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SH_LEP\"/>
    </mc:Choice>
  </mc:AlternateContent>
  <xr:revisionPtr revIDLastSave="0" documentId="13_ncr:1_{9270521A-083F-41AC-A792-A66D1FE5D025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A505" i="76" s="1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F59" i="18" l="1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<sst xmlns="http://schemas.openxmlformats.org/spreadsheetml/2006/main" count="2355" uniqueCount="531">
  <si>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</si>
  <si>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</si>
  <si>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</si>
  <si>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</si>
  <si>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</si>
  <si>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</si>
  <si>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</si>
  <si>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</si>
  <si>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</si>
  <si>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</si>
  <si>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</si>
  <si>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</si>
  <si>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</si>
  <si>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</si>
  <si>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</si>
  <si>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</si>
  <si>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</si>
  <si>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</si>
  <si>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</si>
  <si>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</si>
  <si>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</si>
  <si>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</si>
  <si>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</si>
  <si>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</si>
  <si>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</si>
  <si>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</si>
  <si>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</si>
  <si>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</si>
  <si>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</si>
  <si>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</si>
  <si>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</si>
  <si>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</si>
  <si>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</si>
  <si>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</si>
  <si>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</si>
  <si>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</si>
  <si>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</si>
  <si>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</si>
  <si>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</si>
  <si>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</si>
  <si>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</si>
  <si>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</si>
  <si>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</si>
  <si>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</si>
  <si>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</si>
  <si>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</si>
  <si>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</si>
  <si>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</si>
  <si>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</si>
  <si>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</si>
  <si>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</si>
  <si>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</si>
  <si>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</si>
  <si>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</si>
  <si>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</si>
  <si>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</si>
  <si>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</si>
  <si>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</si>
  <si>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</si>
  <si>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</si>
  <si>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</si>
  <si>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</si>
  <si>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</si>
  <si>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</si>
  <si>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</si>
  <si>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</si>
  <si>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</si>
  <si>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</si>
  <si>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</si>
  <si>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</si>
  <si>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</si>
  <si>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</si>
  <si>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</si>
  <si>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</si>
  <si>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</si>
  <si>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</si>
  <si>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</si>
  <si>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</si>
  <si>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</si>
  <si>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</si>
  <si>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</si>
  <si>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</si>
  <si>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</si>
  <si>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</si>
  <si>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</si>
  <si>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</si>
  <si>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</si>
  <si>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</si>
  <si>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</si>
  <si>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</si>
  <si>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</si>
  <si>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</si>
  <si>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</si>
  <si>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</si>
  <si>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</si>
  <si>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</si>
  <si>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</si>
  <si>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</si>
  <si>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</si>
  <si>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</si>
  <si>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</si>
  <si>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</si>
  <si>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</si>
  <si>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</si>
  <si>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</si>
  <si>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</si>
  <si>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</si>
  <si>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</si>
  <si>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</si>
  <si>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</si>
  <si>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</si>
  <si>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</si>
  <si>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</si>
  <si>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</si>
  <si>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</si>
  <si>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</si>
  <si>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</si>
  <si>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</si>
  <si>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</si>
  <si>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</si>
  <si>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</si>
  <si>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</si>
  <si>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</si>
  <si>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</si>
  <si>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</si>
  <si>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</si>
  <si>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</si>
  <si>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</si>
  <si>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</si>
  <si>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</si>
  <si>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</si>
  <si>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</si>
  <si>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</si>
  <si>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</si>
  <si>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</si>
  <si>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</si>
  <si>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</si>
  <si>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</si>
  <si>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</si>
  <si>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</si>
  <si>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</si>
  <si>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</si>
  <si>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</si>
  <si>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</si>
  <si>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</si>
  <si>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</si>
  <si>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</si>
  <si>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</si>
  <si>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</si>
  <si>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</si>
  <si>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</si>
  <si>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</si>
  <si>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</si>
  <si>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</si>
  <si>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</si>
  <si>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</si>
  <si>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</si>
  <si>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</si>
  <si>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</si>
  <si>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</si>
  <si>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</si>
  <si>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</si>
  <si>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</si>
  <si>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</si>
  <si>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</si>
  <si>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</si>
  <si>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</si>
  <si>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</si>
  <si>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</si>
  <si>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</si>
  <si>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</si>
  <si>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</si>
  <si>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</si>
  <si>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</si>
  <si>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</si>
  <si>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</si>
  <si>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</si>
  <si>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</si>
  <si>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</si>
  <si>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</si>
  <si>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</si>
  <si>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</si>
  <si>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</si>
  <si>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</si>
  <si>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</si>
  <si>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</si>
  <si>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</si>
  <si>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</si>
  <si>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</si>
  <si>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</si>
  <si>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</si>
  <si>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</si>
  <si>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</si>
  <si>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</si>
  <si>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</si>
  <si>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</si>
  <si>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</si>
  <si>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</si>
  <si>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</si>
  <si>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</si>
  <si>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</si>
  <si>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</si>
  <si>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</si>
  <si>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</si>
  <si>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</si>
  <si>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</si>
  <si>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</si>
  <si>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</si>
  <si>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</si>
  <si>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</si>
  <si>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</si>
  <si>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</si>
  <si>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</si>
  <si>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</si>
  <si>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</si>
  <si>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</si>
  <si>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</si>
  <si>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</si>
  <si>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</si>
  <si>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</si>
  <si>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</si>
  <si>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</si>
  <si>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</si>
  <si>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</si>
  <si>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</si>
  <si>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</si>
  <si>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</si>
  <si>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</si>
  <si>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</si>
  <si>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</si>
  <si>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</si>
  <si>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</si>
  <si>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</si>
  <si>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</si>
  <si>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</si>
  <si>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</si>
  <si>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</si>
  <si>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</si>
  <si>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</si>
  <si>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</si>
  <si>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</si>
  <si>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</si>
  <si>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</si>
  <si>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</si>
  <si>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</si>
  <si>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</si>
  <si>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</si>
  <si>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</si>
  <si>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</si>
  <si>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</si>
  <si>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</si>
  <si>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</si>
  <si>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</si>
  <si>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</si>
  <si>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</si>
  <si>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</si>
  <si>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</si>
  <si>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</si>
  <si>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</si>
  <si>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</si>
  <si>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</si>
  <si>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</si>
  <si>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</si>
  <si>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</si>
  <si>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</si>
  <si>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</si>
  <si>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</si>
  <si>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</si>
  <si>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</si>
  <si>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</si>
  <si>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</si>
  <si>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</si>
  <si>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</si>
  <si>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</si>
  <si>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</si>
  <si>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</si>
  <si>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</si>
  <si>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</si>
  <si>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</si>
  <si>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</si>
  <si>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</si>
  <si>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</si>
  <si>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</si>
  <si>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</si>
  <si>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</si>
  <si>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</si>
  <si>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</si>
  <si>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</si>
  <si>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</si>
  <si>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</si>
  <si>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</si>
  <si>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</si>
  <si>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</si>
  <si>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</si>
  <si>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</si>
  <si>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</si>
  <si>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</si>
  <si>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</si>
  <si>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</si>
  <si>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</si>
  <si>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</si>
  <si>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</si>
  <si>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</si>
  <si>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</si>
  <si>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</si>
  <si>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</si>
  <si>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</si>
  <si>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</si>
  <si>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</si>
  <si>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</si>
  <si>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</si>
  <si>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</si>
  <si>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</si>
  <si>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</si>
  <si>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</si>
  <si>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</si>
  <si>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</si>
  <si>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</si>
  <si>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</si>
  <si>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</si>
  <si>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</si>
  <si>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</si>
  <si>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</si>
  <si>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</si>
  <si>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</si>
  <si>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</si>
  <si>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</si>
  <si>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</si>
  <si>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</si>
  <si>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</si>
  <si>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</si>
  <si>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</si>
  <si>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</si>
  <si>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</si>
  <si>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</si>
  <si>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</si>
  <si>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</si>
  <si>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</si>
  <si>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</si>
  <si>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</si>
  <si>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</si>
  <si>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</si>
  <si>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</si>
  <si>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</si>
  <si>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</si>
  <si>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</si>
  <si>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</si>
  <si>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</si>
  <si>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</si>
  <si>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</si>
  <si>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</si>
  <si>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</si>
  <si>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</si>
  <si>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</si>
  <si>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</si>
  <si>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</si>
  <si>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</si>
  <si>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</si>
  <si>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</si>
  <si>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</si>
  <si>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</si>
  <si>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</si>
  <si>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</si>
  <si>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</si>
  <si>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</si>
  <si>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</si>
  <si>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</si>
  <si>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</si>
  <si>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</si>
  <si>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</si>
  <si>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</si>
  <si>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</si>
  <si>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</si>
  <si>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</si>
  <si>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</si>
  <si>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</si>
  <si>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</si>
  <si>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</si>
  <si>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</si>
  <si>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</si>
  <si>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</si>
  <si>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</si>
  <si>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</si>
  <si>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</si>
  <si>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</si>
  <si>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</si>
  <si>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</si>
  <si>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</si>
  <si>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</si>
  <si>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</si>
  <si>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</si>
  <si>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</si>
  <si>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</si>
  <si>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</si>
  <si>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</si>
  <si>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</si>
  <si>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</si>
  <si>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</si>
  <si>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</si>
  <si>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</si>
  <si>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</si>
  <si>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</si>
  <si>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</si>
  <si>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</si>
  <si>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</si>
  <si>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</si>
  <si>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</si>
  <si>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</si>
  <si>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</si>
  <si>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</si>
  <si>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</si>
  <si>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</si>
  <si>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</si>
  <si>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</si>
  <si>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</si>
  <si>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</si>
  <si>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</si>
  <si>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</si>
  <si>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</si>
  <si>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</si>
  <si>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</si>
  <si>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</si>
  <si>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</si>
  <si>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</si>
  <si>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</si>
  <si>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</si>
  <si>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</si>
  <si>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</si>
  <si>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</si>
  <si>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</si>
  <si>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</si>
  <si>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</si>
  <si>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</si>
  <si>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</si>
  <si>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</si>
  <si>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</si>
  <si>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</si>
  <si>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</si>
  <si>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</si>
  <si>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</si>
  <si>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</si>
  <si>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</si>
  <si>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</si>
  <si>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</si>
  <si>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</si>
  <si>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</si>
  <si>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</si>
  <si>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</si>
  <si>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</si>
  <si>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</si>
  <si>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</si>
  <si>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</si>
  <si>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</si>
  <si>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</si>
  <si>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</si>
  <si>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</si>
  <si>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</si>
  <si>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</si>
  <si>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</si>
  <si>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</si>
  <si>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</si>
  <si>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</si>
  <si>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</si>
  <si>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</si>
  <si>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</si>
  <si>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</si>
  <si>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</si>
  <si>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</si>
  <si>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</si>
  <si>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</si>
  <si>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</si>
  <si>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</si>
  <si>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</si>
  <si>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</si>
  <si>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</si>
  <si>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</si>
  <si>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</si>
  <si>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</si>
  <si>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</si>
  <si>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</si>
  <si>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</si>
  <si>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</si>
  <si>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</si>
  <si>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</si>
  <si>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</si>
  <si>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</si>
  <si>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</si>
  <si>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</si>
  <si>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</si>
  <si>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</si>
  <si>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</si>
  <si>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</si>
  <si>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</si>
  <si>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</si>
  <si>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</si>
  <si>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</si>
  <si>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</si>
  <si>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</si>
  <si>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</si>
  <si>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</si>
  <si>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</si>
  <si>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</si>
  <si>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</si>
  <si>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</si>
  <si>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</si>
  <si>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</si>
  <si>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</si>
  <si>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</si>
  <si>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</si>
  <si>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</si>
  <si>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</si>
  <si>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</si>
  <si>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</si>
  <si>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</si>
  <si>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</si>
  <si>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</si>
  <si>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</si>
  <si>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</si>
  <si>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</si>
  <si>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</si>
  <si>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</si>
  <si>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</si>
  <si>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</si>
  <si>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</si>
  <si>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</si>
  <si>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</si>
  <si>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automation/Data/Results/Workbooks/LEPs/SH_LEP/SH_LEP_Database.Main.xlsx</t>
  </si>
  <si>
    <t>27. Sheffield City Region</t>
  </si>
  <si>
    <t>28-02-2024 10:00:49</t>
  </si>
  <si>
    <t>Sheffield City Region</t>
  </si>
  <si>
    <t>29 02 2024 03:54:28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</si>
</sst>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0.92497291337421128</c:v>
                </c:pt>
                <c:pt idx="2">
                  <c:v>0.81616153560608584</c:v>
                </c:pt>
                <c:pt idx="3">
                  <c:v>3.8790017839152036E-2</c:v>
                </c:pt>
                <c:pt idx="4">
                  <c:v>6.354914604316253E-2</c:v>
                </c:pt>
                <c:pt idx="5">
                  <c:v>0.43338625549889098</c:v>
                </c:pt>
                <c:pt idx="7">
                  <c:v>8.153178974870535</c:v>
                </c:pt>
                <c:pt idx="8">
                  <c:v>0.48006578461439187</c:v>
                </c:pt>
                <c:pt idx="9">
                  <c:v>-0.71083625726358068</c:v>
                </c:pt>
                <c:pt idx="10">
                  <c:v>2.5554189645440539</c:v>
                </c:pt>
                <c:pt idx="11">
                  <c:v>3.9664975625492316</c:v>
                </c:pt>
                <c:pt idx="12">
                  <c:v>-1.5578144620309597E-2</c:v>
                </c:pt>
                <c:pt idx="13">
                  <c:v>7.1122542697338753</c:v>
                </c:pt>
                <c:pt idx="14">
                  <c:v>12.093144950161317</c:v>
                </c:pt>
                <c:pt idx="15">
                  <c:v>2.2485261655050159</c:v>
                </c:pt>
                <c:pt idx="17">
                  <c:v>-0.66885665573163111</c:v>
                </c:pt>
                <c:pt idx="18">
                  <c:v>3.4878811312627489</c:v>
                </c:pt>
                <c:pt idx="19">
                  <c:v>0.51256263236378885</c:v>
                </c:pt>
                <c:pt idx="20">
                  <c:v>0.89938219219753979</c:v>
                </c:pt>
                <c:pt idx="22">
                  <c:v>2.6463628536479655</c:v>
                </c:pt>
                <c:pt idx="24">
                  <c:v>-1.397743125254991</c:v>
                </c:pt>
                <c:pt idx="25">
                  <c:v>-3.8629226254061066E-2</c:v>
                </c:pt>
                <c:pt idx="26">
                  <c:v>3.0528823452041554</c:v>
                </c:pt>
                <c:pt idx="27">
                  <c:v>-0.73376400769332717</c:v>
                </c:pt>
                <c:pt idx="29">
                  <c:v>-6.4897820994337163</c:v>
                </c:pt>
                <c:pt idx="30">
                  <c:v>-3.9045606654912191</c:v>
                </c:pt>
                <c:pt idx="31">
                  <c:v>-32.306243431626726</c:v>
                </c:pt>
                <c:pt idx="32">
                  <c:v>-5.5452630955866278</c:v>
                </c:pt>
                <c:pt idx="33">
                  <c:v>-7.5419007536331684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0.29635624930957061</c:v>
                </c:pt>
                <c:pt idx="2">
                  <c:v>1.3187279238753069</c:v>
                </c:pt>
                <c:pt idx="3">
                  <c:v>0.15860549736466112</c:v>
                </c:pt>
                <c:pt idx="4">
                  <c:v>-3.2534675489359621E-3</c:v>
                </c:pt>
                <c:pt idx="5">
                  <c:v>0.74637586474388673</c:v>
                </c:pt>
                <c:pt idx="7">
                  <c:v>-0.92621220447653974</c:v>
                </c:pt>
                <c:pt idx="8">
                  <c:v>-0.26254557509552967</c:v>
                </c:pt>
                <c:pt idx="9">
                  <c:v>1.0243204376282344</c:v>
                </c:pt>
                <c:pt idx="10">
                  <c:v>0.65858924935155994</c:v>
                </c:pt>
                <c:pt idx="11">
                  <c:v>-0.26726274258406235</c:v>
                </c:pt>
                <c:pt idx="12">
                  <c:v>-8.8429790601141089E-2</c:v>
                </c:pt>
                <c:pt idx="13">
                  <c:v>0.83359390164456926</c:v>
                </c:pt>
                <c:pt idx="14">
                  <c:v>-9.2165913232689078E-3</c:v>
                </c:pt>
                <c:pt idx="15">
                  <c:v>0.41150853610880667</c:v>
                </c:pt>
                <c:pt idx="17">
                  <c:v>0.44038947640798742</c:v>
                </c:pt>
                <c:pt idx="18">
                  <c:v>0.85501011323578791</c:v>
                </c:pt>
                <c:pt idx="19">
                  <c:v>-6.7334971905363972E-3</c:v>
                </c:pt>
                <c:pt idx="20">
                  <c:v>0.2946927880324246</c:v>
                </c:pt>
                <c:pt idx="22">
                  <c:v>-7.0337646335805193E-2</c:v>
                </c:pt>
                <c:pt idx="24">
                  <c:v>-1.5306789402231846</c:v>
                </c:pt>
                <c:pt idx="25">
                  <c:v>7.3287652790288149E-2</c:v>
                </c:pt>
                <c:pt idx="26">
                  <c:v>-1.8394918629999757</c:v>
                </c:pt>
                <c:pt idx="27">
                  <c:v>-1.3617348868061763</c:v>
                </c:pt>
                <c:pt idx="29">
                  <c:v>0.43372039459657064</c:v>
                </c:pt>
                <c:pt idx="30">
                  <c:v>-0.18283830098638765</c:v>
                </c:pt>
                <c:pt idx="31">
                  <c:v>-6.37824705338973</c:v>
                </c:pt>
                <c:pt idx="32">
                  <c:v>0.32538422596264382</c:v>
                </c:pt>
                <c:pt idx="33">
                  <c:v>0.183293170472143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3.9929999999999972</c:v>
                </c:pt>
                <c:pt idx="1">
                  <c:v>6.1720000000000015</c:v>
                </c:pt>
                <c:pt idx="2">
                  <c:v>5.5730000000000155</c:v>
                </c:pt>
                <c:pt idx="3">
                  <c:v>4.1689999999999978</c:v>
                </c:pt>
                <c:pt idx="4">
                  <c:v>4.8440000000000056</c:v>
                </c:pt>
                <c:pt idx="5">
                  <c:v>4.1020000000000003</c:v>
                </c:pt>
                <c:pt idx="6">
                  <c:v>3.5830000000000055</c:v>
                </c:pt>
                <c:pt idx="7">
                  <c:v>2.4259999999999979</c:v>
                </c:pt>
                <c:pt idx="8">
                  <c:v>3.9439999999999973</c:v>
                </c:pt>
                <c:pt idx="9">
                  <c:v>4.456999999999991</c:v>
                </c:pt>
                <c:pt idx="10">
                  <c:v>3.0840000000000058</c:v>
                </c:pt>
                <c:pt idx="11">
                  <c:v>3.1100000000000074</c:v>
                </c:pt>
                <c:pt idx="12">
                  <c:v>3.1369999999999956</c:v>
                </c:pt>
                <c:pt idx="13">
                  <c:v>3.1689999999999952</c:v>
                </c:pt>
                <c:pt idx="14">
                  <c:v>3.1919999999999971</c:v>
                </c:pt>
                <c:pt idx="15">
                  <c:v>3.1939999999999951</c:v>
                </c:pt>
                <c:pt idx="16">
                  <c:v>3.1990000000000007</c:v>
                </c:pt>
                <c:pt idx="17">
                  <c:v>3.2030000000000021</c:v>
                </c:pt>
                <c:pt idx="18">
                  <c:v>3.2060000000000022</c:v>
                </c:pt>
                <c:pt idx="19">
                  <c:v>3.2089999999999979</c:v>
                </c:pt>
                <c:pt idx="20">
                  <c:v>3.2139999999999973</c:v>
                </c:pt>
                <c:pt idx="21">
                  <c:v>3.2189999999999972</c:v>
                </c:pt>
                <c:pt idx="22">
                  <c:v>3.2239999999999895</c:v>
                </c:pt>
                <c:pt idx="23">
                  <c:v>3.2290000000000019</c:v>
                </c:pt>
                <c:pt idx="24" formatCode="#,##0.00">
                  <c:v>3.2329999999999997</c:v>
                </c:pt>
                <c:pt idx="25">
                  <c:v>3.2379999999999938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1.1929999999999967</c:v>
                </c:pt>
                <c:pt idx="1">
                  <c:v>1.346999999999996</c:v>
                </c:pt>
                <c:pt idx="2">
                  <c:v>1.5029999999999974</c:v>
                </c:pt>
                <c:pt idx="3">
                  <c:v>0.91200000000000192</c:v>
                </c:pt>
                <c:pt idx="4">
                  <c:v>0.96300000000000263</c:v>
                </c:pt>
                <c:pt idx="5">
                  <c:v>1.2099999999999989</c:v>
                </c:pt>
                <c:pt idx="6">
                  <c:v>0.74099999999999977</c:v>
                </c:pt>
                <c:pt idx="7">
                  <c:v>0.32900000000000001</c:v>
                </c:pt>
                <c:pt idx="8">
                  <c:v>0.48399999999999999</c:v>
                </c:pt>
                <c:pt idx="9">
                  <c:v>0.19099999999999934</c:v>
                </c:pt>
                <c:pt idx="10">
                  <c:v>0.17200000000000021</c:v>
                </c:pt>
                <c:pt idx="11">
                  <c:v>0.15600000000000019</c:v>
                </c:pt>
                <c:pt idx="12">
                  <c:v>0.15000000000000008</c:v>
                </c:pt>
                <c:pt idx="13">
                  <c:v>0.13799999999999993</c:v>
                </c:pt>
                <c:pt idx="14">
                  <c:v>0.12600000000000039</c:v>
                </c:pt>
                <c:pt idx="15">
                  <c:v>0.11700000000000026</c:v>
                </c:pt>
                <c:pt idx="16">
                  <c:v>0.10900000000000026</c:v>
                </c:pt>
                <c:pt idx="17">
                  <c:v>0.10199999999999984</c:v>
                </c:pt>
                <c:pt idx="18">
                  <c:v>9.4999999999999987E-2</c:v>
                </c:pt>
                <c:pt idx="19">
                  <c:v>9.0000000000000108E-2</c:v>
                </c:pt>
                <c:pt idx="20">
                  <c:v>8.5000000000000075E-2</c:v>
                </c:pt>
                <c:pt idx="21">
                  <c:v>7.8999999999999973E-2</c:v>
                </c:pt>
                <c:pt idx="22">
                  <c:v>7.4999999999999886E-2</c:v>
                </c:pt>
                <c:pt idx="23">
                  <c:v>7.099999999999991E-2</c:v>
                </c:pt>
                <c:pt idx="24" formatCode="#,##0.00">
                  <c:v>6.6999999999999851E-2</c:v>
                </c:pt>
                <c:pt idx="25">
                  <c:v>6.4000000000000057E-2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1.3709999999999991</c:v>
                </c:pt>
                <c:pt idx="1">
                  <c:v>1.2950000000000019</c:v>
                </c:pt>
                <c:pt idx="2">
                  <c:v>1.0590000000000008</c:v>
                </c:pt>
                <c:pt idx="3">
                  <c:v>0.75999999999999945</c:v>
                </c:pt>
                <c:pt idx="4">
                  <c:v>1.0649999999999977</c:v>
                </c:pt>
                <c:pt idx="5">
                  <c:v>1.3070000000000008</c:v>
                </c:pt>
                <c:pt idx="6">
                  <c:v>1.361999999999999</c:v>
                </c:pt>
                <c:pt idx="7">
                  <c:v>1.3280000000000018</c:v>
                </c:pt>
                <c:pt idx="8">
                  <c:v>1.1779999999999993</c:v>
                </c:pt>
                <c:pt idx="9">
                  <c:v>1.141000000000002</c:v>
                </c:pt>
                <c:pt idx="10">
                  <c:v>1.0710000000000022</c:v>
                </c:pt>
                <c:pt idx="11">
                  <c:v>1.0640000000000007</c:v>
                </c:pt>
                <c:pt idx="12">
                  <c:v>1.0509999999999993</c:v>
                </c:pt>
                <c:pt idx="13">
                  <c:v>1.0479999999999998</c:v>
                </c:pt>
                <c:pt idx="14">
                  <c:v>1.0470000000000006</c:v>
                </c:pt>
                <c:pt idx="15">
                  <c:v>1.0460000000000009</c:v>
                </c:pt>
                <c:pt idx="16">
                  <c:v>1.0450000000000024</c:v>
                </c:pt>
                <c:pt idx="17">
                  <c:v>1.0439999999999987</c:v>
                </c:pt>
                <c:pt idx="18">
                  <c:v>1.0429999999999995</c:v>
                </c:pt>
                <c:pt idx="19">
                  <c:v>1.0420000000000005</c:v>
                </c:pt>
                <c:pt idx="20">
                  <c:v>1.0420000000000011</c:v>
                </c:pt>
                <c:pt idx="21">
                  <c:v>1.0419999999999985</c:v>
                </c:pt>
                <c:pt idx="22">
                  <c:v>1.0419999999999994</c:v>
                </c:pt>
                <c:pt idx="23">
                  <c:v>1.0410000000000017</c:v>
                </c:pt>
                <c:pt idx="24" formatCode="#,##0.00">
                  <c:v>1.0409999999999999</c:v>
                </c:pt>
                <c:pt idx="25">
                  <c:v>1.0419999999999996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2.9769999999999963</c:v>
                </c:pt>
                <c:pt idx="1">
                  <c:v>3.5610000000000026</c:v>
                </c:pt>
                <c:pt idx="2">
                  <c:v>3.7009999999999943</c:v>
                </c:pt>
                <c:pt idx="3">
                  <c:v>4.5830000000000046</c:v>
                </c:pt>
                <c:pt idx="4">
                  <c:v>4.3499999999999979</c:v>
                </c:pt>
                <c:pt idx="5">
                  <c:v>3.6909999999999967</c:v>
                </c:pt>
                <c:pt idx="6">
                  <c:v>3.0800000000000005</c:v>
                </c:pt>
                <c:pt idx="7">
                  <c:v>3.3680000000000003</c:v>
                </c:pt>
                <c:pt idx="8">
                  <c:v>4.1359999999999992</c:v>
                </c:pt>
                <c:pt idx="9">
                  <c:v>2.6860000000000048</c:v>
                </c:pt>
                <c:pt idx="10">
                  <c:v>2.6390000000000047</c:v>
                </c:pt>
                <c:pt idx="11">
                  <c:v>2.5939999999999999</c:v>
                </c:pt>
                <c:pt idx="12">
                  <c:v>2.5790000000000006</c:v>
                </c:pt>
                <c:pt idx="13">
                  <c:v>2.5990000000000011</c:v>
                </c:pt>
                <c:pt idx="14">
                  <c:v>2.6720000000000024</c:v>
                </c:pt>
                <c:pt idx="15">
                  <c:v>2.7119999999999975</c:v>
                </c:pt>
                <c:pt idx="16">
                  <c:v>2.7399999999999993</c:v>
                </c:pt>
                <c:pt idx="17">
                  <c:v>2.7589999999999977</c:v>
                </c:pt>
                <c:pt idx="18">
                  <c:v>2.7730000000000015</c:v>
                </c:pt>
                <c:pt idx="19">
                  <c:v>2.7819999999999996</c:v>
                </c:pt>
                <c:pt idx="20">
                  <c:v>2.7900000000000023</c:v>
                </c:pt>
                <c:pt idx="21">
                  <c:v>2.7969999999999993</c:v>
                </c:pt>
                <c:pt idx="22">
                  <c:v>2.8020000000000036</c:v>
                </c:pt>
                <c:pt idx="23">
                  <c:v>2.8069999999999995</c:v>
                </c:pt>
                <c:pt idx="24" formatCode="#,##0.00">
                  <c:v>2.8119999999999985</c:v>
                </c:pt>
                <c:pt idx="25">
                  <c:v>2.8159999999999989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8.5680000000000156</c:v>
                </c:pt>
                <c:pt idx="1">
                  <c:v>7.3329999999999842</c:v>
                </c:pt>
                <c:pt idx="2">
                  <c:v>7.06</c:v>
                </c:pt>
                <c:pt idx="3">
                  <c:v>7.9689999999999888</c:v>
                </c:pt>
                <c:pt idx="4">
                  <c:v>6.9689999999999879</c:v>
                </c:pt>
                <c:pt idx="5">
                  <c:v>6.8350000000000044</c:v>
                </c:pt>
                <c:pt idx="6">
                  <c:v>8.4449999999999878</c:v>
                </c:pt>
                <c:pt idx="7">
                  <c:v>9.090000000000007</c:v>
                </c:pt>
                <c:pt idx="8">
                  <c:v>7.629999999999975</c:v>
                </c:pt>
                <c:pt idx="9">
                  <c:v>7.4869999999999939</c:v>
                </c:pt>
                <c:pt idx="10">
                  <c:v>7.9440000000000035</c:v>
                </c:pt>
                <c:pt idx="11">
                  <c:v>7.8239999999999927</c:v>
                </c:pt>
                <c:pt idx="12">
                  <c:v>7.7130000000000081</c:v>
                </c:pt>
                <c:pt idx="13">
                  <c:v>7.6479999999999926</c:v>
                </c:pt>
                <c:pt idx="14">
                  <c:v>7.5230000000000334</c:v>
                </c:pt>
                <c:pt idx="15">
                  <c:v>7.3630000000000129</c:v>
                </c:pt>
                <c:pt idx="16">
                  <c:v>7.2259999999999955</c:v>
                </c:pt>
                <c:pt idx="17">
                  <c:v>7.0849999999999955</c:v>
                </c:pt>
                <c:pt idx="18">
                  <c:v>6.9420000000000037</c:v>
                </c:pt>
                <c:pt idx="19">
                  <c:v>6.8019999999999907</c:v>
                </c:pt>
                <c:pt idx="20">
                  <c:v>6.6660000000000172</c:v>
                </c:pt>
                <c:pt idx="21">
                  <c:v>6.5320000000000231</c:v>
                </c:pt>
                <c:pt idx="22">
                  <c:v>6.3999999999999844</c:v>
                </c:pt>
                <c:pt idx="23">
                  <c:v>6.2690000000000019</c:v>
                </c:pt>
                <c:pt idx="24" formatCode="#,##0.00">
                  <c:v>6.1400000000000015</c:v>
                </c:pt>
                <c:pt idx="25">
                  <c:v>6.0130000000000026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6.5479999999999858</c:v>
                </c:pt>
                <c:pt idx="1">
                  <c:v>6.0349999999999842</c:v>
                </c:pt>
                <c:pt idx="2">
                  <c:v>9.0250000000000075</c:v>
                </c:pt>
                <c:pt idx="3">
                  <c:v>7.8740000000000263</c:v>
                </c:pt>
                <c:pt idx="4">
                  <c:v>6.292999999999993</c:v>
                </c:pt>
                <c:pt idx="5">
                  <c:v>7.2539999999999969</c:v>
                </c:pt>
                <c:pt idx="6">
                  <c:v>6.2100000000000035</c:v>
                </c:pt>
                <c:pt idx="7">
                  <c:v>7.123000000000026</c:v>
                </c:pt>
                <c:pt idx="8">
                  <c:v>7.8150000000000039</c:v>
                </c:pt>
                <c:pt idx="9">
                  <c:v>7.4940000000000033</c:v>
                </c:pt>
                <c:pt idx="10">
                  <c:v>7.2400000000000153</c:v>
                </c:pt>
                <c:pt idx="11">
                  <c:v>7.4310000000000329</c:v>
                </c:pt>
                <c:pt idx="12">
                  <c:v>7.4000000000000048</c:v>
                </c:pt>
                <c:pt idx="13">
                  <c:v>7.436000000000015</c:v>
                </c:pt>
                <c:pt idx="14">
                  <c:v>7.4540000000000104</c:v>
                </c:pt>
                <c:pt idx="15">
                  <c:v>7.4979999999999887</c:v>
                </c:pt>
                <c:pt idx="16">
                  <c:v>7.4819999999999949</c:v>
                </c:pt>
                <c:pt idx="17">
                  <c:v>7.4649999999999999</c:v>
                </c:pt>
                <c:pt idx="18">
                  <c:v>7.4469999999999921</c:v>
                </c:pt>
                <c:pt idx="19">
                  <c:v>7.4289999999999958</c:v>
                </c:pt>
                <c:pt idx="20">
                  <c:v>7.4159999999999959</c:v>
                </c:pt>
                <c:pt idx="21">
                  <c:v>7.3999999999999915</c:v>
                </c:pt>
                <c:pt idx="22">
                  <c:v>7.3819999999999979</c:v>
                </c:pt>
                <c:pt idx="23">
                  <c:v>7.3619999999999832</c:v>
                </c:pt>
                <c:pt idx="24" formatCode="#,##0.00">
                  <c:v>7.3419999999999774</c:v>
                </c:pt>
                <c:pt idx="25">
                  <c:v>7.3200000000000038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41.253000000000021</c:v>
                </c:pt>
                <c:pt idx="1">
                  <c:v>45.535000000000061</c:v>
                </c:pt>
                <c:pt idx="2">
                  <c:v>43.600000000000058</c:v>
                </c:pt>
                <c:pt idx="3">
                  <c:v>41.364999999999981</c:v>
                </c:pt>
                <c:pt idx="4">
                  <c:v>48.254999999999946</c:v>
                </c:pt>
                <c:pt idx="5">
                  <c:v>50.440999999999896</c:v>
                </c:pt>
                <c:pt idx="6">
                  <c:v>43.145000000000032</c:v>
                </c:pt>
                <c:pt idx="7">
                  <c:v>46.839000000000155</c:v>
                </c:pt>
                <c:pt idx="8">
                  <c:v>53.433000000000185</c:v>
                </c:pt>
                <c:pt idx="9">
                  <c:v>47.262000000000107</c:v>
                </c:pt>
                <c:pt idx="10">
                  <c:v>47.013000000000083</c:v>
                </c:pt>
                <c:pt idx="11">
                  <c:v>46.948999999999927</c:v>
                </c:pt>
                <c:pt idx="12">
                  <c:v>45.807000000000045</c:v>
                </c:pt>
                <c:pt idx="13">
                  <c:v>44.692000000000064</c:v>
                </c:pt>
                <c:pt idx="14">
                  <c:v>44.042000000000023</c:v>
                </c:pt>
                <c:pt idx="15">
                  <c:v>43.30299999999982</c:v>
                </c:pt>
                <c:pt idx="16">
                  <c:v>42.568000000000097</c:v>
                </c:pt>
                <c:pt idx="17">
                  <c:v>41.834999999999823</c:v>
                </c:pt>
                <c:pt idx="18">
                  <c:v>41.137999999999934</c:v>
                </c:pt>
                <c:pt idx="19">
                  <c:v>40.484000000000002</c:v>
                </c:pt>
                <c:pt idx="20">
                  <c:v>39.893999999999934</c:v>
                </c:pt>
                <c:pt idx="21">
                  <c:v>39.317999999999792</c:v>
                </c:pt>
                <c:pt idx="22">
                  <c:v>38.77200000000002</c:v>
                </c:pt>
                <c:pt idx="23">
                  <c:v>38.255000000000059</c:v>
                </c:pt>
                <c:pt idx="24" formatCode="#,##0.00">
                  <c:v>37.764000000000138</c:v>
                </c:pt>
                <c:pt idx="25">
                  <c:v>37.302000000000021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42.846000000000011</c:v>
                </c:pt>
                <c:pt idx="1">
                  <c:v>42.325999999999986</c:v>
                </c:pt>
                <c:pt idx="2">
                  <c:v>36.751000000000097</c:v>
                </c:pt>
                <c:pt idx="3">
                  <c:v>35.37600000000004</c:v>
                </c:pt>
                <c:pt idx="4">
                  <c:v>38.931000000000004</c:v>
                </c:pt>
                <c:pt idx="5">
                  <c:v>40.706999999999965</c:v>
                </c:pt>
                <c:pt idx="6">
                  <c:v>46.063000000000002</c:v>
                </c:pt>
                <c:pt idx="7">
                  <c:v>43.692000000000185</c:v>
                </c:pt>
                <c:pt idx="8">
                  <c:v>37.440999999999924</c:v>
                </c:pt>
                <c:pt idx="9">
                  <c:v>43.292000000000037</c:v>
                </c:pt>
                <c:pt idx="10">
                  <c:v>46.385999999999996</c:v>
                </c:pt>
                <c:pt idx="11">
                  <c:v>45.472000000000108</c:v>
                </c:pt>
                <c:pt idx="12">
                  <c:v>45.433999999999997</c:v>
                </c:pt>
                <c:pt idx="13">
                  <c:v>45.3719999999999</c:v>
                </c:pt>
                <c:pt idx="14">
                  <c:v>45.41899999999999</c:v>
                </c:pt>
                <c:pt idx="15">
                  <c:v>45.533000000000101</c:v>
                </c:pt>
                <c:pt idx="16">
                  <c:v>45.604000000000042</c:v>
                </c:pt>
                <c:pt idx="17">
                  <c:v>45.578999999999887</c:v>
                </c:pt>
                <c:pt idx="18">
                  <c:v>45.598999999999961</c:v>
                </c:pt>
                <c:pt idx="19">
                  <c:v>45.592000000000013</c:v>
                </c:pt>
                <c:pt idx="20">
                  <c:v>45.631000000000036</c:v>
                </c:pt>
                <c:pt idx="21">
                  <c:v>45.676000000000059</c:v>
                </c:pt>
                <c:pt idx="22">
                  <c:v>45.726999999999997</c:v>
                </c:pt>
                <c:pt idx="23">
                  <c:v>45.783000000000051</c:v>
                </c:pt>
                <c:pt idx="24" formatCode="#,##0.00">
                  <c:v>45.841000000000044</c:v>
                </c:pt>
                <c:pt idx="25">
                  <c:v>45.899000000000093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93.109000000000009</c:v>
                </c:pt>
                <c:pt idx="1">
                  <c:v>95.023000000000224</c:v>
                </c:pt>
                <c:pt idx="2">
                  <c:v>89.993999999999929</c:v>
                </c:pt>
                <c:pt idx="3">
                  <c:v>90.17900000000003</c:v>
                </c:pt>
                <c:pt idx="4">
                  <c:v>93.8629999999999</c:v>
                </c:pt>
                <c:pt idx="5">
                  <c:v>92.692000000000078</c:v>
                </c:pt>
                <c:pt idx="6">
                  <c:v>101.95300000000013</c:v>
                </c:pt>
                <c:pt idx="7">
                  <c:v>97.878000000000256</c:v>
                </c:pt>
                <c:pt idx="8">
                  <c:v>93.522000000000133</c:v>
                </c:pt>
                <c:pt idx="9">
                  <c:v>93.71400000000007</c:v>
                </c:pt>
                <c:pt idx="10">
                  <c:v>95.091999999999928</c:v>
                </c:pt>
                <c:pt idx="11">
                  <c:v>94.951999999999884</c:v>
                </c:pt>
                <c:pt idx="12">
                  <c:v>94.81499999999987</c:v>
                </c:pt>
                <c:pt idx="13">
                  <c:v>94.776000000000025</c:v>
                </c:pt>
                <c:pt idx="14">
                  <c:v>94.802000000000021</c:v>
                </c:pt>
                <c:pt idx="15">
                  <c:v>94.861000000000303</c:v>
                </c:pt>
                <c:pt idx="16">
                  <c:v>94.863999999999905</c:v>
                </c:pt>
                <c:pt idx="17">
                  <c:v>94.856000000000094</c:v>
                </c:pt>
                <c:pt idx="18">
                  <c:v>94.844000000000293</c:v>
                </c:pt>
                <c:pt idx="19">
                  <c:v>94.832999999999885</c:v>
                </c:pt>
                <c:pt idx="20">
                  <c:v>94.838000000000022</c:v>
                </c:pt>
                <c:pt idx="21">
                  <c:v>94.850999999999999</c:v>
                </c:pt>
                <c:pt idx="22">
                  <c:v>94.866000000000071</c:v>
                </c:pt>
                <c:pt idx="23">
                  <c:v>94.915000000000148</c:v>
                </c:pt>
                <c:pt idx="24" formatCode="#,##0.00">
                  <c:v>94.955999999999861</c:v>
                </c:pt>
                <c:pt idx="25">
                  <c:v>94.995999999999924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31.270000000000064</c:v>
                </c:pt>
                <c:pt idx="1">
                  <c:v>28.457000000000029</c:v>
                </c:pt>
                <c:pt idx="2">
                  <c:v>28.565999999999995</c:v>
                </c:pt>
                <c:pt idx="3">
                  <c:v>31.414000000000001</c:v>
                </c:pt>
                <c:pt idx="4">
                  <c:v>31.587999999999951</c:v>
                </c:pt>
                <c:pt idx="5">
                  <c:v>33.161999999999878</c:v>
                </c:pt>
                <c:pt idx="6">
                  <c:v>35.539999999999949</c:v>
                </c:pt>
                <c:pt idx="7">
                  <c:v>36.019999999999975</c:v>
                </c:pt>
                <c:pt idx="8">
                  <c:v>38.313000000000066</c:v>
                </c:pt>
                <c:pt idx="9">
                  <c:v>37.563000000000031</c:v>
                </c:pt>
                <c:pt idx="10">
                  <c:v>39.362999999999936</c:v>
                </c:pt>
                <c:pt idx="11">
                  <c:v>41.603999999999893</c:v>
                </c:pt>
                <c:pt idx="12">
                  <c:v>41.927000000000028</c:v>
                </c:pt>
                <c:pt idx="13">
                  <c:v>42.304999999999907</c:v>
                </c:pt>
                <c:pt idx="14">
                  <c:v>42.697000000000003</c:v>
                </c:pt>
                <c:pt idx="15">
                  <c:v>42.938999999999993</c:v>
                </c:pt>
                <c:pt idx="16">
                  <c:v>43.128</c:v>
                </c:pt>
                <c:pt idx="17">
                  <c:v>43.31100000000005</c:v>
                </c:pt>
                <c:pt idx="18">
                  <c:v>43.487999999999978</c:v>
                </c:pt>
                <c:pt idx="19">
                  <c:v>43.667000000000044</c:v>
                </c:pt>
                <c:pt idx="20">
                  <c:v>43.857000000000042</c:v>
                </c:pt>
                <c:pt idx="21">
                  <c:v>44.035000000000068</c:v>
                </c:pt>
                <c:pt idx="22">
                  <c:v>44.211000000000027</c:v>
                </c:pt>
                <c:pt idx="23">
                  <c:v>44.383999999999965</c:v>
                </c:pt>
                <c:pt idx="24" formatCode="#,##0.00">
                  <c:v>44.553999999999959</c:v>
                </c:pt>
                <c:pt idx="25">
                  <c:v>44.724999999999945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32.696000000000055</c:v>
                </c:pt>
                <c:pt idx="1">
                  <c:v>31.212000000000003</c:v>
                </c:pt>
                <c:pt idx="2">
                  <c:v>30.319999999999911</c:v>
                </c:pt>
                <c:pt idx="3">
                  <c:v>31.142000000000063</c:v>
                </c:pt>
                <c:pt idx="4">
                  <c:v>33.309999999999995</c:v>
                </c:pt>
                <c:pt idx="5">
                  <c:v>36.031999999999982</c:v>
                </c:pt>
                <c:pt idx="6">
                  <c:v>33.56500000000004</c:v>
                </c:pt>
                <c:pt idx="7">
                  <c:v>39.147999999999982</c:v>
                </c:pt>
                <c:pt idx="8">
                  <c:v>39.482999999999969</c:v>
                </c:pt>
                <c:pt idx="9">
                  <c:v>38.878999999999969</c:v>
                </c:pt>
                <c:pt idx="10">
                  <c:v>34.842999999999947</c:v>
                </c:pt>
                <c:pt idx="11">
                  <c:v>32.722000000000016</c:v>
                </c:pt>
                <c:pt idx="12">
                  <c:v>32.873000000000005</c:v>
                </c:pt>
                <c:pt idx="13">
                  <c:v>33.240999999999993</c:v>
                </c:pt>
                <c:pt idx="14">
                  <c:v>33.817000000000021</c:v>
                </c:pt>
                <c:pt idx="15">
                  <c:v>34.281999999999961</c:v>
                </c:pt>
                <c:pt idx="16">
                  <c:v>34.657000000000053</c:v>
                </c:pt>
                <c:pt idx="17">
                  <c:v>34.992000000000061</c:v>
                </c:pt>
                <c:pt idx="18">
                  <c:v>35.307000000000059</c:v>
                </c:pt>
                <c:pt idx="19">
                  <c:v>35.608999999999988</c:v>
                </c:pt>
                <c:pt idx="20">
                  <c:v>35.902000000000058</c:v>
                </c:pt>
                <c:pt idx="21">
                  <c:v>36.185000000000031</c:v>
                </c:pt>
                <c:pt idx="22">
                  <c:v>36.459000000000081</c:v>
                </c:pt>
                <c:pt idx="23">
                  <c:v>36.725000000000001</c:v>
                </c:pt>
                <c:pt idx="24" formatCode="#,##0.00">
                  <c:v>36.977000000000025</c:v>
                </c:pt>
                <c:pt idx="25">
                  <c:v>37.217000000000048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2.7909999999999946</c:v>
                </c:pt>
                <c:pt idx="1">
                  <c:v>3.1079999999999939</c:v>
                </c:pt>
                <c:pt idx="2">
                  <c:v>2.7940000000000049</c:v>
                </c:pt>
                <c:pt idx="3">
                  <c:v>3.2330000000000103</c:v>
                </c:pt>
                <c:pt idx="4">
                  <c:v>2.3050000000000028</c:v>
                </c:pt>
                <c:pt idx="5">
                  <c:v>2.0449999999999955</c:v>
                </c:pt>
                <c:pt idx="6">
                  <c:v>3.9199999999999937</c:v>
                </c:pt>
                <c:pt idx="7">
                  <c:v>2.9540000000000046</c:v>
                </c:pt>
                <c:pt idx="8">
                  <c:v>2.6480000000000024</c:v>
                </c:pt>
                <c:pt idx="9">
                  <c:v>4.5529999999999884</c:v>
                </c:pt>
                <c:pt idx="10">
                  <c:v>3.6190000000000069</c:v>
                </c:pt>
                <c:pt idx="11">
                  <c:v>3.5819999999999941</c:v>
                </c:pt>
                <c:pt idx="12">
                  <c:v>3.5720000000000036</c:v>
                </c:pt>
                <c:pt idx="13">
                  <c:v>3.5590000000000019</c:v>
                </c:pt>
                <c:pt idx="14">
                  <c:v>3.5519999999999956</c:v>
                </c:pt>
                <c:pt idx="15">
                  <c:v>3.5620000000000029</c:v>
                </c:pt>
                <c:pt idx="16">
                  <c:v>3.5680000000000094</c:v>
                </c:pt>
                <c:pt idx="17">
                  <c:v>3.5739999999999985</c:v>
                </c:pt>
                <c:pt idx="18">
                  <c:v>3.5789999999999935</c:v>
                </c:pt>
                <c:pt idx="19">
                  <c:v>3.5849999999999929</c:v>
                </c:pt>
                <c:pt idx="20">
                  <c:v>3.5900000000000096</c:v>
                </c:pt>
                <c:pt idx="21">
                  <c:v>3.5940000000000047</c:v>
                </c:pt>
                <c:pt idx="22">
                  <c:v>3.5990000000000002</c:v>
                </c:pt>
                <c:pt idx="23">
                  <c:v>3.6040000000000005</c:v>
                </c:pt>
                <c:pt idx="24" formatCode="#,##0.00">
                  <c:v>3.6089999999999942</c:v>
                </c:pt>
                <c:pt idx="25">
                  <c:v>3.613999999999995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11.433000000000025</c:v>
                </c:pt>
                <c:pt idx="1">
                  <c:v>11.088000000000042</c:v>
                </c:pt>
                <c:pt idx="2">
                  <c:v>13.724</c:v>
                </c:pt>
                <c:pt idx="3">
                  <c:v>13.442999999999991</c:v>
                </c:pt>
                <c:pt idx="4">
                  <c:v>13.449000000000018</c:v>
                </c:pt>
                <c:pt idx="5">
                  <c:v>11.890000000000025</c:v>
                </c:pt>
                <c:pt idx="6">
                  <c:v>11.165999999999991</c:v>
                </c:pt>
                <c:pt idx="7">
                  <c:v>13.121000000000052</c:v>
                </c:pt>
                <c:pt idx="8">
                  <c:v>17.441999999999993</c:v>
                </c:pt>
                <c:pt idx="9">
                  <c:v>17.048999999999982</c:v>
                </c:pt>
                <c:pt idx="10">
                  <c:v>16.763999999999974</c:v>
                </c:pt>
                <c:pt idx="11">
                  <c:v>17.15899999999996</c:v>
                </c:pt>
                <c:pt idx="12">
                  <c:v>17.268999999999981</c:v>
                </c:pt>
                <c:pt idx="13">
                  <c:v>17.547000000000036</c:v>
                </c:pt>
                <c:pt idx="14">
                  <c:v>17.753000000000004</c:v>
                </c:pt>
                <c:pt idx="15">
                  <c:v>17.915000000000028</c:v>
                </c:pt>
                <c:pt idx="16">
                  <c:v>18.060000000000002</c:v>
                </c:pt>
                <c:pt idx="17">
                  <c:v>18.177</c:v>
                </c:pt>
                <c:pt idx="18">
                  <c:v>18.285000000000029</c:v>
                </c:pt>
                <c:pt idx="19">
                  <c:v>18.390999999999988</c:v>
                </c:pt>
                <c:pt idx="20">
                  <c:v>18.504000000000026</c:v>
                </c:pt>
                <c:pt idx="21">
                  <c:v>18.613999999999969</c:v>
                </c:pt>
                <c:pt idx="22">
                  <c:v>18.719999999999992</c:v>
                </c:pt>
                <c:pt idx="23">
                  <c:v>18.817999999999987</c:v>
                </c:pt>
                <c:pt idx="24" formatCode="#,##0.00">
                  <c:v>18.906999999999996</c:v>
                </c:pt>
                <c:pt idx="25">
                  <c:v>18.987000000000087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16.234999999999982</c:v>
                </c:pt>
                <c:pt idx="1">
                  <c:v>16.717000000000038</c:v>
                </c:pt>
                <c:pt idx="2">
                  <c:v>17.474000000000039</c:v>
                </c:pt>
                <c:pt idx="3">
                  <c:v>15.025000000000032</c:v>
                </c:pt>
                <c:pt idx="4">
                  <c:v>15.544999999999966</c:v>
                </c:pt>
                <c:pt idx="5">
                  <c:v>15.410999999999996</c:v>
                </c:pt>
                <c:pt idx="6">
                  <c:v>14.878000000000002</c:v>
                </c:pt>
                <c:pt idx="7">
                  <c:v>14.837999999999989</c:v>
                </c:pt>
                <c:pt idx="8">
                  <c:v>15.423000000000044</c:v>
                </c:pt>
                <c:pt idx="9">
                  <c:v>15.216999999999972</c:v>
                </c:pt>
                <c:pt idx="10">
                  <c:v>15.398999999999999</c:v>
                </c:pt>
                <c:pt idx="11">
                  <c:v>15.736999999999956</c:v>
                </c:pt>
                <c:pt idx="12">
                  <c:v>15.697999999999983</c:v>
                </c:pt>
                <c:pt idx="13">
                  <c:v>15.650000000000025</c:v>
                </c:pt>
                <c:pt idx="14">
                  <c:v>15.568000000000017</c:v>
                </c:pt>
                <c:pt idx="15">
                  <c:v>15.518000000000002</c:v>
                </c:pt>
                <c:pt idx="16">
                  <c:v>15.489000000000026</c:v>
                </c:pt>
                <c:pt idx="17">
                  <c:v>15.45800000000005</c:v>
                </c:pt>
                <c:pt idx="18">
                  <c:v>15.426000000000014</c:v>
                </c:pt>
                <c:pt idx="19">
                  <c:v>15.392000000000035</c:v>
                </c:pt>
                <c:pt idx="20">
                  <c:v>15.36900000000001</c:v>
                </c:pt>
                <c:pt idx="21">
                  <c:v>15.333999999999978</c:v>
                </c:pt>
                <c:pt idx="22">
                  <c:v>15.299999999999965</c:v>
                </c:pt>
                <c:pt idx="23">
                  <c:v>15.265000000000033</c:v>
                </c:pt>
                <c:pt idx="24" formatCode="#,##0.00">
                  <c:v>15.23</c:v>
                </c:pt>
                <c:pt idx="25">
                  <c:v>15.196000000000039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7.722000000000004</c:v>
                </c:pt>
                <c:pt idx="1">
                  <c:v>6.661999999999999</c:v>
                </c:pt>
                <c:pt idx="2">
                  <c:v>6.844000000000011</c:v>
                </c:pt>
                <c:pt idx="3">
                  <c:v>6.9340000000000126</c:v>
                </c:pt>
                <c:pt idx="4">
                  <c:v>6.7390000000000132</c:v>
                </c:pt>
                <c:pt idx="5">
                  <c:v>6.4649999999999999</c:v>
                </c:pt>
                <c:pt idx="6">
                  <c:v>7.2530000000000072</c:v>
                </c:pt>
                <c:pt idx="7">
                  <c:v>7.2050000000000107</c:v>
                </c:pt>
                <c:pt idx="8">
                  <c:v>6.6150000000000055</c:v>
                </c:pt>
                <c:pt idx="9">
                  <c:v>7.0059999999999993</c:v>
                </c:pt>
                <c:pt idx="10">
                  <c:v>7.8529999999999935</c:v>
                </c:pt>
                <c:pt idx="11">
                  <c:v>7.6189999999999962</c:v>
                </c:pt>
                <c:pt idx="12">
                  <c:v>7.4130000000000065</c:v>
                </c:pt>
                <c:pt idx="13">
                  <c:v>7.2739999999999956</c:v>
                </c:pt>
                <c:pt idx="14">
                  <c:v>7.1750000000000016</c:v>
                </c:pt>
                <c:pt idx="15">
                  <c:v>7.181000000000008</c:v>
                </c:pt>
                <c:pt idx="16">
                  <c:v>7.2039999999999971</c:v>
                </c:pt>
                <c:pt idx="17">
                  <c:v>7.2350000000000074</c:v>
                </c:pt>
                <c:pt idx="18">
                  <c:v>7.270000000000004</c:v>
                </c:pt>
                <c:pt idx="19">
                  <c:v>7.3070000000000084</c:v>
                </c:pt>
                <c:pt idx="20">
                  <c:v>7.3460000000000036</c:v>
                </c:pt>
                <c:pt idx="21">
                  <c:v>7.3840000000000003</c:v>
                </c:pt>
                <c:pt idx="22">
                  <c:v>7.4239999999999977</c:v>
                </c:pt>
                <c:pt idx="23">
                  <c:v>7.464000000000012</c:v>
                </c:pt>
                <c:pt idx="24" formatCode="#,##0.00">
                  <c:v>7.5040000000000067</c:v>
                </c:pt>
                <c:pt idx="25">
                  <c:v>7.5439999999999907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28.010999999999974</c:v>
                </c:pt>
                <c:pt idx="1">
                  <c:v>29.746000000000087</c:v>
                </c:pt>
                <c:pt idx="2">
                  <c:v>29.907999999999991</c:v>
                </c:pt>
                <c:pt idx="3">
                  <c:v>32.898999999999965</c:v>
                </c:pt>
                <c:pt idx="4">
                  <c:v>32.588999999999984</c:v>
                </c:pt>
                <c:pt idx="5">
                  <c:v>34.952000000000034</c:v>
                </c:pt>
                <c:pt idx="6">
                  <c:v>41.967000000000176</c:v>
                </c:pt>
                <c:pt idx="7">
                  <c:v>45.306000000000111</c:v>
                </c:pt>
                <c:pt idx="8">
                  <c:v>39.33499999999998</c:v>
                </c:pt>
                <c:pt idx="9">
                  <c:v>39.398999999999994</c:v>
                </c:pt>
                <c:pt idx="10">
                  <c:v>39.651999999999944</c:v>
                </c:pt>
                <c:pt idx="11">
                  <c:v>40.165999999999876</c:v>
                </c:pt>
                <c:pt idx="12">
                  <c:v>40.314999999999912</c:v>
                </c:pt>
                <c:pt idx="13">
                  <c:v>40.578999999999915</c:v>
                </c:pt>
                <c:pt idx="14">
                  <c:v>40.85900000000003</c:v>
                </c:pt>
                <c:pt idx="15">
                  <c:v>41.089999999999982</c:v>
                </c:pt>
                <c:pt idx="16">
                  <c:v>41.298999999999921</c:v>
                </c:pt>
                <c:pt idx="17">
                  <c:v>41.524999999999984</c:v>
                </c:pt>
                <c:pt idx="18">
                  <c:v>41.766000000000027</c:v>
                </c:pt>
                <c:pt idx="19">
                  <c:v>42.024999999999949</c:v>
                </c:pt>
                <c:pt idx="20">
                  <c:v>42.309000000000083</c:v>
                </c:pt>
                <c:pt idx="21">
                  <c:v>42.593999999999916</c:v>
                </c:pt>
                <c:pt idx="22">
                  <c:v>42.882000000000048</c:v>
                </c:pt>
                <c:pt idx="23">
                  <c:v>43.170999999999964</c:v>
                </c:pt>
                <c:pt idx="24" formatCode="#,##0.00">
                  <c:v>43.462000000000081</c:v>
                </c:pt>
                <c:pt idx="25">
                  <c:v>43.754999999999932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42.837999999999994</c:v>
                </c:pt>
                <c:pt idx="1">
                  <c:v>41.434000000000061</c:v>
                </c:pt>
                <c:pt idx="2">
                  <c:v>38.814000000000149</c:v>
                </c:pt>
                <c:pt idx="3">
                  <c:v>44.250999999999927</c:v>
                </c:pt>
                <c:pt idx="4">
                  <c:v>52.491000000000007</c:v>
                </c:pt>
                <c:pt idx="5">
                  <c:v>49.371999999999893</c:v>
                </c:pt>
                <c:pt idx="6">
                  <c:v>53.135999999999996</c:v>
                </c:pt>
                <c:pt idx="7">
                  <c:v>50.512999999999991</c:v>
                </c:pt>
                <c:pt idx="8">
                  <c:v>47.522999999999954</c:v>
                </c:pt>
                <c:pt idx="9">
                  <c:v>47.048999999999957</c:v>
                </c:pt>
                <c:pt idx="10">
                  <c:v>47.642000000000067</c:v>
                </c:pt>
                <c:pt idx="11">
                  <c:v>48.568000000000026</c:v>
                </c:pt>
                <c:pt idx="12">
                  <c:v>49.691000000000017</c:v>
                </c:pt>
                <c:pt idx="13">
                  <c:v>50.435000000000045</c:v>
                </c:pt>
                <c:pt idx="14">
                  <c:v>50.92099999999995</c:v>
                </c:pt>
                <c:pt idx="15">
                  <c:v>51.301000000000087</c:v>
                </c:pt>
                <c:pt idx="16">
                  <c:v>51.727999999999987</c:v>
                </c:pt>
                <c:pt idx="17">
                  <c:v>52.149000000000001</c:v>
                </c:pt>
                <c:pt idx="18">
                  <c:v>52.568000000000019</c:v>
                </c:pt>
                <c:pt idx="19">
                  <c:v>52.986000000000047</c:v>
                </c:pt>
                <c:pt idx="20">
                  <c:v>53.417999999999893</c:v>
                </c:pt>
                <c:pt idx="21">
                  <c:v>53.835000000000015</c:v>
                </c:pt>
                <c:pt idx="22">
                  <c:v>54.252000000000017</c:v>
                </c:pt>
                <c:pt idx="23">
                  <c:v>54.670999999999992</c:v>
                </c:pt>
                <c:pt idx="24" formatCode="#,##0.00">
                  <c:v>55.089999999999961</c:v>
                </c:pt>
                <c:pt idx="25">
                  <c:v>55.510999999999889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15.896999999999974</c:v>
                </c:pt>
                <c:pt idx="1">
                  <c:v>14.297000000000017</c:v>
                </c:pt>
                <c:pt idx="2">
                  <c:v>15.506999999999994</c:v>
                </c:pt>
                <c:pt idx="3">
                  <c:v>16.617999999999967</c:v>
                </c:pt>
                <c:pt idx="4">
                  <c:v>15.103999999999996</c:v>
                </c:pt>
                <c:pt idx="5">
                  <c:v>15.225999999999956</c:v>
                </c:pt>
                <c:pt idx="6">
                  <c:v>16.647000000000045</c:v>
                </c:pt>
                <c:pt idx="7">
                  <c:v>16.317000000000004</c:v>
                </c:pt>
                <c:pt idx="8">
                  <c:v>16.358999999999966</c:v>
                </c:pt>
                <c:pt idx="9">
                  <c:v>15.194000000000003</c:v>
                </c:pt>
                <c:pt idx="10">
                  <c:v>15.594999999999994</c:v>
                </c:pt>
                <c:pt idx="11">
                  <c:v>15.306999999999983</c:v>
                </c:pt>
                <c:pt idx="12">
                  <c:v>14.327999999999978</c:v>
                </c:pt>
                <c:pt idx="13">
                  <c:v>14.04000000000001</c:v>
                </c:pt>
                <c:pt idx="14">
                  <c:v>14.19799999999996</c:v>
                </c:pt>
                <c:pt idx="15">
                  <c:v>14.265000000000022</c:v>
                </c:pt>
                <c:pt idx="16">
                  <c:v>14.355999999999996</c:v>
                </c:pt>
                <c:pt idx="17">
                  <c:v>14.432000000000022</c:v>
                </c:pt>
                <c:pt idx="18">
                  <c:v>14.500000000000002</c:v>
                </c:pt>
                <c:pt idx="19">
                  <c:v>14.559999999999974</c:v>
                </c:pt>
                <c:pt idx="20">
                  <c:v>14.626999999999994</c:v>
                </c:pt>
                <c:pt idx="21">
                  <c:v>14.697999999999984</c:v>
                </c:pt>
                <c:pt idx="22">
                  <c:v>14.772999999999984</c:v>
                </c:pt>
                <c:pt idx="23">
                  <c:v>14.847999999999997</c:v>
                </c:pt>
                <c:pt idx="24" formatCode="#,##0.00">
                  <c:v>14.920999999999998</c:v>
                </c:pt>
                <c:pt idx="25">
                  <c:v>14.992000000000001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13.266000000000018</c:v>
                </c:pt>
                <c:pt idx="1">
                  <c:v>16.224000000000022</c:v>
                </c:pt>
                <c:pt idx="2">
                  <c:v>15.698999999999991</c:v>
                </c:pt>
                <c:pt idx="3">
                  <c:v>11.234000000000027</c:v>
                </c:pt>
                <c:pt idx="4">
                  <c:v>14.767000000000008</c:v>
                </c:pt>
                <c:pt idx="5">
                  <c:v>13.128999999999975</c:v>
                </c:pt>
                <c:pt idx="6">
                  <c:v>17.111999999999984</c:v>
                </c:pt>
                <c:pt idx="7">
                  <c:v>13.037999999999981</c:v>
                </c:pt>
                <c:pt idx="8">
                  <c:v>15.523000000000005</c:v>
                </c:pt>
                <c:pt idx="9">
                  <c:v>17.242000000000022</c:v>
                </c:pt>
                <c:pt idx="10">
                  <c:v>19.428000000000019</c:v>
                </c:pt>
                <c:pt idx="11">
                  <c:v>18.338999999999984</c:v>
                </c:pt>
                <c:pt idx="12">
                  <c:v>17.707000000000004</c:v>
                </c:pt>
                <c:pt idx="13">
                  <c:v>17.619000000000025</c:v>
                </c:pt>
                <c:pt idx="14">
                  <c:v>17.565999999999978</c:v>
                </c:pt>
                <c:pt idx="15">
                  <c:v>17.494999999999994</c:v>
                </c:pt>
                <c:pt idx="16">
                  <c:v>17.417000000000044</c:v>
                </c:pt>
                <c:pt idx="17">
                  <c:v>17.341999999999995</c:v>
                </c:pt>
                <c:pt idx="18">
                  <c:v>17.270999999999994</c:v>
                </c:pt>
                <c:pt idx="19">
                  <c:v>17.204999999999995</c:v>
                </c:pt>
                <c:pt idx="20">
                  <c:v>17.146999999999974</c:v>
                </c:pt>
                <c:pt idx="21">
                  <c:v>17.09200000000002</c:v>
                </c:pt>
                <c:pt idx="22">
                  <c:v>17.040000000000006</c:v>
                </c:pt>
                <c:pt idx="23">
                  <c:v>16.989999999999981</c:v>
                </c:pt>
                <c:pt idx="24" formatCode="#,##0.00">
                  <c:v>16.942000000000007</c:v>
                </c:pt>
                <c:pt idx="25">
                  <c:v>16.896999999999998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35.569000000000003</c:v>
                </c:pt>
                <c:pt idx="1">
                  <c:v>33.795000000000051</c:v>
                </c:pt>
                <c:pt idx="2">
                  <c:v>35.545000000000002</c:v>
                </c:pt>
                <c:pt idx="3">
                  <c:v>31.397999999999964</c:v>
                </c:pt>
                <c:pt idx="4">
                  <c:v>30.431000000000001</c:v>
                </c:pt>
                <c:pt idx="5">
                  <c:v>32.688999999999993</c:v>
                </c:pt>
                <c:pt idx="6">
                  <c:v>32.526999999999973</c:v>
                </c:pt>
                <c:pt idx="7">
                  <c:v>28.055000000000007</c:v>
                </c:pt>
                <c:pt idx="8">
                  <c:v>29.579999999999977</c:v>
                </c:pt>
                <c:pt idx="9">
                  <c:v>31.441000000000059</c:v>
                </c:pt>
                <c:pt idx="10">
                  <c:v>32.793000000000013</c:v>
                </c:pt>
                <c:pt idx="11">
                  <c:v>32.867000000000154</c:v>
                </c:pt>
                <c:pt idx="12">
                  <c:v>32.899000000000001</c:v>
                </c:pt>
                <c:pt idx="13">
                  <c:v>32.865999999999914</c:v>
                </c:pt>
                <c:pt idx="14">
                  <c:v>32.833999999999939</c:v>
                </c:pt>
                <c:pt idx="15">
                  <c:v>32.833000000000041</c:v>
                </c:pt>
                <c:pt idx="16">
                  <c:v>32.822999999999993</c:v>
                </c:pt>
                <c:pt idx="17">
                  <c:v>32.814000000000021</c:v>
                </c:pt>
                <c:pt idx="18">
                  <c:v>32.80599999999999</c:v>
                </c:pt>
                <c:pt idx="19">
                  <c:v>32.798000000000052</c:v>
                </c:pt>
                <c:pt idx="20">
                  <c:v>32.790000000000013</c:v>
                </c:pt>
                <c:pt idx="21">
                  <c:v>32.788000000000018</c:v>
                </c:pt>
                <c:pt idx="22">
                  <c:v>32.786999999999914</c:v>
                </c:pt>
                <c:pt idx="23">
                  <c:v>32.784999999999947</c:v>
                </c:pt>
                <c:pt idx="24" formatCode="#,##0.00">
                  <c:v>32.781999999999982</c:v>
                </c:pt>
                <c:pt idx="25">
                  <c:v>32.776999999999994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59.678999999999895</c:v>
                </c:pt>
                <c:pt idx="1">
                  <c:v>59.017999999999894</c:v>
                </c:pt>
                <c:pt idx="2">
                  <c:v>60.56800000000009</c:v>
                </c:pt>
                <c:pt idx="3">
                  <c:v>62.124999999999993</c:v>
                </c:pt>
                <c:pt idx="4">
                  <c:v>61.387999999999913</c:v>
                </c:pt>
                <c:pt idx="5">
                  <c:v>62.854000000000106</c:v>
                </c:pt>
                <c:pt idx="6">
                  <c:v>66.545000000000073</c:v>
                </c:pt>
                <c:pt idx="7">
                  <c:v>62.847999999999978</c:v>
                </c:pt>
                <c:pt idx="8">
                  <c:v>63.387999999999941</c:v>
                </c:pt>
                <c:pt idx="9">
                  <c:v>63.50200000000013</c:v>
                </c:pt>
                <c:pt idx="10">
                  <c:v>62.976000000000035</c:v>
                </c:pt>
                <c:pt idx="11">
                  <c:v>62.718999999999923</c:v>
                </c:pt>
                <c:pt idx="12">
                  <c:v>62.514999999999965</c:v>
                </c:pt>
                <c:pt idx="13">
                  <c:v>62.544000000000047</c:v>
                </c:pt>
                <c:pt idx="14">
                  <c:v>62.666000000000047</c:v>
                </c:pt>
                <c:pt idx="15">
                  <c:v>62.853000000000044</c:v>
                </c:pt>
                <c:pt idx="16">
                  <c:v>62.933000000000092</c:v>
                </c:pt>
                <c:pt idx="17">
                  <c:v>63.029999999999916</c:v>
                </c:pt>
                <c:pt idx="18">
                  <c:v>63.143999999999942</c:v>
                </c:pt>
                <c:pt idx="19">
                  <c:v>63.280000000000044</c:v>
                </c:pt>
                <c:pt idx="20">
                  <c:v>63.477000000000054</c:v>
                </c:pt>
                <c:pt idx="21">
                  <c:v>63.676000000000066</c:v>
                </c:pt>
                <c:pt idx="22">
                  <c:v>63.879000000000026</c:v>
                </c:pt>
                <c:pt idx="23">
                  <c:v>64.084999999999951</c:v>
                </c:pt>
                <c:pt idx="24" formatCode="#,##0.00">
                  <c:v>64.288999999999959</c:v>
                </c:pt>
                <c:pt idx="25">
                  <c:v>64.490999999999929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88.425000000000253</c:v>
                </c:pt>
                <c:pt idx="1">
                  <c:v>87.517000000000039</c:v>
                </c:pt>
                <c:pt idx="2">
                  <c:v>88.350999999999956</c:v>
                </c:pt>
                <c:pt idx="3">
                  <c:v>89.182999999999936</c:v>
                </c:pt>
                <c:pt idx="4">
                  <c:v>89.048999999999964</c:v>
                </c:pt>
                <c:pt idx="5">
                  <c:v>94.914000000000073</c:v>
                </c:pt>
                <c:pt idx="6">
                  <c:v>98.737000000000023</c:v>
                </c:pt>
                <c:pt idx="7">
                  <c:v>95.956999999999823</c:v>
                </c:pt>
                <c:pt idx="8">
                  <c:v>94.810000000000031</c:v>
                </c:pt>
                <c:pt idx="9">
                  <c:v>96.257000000000104</c:v>
                </c:pt>
                <c:pt idx="10">
                  <c:v>98.851000000000155</c:v>
                </c:pt>
                <c:pt idx="11">
                  <c:v>101.21700000000013</c:v>
                </c:pt>
                <c:pt idx="12">
                  <c:v>102.943</c:v>
                </c:pt>
                <c:pt idx="13">
                  <c:v>104.51399999999991</c:v>
                </c:pt>
                <c:pt idx="14">
                  <c:v>106.43500000000014</c:v>
                </c:pt>
                <c:pt idx="15">
                  <c:v>107.9430000000001</c:v>
                </c:pt>
                <c:pt idx="16">
                  <c:v>109.22299999999989</c:v>
                </c:pt>
                <c:pt idx="17">
                  <c:v>110.44899999999997</c:v>
                </c:pt>
                <c:pt idx="18">
                  <c:v>111.66700000000029</c:v>
                </c:pt>
                <c:pt idx="19">
                  <c:v>112.88799999999989</c:v>
                </c:pt>
                <c:pt idx="20">
                  <c:v>114.11000000000008</c:v>
                </c:pt>
                <c:pt idx="21">
                  <c:v>115.33000000000028</c:v>
                </c:pt>
                <c:pt idx="22">
                  <c:v>116.55600000000005</c:v>
                </c:pt>
                <c:pt idx="23">
                  <c:v>117.79600000000009</c:v>
                </c:pt>
                <c:pt idx="24" formatCode="#,##0.00">
                  <c:v>119.04899999999991</c:v>
                </c:pt>
                <c:pt idx="25">
                  <c:v>120.31699999999998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9.53399999999999</c:v>
                </c:pt>
                <c:pt idx="1">
                  <c:v>12.375000000000004</c:v>
                </c:pt>
                <c:pt idx="2">
                  <c:v>11.836000000000009</c:v>
                </c:pt>
                <c:pt idx="3">
                  <c:v>10.424000000000003</c:v>
                </c:pt>
                <c:pt idx="4">
                  <c:v>11.222000000000005</c:v>
                </c:pt>
                <c:pt idx="5">
                  <c:v>10.309999999999997</c:v>
                </c:pt>
                <c:pt idx="6">
                  <c:v>8.7660000000000053</c:v>
                </c:pt>
                <c:pt idx="7">
                  <c:v>7.4510000000000005</c:v>
                </c:pt>
                <c:pt idx="8">
                  <c:v>9.7419999999999956</c:v>
                </c:pt>
                <c:pt idx="9">
                  <c:v>8.4749999999999961</c:v>
                </c:pt>
                <c:pt idx="10">
                  <c:v>6.9660000000000126</c:v>
                </c:pt>
                <c:pt idx="11">
                  <c:v>6.9240000000000084</c:v>
                </c:pt>
                <c:pt idx="12">
                  <c:v>6.9169999999999954</c:v>
                </c:pt>
                <c:pt idx="13">
                  <c:v>6.9539999999999962</c:v>
                </c:pt>
                <c:pt idx="14">
                  <c:v>7.0370000000000008</c:v>
                </c:pt>
                <c:pt idx="15">
                  <c:v>7.0689999999999937</c:v>
                </c:pt>
                <c:pt idx="16">
                  <c:v>7.0930000000000026</c:v>
                </c:pt>
                <c:pt idx="17">
                  <c:v>7.1079999999999979</c:v>
                </c:pt>
                <c:pt idx="18">
                  <c:v>7.1170000000000035</c:v>
                </c:pt>
                <c:pt idx="19">
                  <c:v>7.1229999999999976</c:v>
                </c:pt>
                <c:pt idx="20">
                  <c:v>7.1310000000000002</c:v>
                </c:pt>
                <c:pt idx="21">
                  <c:v>7.1369999999999951</c:v>
                </c:pt>
                <c:pt idx="22">
                  <c:v>7.1429999999999918</c:v>
                </c:pt>
                <c:pt idx="23">
                  <c:v>7.1480000000000024</c:v>
                </c:pt>
                <c:pt idx="24">
                  <c:v>7.1529999999999978</c:v>
                </c:pt>
                <c:pt idx="25">
                  <c:v>7.1599999999999921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56.369000000000021</c:v>
                </c:pt>
                <c:pt idx="1">
                  <c:v>58.903000000000027</c:v>
                </c:pt>
                <c:pt idx="2">
                  <c:v>59.685000000000066</c:v>
                </c:pt>
                <c:pt idx="3">
                  <c:v>57.207999999999998</c:v>
                </c:pt>
                <c:pt idx="4">
                  <c:v>61.516999999999925</c:v>
                </c:pt>
                <c:pt idx="5">
                  <c:v>64.529999999999902</c:v>
                </c:pt>
                <c:pt idx="6">
                  <c:v>57.800000000000026</c:v>
                </c:pt>
                <c:pt idx="7">
                  <c:v>63.052000000000191</c:v>
                </c:pt>
                <c:pt idx="8">
                  <c:v>68.878000000000156</c:v>
                </c:pt>
                <c:pt idx="9">
                  <c:v>62.243000000000109</c:v>
                </c:pt>
                <c:pt idx="10">
                  <c:v>62.197000000000102</c:v>
                </c:pt>
                <c:pt idx="11">
                  <c:v>62.203999999999951</c:v>
                </c:pt>
                <c:pt idx="12">
                  <c:v>60.920000000000059</c:v>
                </c:pt>
                <c:pt idx="13">
                  <c:v>59.776000000000067</c:v>
                </c:pt>
                <c:pt idx="14">
                  <c:v>59.019000000000062</c:v>
                </c:pt>
                <c:pt idx="15">
                  <c:v>58.163999999999817</c:v>
                </c:pt>
                <c:pt idx="16">
                  <c:v>57.276000000000089</c:v>
                </c:pt>
                <c:pt idx="17">
                  <c:v>56.38499999999982</c:v>
                </c:pt>
                <c:pt idx="18">
                  <c:v>55.52699999999993</c:v>
                </c:pt>
                <c:pt idx="19">
                  <c:v>54.714999999999989</c:v>
                </c:pt>
                <c:pt idx="20">
                  <c:v>53.975999999999949</c:v>
                </c:pt>
                <c:pt idx="21">
                  <c:v>53.249999999999808</c:v>
                </c:pt>
                <c:pt idx="22">
                  <c:v>52.554000000000002</c:v>
                </c:pt>
                <c:pt idx="23">
                  <c:v>51.886000000000045</c:v>
                </c:pt>
                <c:pt idx="24">
                  <c:v>51.246000000000116</c:v>
                </c:pt>
                <c:pt idx="25">
                  <c:v>50.635000000000026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42.846000000000011</c:v>
                </c:pt>
                <c:pt idx="1">
                  <c:v>42.325999999999986</c:v>
                </c:pt>
                <c:pt idx="2">
                  <c:v>36.751000000000097</c:v>
                </c:pt>
                <c:pt idx="3">
                  <c:v>35.37600000000004</c:v>
                </c:pt>
                <c:pt idx="4">
                  <c:v>38.931000000000004</c:v>
                </c:pt>
                <c:pt idx="5">
                  <c:v>40.706999999999965</c:v>
                </c:pt>
                <c:pt idx="6">
                  <c:v>46.063000000000002</c:v>
                </c:pt>
                <c:pt idx="7">
                  <c:v>43.692000000000185</c:v>
                </c:pt>
                <c:pt idx="8">
                  <c:v>37.440999999999924</c:v>
                </c:pt>
                <c:pt idx="9">
                  <c:v>43.292000000000037</c:v>
                </c:pt>
                <c:pt idx="10">
                  <c:v>46.385999999999996</c:v>
                </c:pt>
                <c:pt idx="11">
                  <c:v>45.472000000000108</c:v>
                </c:pt>
                <c:pt idx="12">
                  <c:v>45.433999999999997</c:v>
                </c:pt>
                <c:pt idx="13">
                  <c:v>45.3719999999999</c:v>
                </c:pt>
                <c:pt idx="14">
                  <c:v>45.41899999999999</c:v>
                </c:pt>
                <c:pt idx="15">
                  <c:v>45.533000000000101</c:v>
                </c:pt>
                <c:pt idx="16">
                  <c:v>45.604000000000042</c:v>
                </c:pt>
                <c:pt idx="17">
                  <c:v>45.578999999999887</c:v>
                </c:pt>
                <c:pt idx="18">
                  <c:v>45.598999999999961</c:v>
                </c:pt>
                <c:pt idx="19">
                  <c:v>45.592000000000013</c:v>
                </c:pt>
                <c:pt idx="20">
                  <c:v>45.631000000000036</c:v>
                </c:pt>
                <c:pt idx="21">
                  <c:v>45.676000000000059</c:v>
                </c:pt>
                <c:pt idx="22">
                  <c:v>45.726999999999997</c:v>
                </c:pt>
                <c:pt idx="23">
                  <c:v>45.783000000000051</c:v>
                </c:pt>
                <c:pt idx="24" formatCode="#,##0.00">
                  <c:v>45.841000000000044</c:v>
                </c:pt>
                <c:pt idx="25">
                  <c:v>45.899000000000093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157.07500000000013</c:v>
                </c:pt>
                <c:pt idx="1">
                  <c:v>154.69200000000023</c:v>
                </c:pt>
                <c:pt idx="2">
                  <c:v>148.87999999999982</c:v>
                </c:pt>
                <c:pt idx="3">
                  <c:v>152.7350000000001</c:v>
                </c:pt>
                <c:pt idx="4">
                  <c:v>158.76099999999985</c:v>
                </c:pt>
                <c:pt idx="5">
                  <c:v>161.88599999999994</c:v>
                </c:pt>
                <c:pt idx="6">
                  <c:v>171.05800000000011</c:v>
                </c:pt>
                <c:pt idx="7">
                  <c:v>173.04600000000022</c:v>
                </c:pt>
                <c:pt idx="8">
                  <c:v>171.31800000000018</c:v>
                </c:pt>
                <c:pt idx="9">
                  <c:v>170.15600000000006</c:v>
                </c:pt>
                <c:pt idx="10">
                  <c:v>169.29799999999983</c:v>
                </c:pt>
                <c:pt idx="11">
                  <c:v>169.27799999999979</c:v>
                </c:pt>
                <c:pt idx="12">
                  <c:v>169.6149999999999</c:v>
                </c:pt>
                <c:pt idx="13">
                  <c:v>170.32199999999992</c:v>
                </c:pt>
                <c:pt idx="14">
                  <c:v>171.31600000000003</c:v>
                </c:pt>
                <c:pt idx="15">
                  <c:v>172.08200000000025</c:v>
                </c:pt>
                <c:pt idx="16">
                  <c:v>172.64899999999994</c:v>
                </c:pt>
                <c:pt idx="17">
                  <c:v>173.15900000000022</c:v>
                </c:pt>
                <c:pt idx="18">
                  <c:v>173.63900000000035</c:v>
                </c:pt>
                <c:pt idx="19">
                  <c:v>174.10899999999992</c:v>
                </c:pt>
                <c:pt idx="20">
                  <c:v>174.59700000000009</c:v>
                </c:pt>
                <c:pt idx="21">
                  <c:v>175.07100000000011</c:v>
                </c:pt>
                <c:pt idx="22">
                  <c:v>175.5360000000002</c:v>
                </c:pt>
                <c:pt idx="23">
                  <c:v>176.02400000000011</c:v>
                </c:pt>
                <c:pt idx="24">
                  <c:v>176.48699999999985</c:v>
                </c:pt>
                <c:pt idx="25">
                  <c:v>176.9379999999999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138.19299999999996</c:v>
                </c:pt>
                <c:pt idx="1">
                  <c:v>139.27600000000027</c:v>
                </c:pt>
                <c:pt idx="2">
                  <c:v>140.76400000000018</c:v>
                </c:pt>
                <c:pt idx="3">
                  <c:v>143.63699999999994</c:v>
                </c:pt>
                <c:pt idx="4">
                  <c:v>152.98899999999998</c:v>
                </c:pt>
                <c:pt idx="5">
                  <c:v>148.4899999999999</c:v>
                </c:pt>
                <c:pt idx="6">
                  <c:v>166.07900000000021</c:v>
                </c:pt>
                <c:pt idx="7">
                  <c:v>163.29200000000017</c:v>
                </c:pt>
                <c:pt idx="8">
                  <c:v>160.86799999999997</c:v>
                </c:pt>
                <c:pt idx="9">
                  <c:v>162.70899999999989</c:v>
                </c:pt>
                <c:pt idx="10">
                  <c:v>165.952</c:v>
                </c:pt>
                <c:pt idx="11">
                  <c:v>166.47699999999975</c:v>
                </c:pt>
                <c:pt idx="12">
                  <c:v>165.99299999999988</c:v>
                </c:pt>
                <c:pt idx="13">
                  <c:v>166.70300000000009</c:v>
                </c:pt>
                <c:pt idx="14">
                  <c:v>167.59199999999993</c:v>
                </c:pt>
                <c:pt idx="15">
                  <c:v>168.32700000000014</c:v>
                </c:pt>
                <c:pt idx="16">
                  <c:v>169.12099999999998</c:v>
                </c:pt>
                <c:pt idx="17">
                  <c:v>169.89200000000005</c:v>
                </c:pt>
                <c:pt idx="18">
                  <c:v>170.66500000000008</c:v>
                </c:pt>
                <c:pt idx="19">
                  <c:v>171.45099999999999</c:v>
                </c:pt>
                <c:pt idx="20">
                  <c:v>172.30999999999997</c:v>
                </c:pt>
                <c:pt idx="21">
                  <c:v>173.14499999999987</c:v>
                </c:pt>
                <c:pt idx="22">
                  <c:v>173.99</c:v>
                </c:pt>
                <c:pt idx="23">
                  <c:v>174.83099999999996</c:v>
                </c:pt>
                <c:pt idx="24">
                  <c:v>175.66500000000002</c:v>
                </c:pt>
                <c:pt idx="25">
                  <c:v>176.4959999999999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183.67300000000017</c:v>
                </c:pt>
                <c:pt idx="1">
                  <c:v>180.32999999999998</c:v>
                </c:pt>
                <c:pt idx="2">
                  <c:v>184.46400000000006</c:v>
                </c:pt>
                <c:pt idx="3">
                  <c:v>182.7059999999999</c:v>
                </c:pt>
                <c:pt idx="4">
                  <c:v>180.86799999999988</c:v>
                </c:pt>
                <c:pt idx="5">
                  <c:v>190.45700000000016</c:v>
                </c:pt>
                <c:pt idx="6">
                  <c:v>197.80900000000008</c:v>
                </c:pt>
                <c:pt idx="7">
                  <c:v>186.85999999999981</c:v>
                </c:pt>
                <c:pt idx="8">
                  <c:v>187.77799999999996</c:v>
                </c:pt>
                <c:pt idx="9">
                  <c:v>191.20000000000027</c:v>
                </c:pt>
                <c:pt idx="10">
                  <c:v>194.6200000000002</c:v>
                </c:pt>
                <c:pt idx="11">
                  <c:v>196.8030000000002</c:v>
                </c:pt>
                <c:pt idx="12">
                  <c:v>198.35699999999997</c:v>
                </c:pt>
                <c:pt idx="13">
                  <c:v>199.92399999999986</c:v>
                </c:pt>
                <c:pt idx="14">
                  <c:v>201.93500000000012</c:v>
                </c:pt>
                <c:pt idx="15">
                  <c:v>203.62900000000019</c:v>
                </c:pt>
                <c:pt idx="16">
                  <c:v>204.97899999999998</c:v>
                </c:pt>
                <c:pt idx="17">
                  <c:v>206.29299999999989</c:v>
                </c:pt>
                <c:pt idx="18">
                  <c:v>207.61700000000022</c:v>
                </c:pt>
                <c:pt idx="19">
                  <c:v>208.96599999999998</c:v>
                </c:pt>
                <c:pt idx="20">
                  <c:v>210.37700000000015</c:v>
                </c:pt>
                <c:pt idx="21">
                  <c:v>211.79400000000038</c:v>
                </c:pt>
                <c:pt idx="22">
                  <c:v>213.22199999999998</c:v>
                </c:pt>
                <c:pt idx="23">
                  <c:v>214.666</c:v>
                </c:pt>
                <c:pt idx="24">
                  <c:v>216.11999999999983</c:v>
                </c:pt>
                <c:pt idx="25">
                  <c:v>217.58499999999989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30.899282909893277</c:v>
                </c:pt>
                <c:pt idx="1">
                  <c:v>30.154054962745157</c:v>
                </c:pt>
                <c:pt idx="2">
                  <c:v>32.248526410488601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24.09065836010252</c:v>
                </c:pt>
                <c:pt idx="1">
                  <c:v>25.712289226068641</c:v>
                </c:pt>
                <c:pt idx="2">
                  <c:v>26.158677837836226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26.263992991336512</c:v>
                </c:pt>
                <c:pt idx="1">
                  <c:v>26.230712142034836</c:v>
                </c:pt>
                <c:pt idx="2">
                  <c:v>26.224187172916473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6.6042051980920817</c:v>
                </c:pt>
                <c:pt idx="1">
                  <c:v>7.1869591691598771</c:v>
                </c:pt>
                <c:pt idx="2">
                  <c:v>6.8027442779374487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10.469191083422551</c:v>
                </c:pt>
                <c:pt idx="1">
                  <c:v>9.6366856259267379</c:v>
                </c:pt>
                <c:pt idx="2">
                  <c:v>7.5046723569873466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1.6726694571530549</c:v>
                </c:pt>
                <c:pt idx="1">
                  <c:v>1.0792988740647567</c:v>
                </c:pt>
                <c:pt idx="2">
                  <c:v>1.0611919438338957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4.1630000000000393</c:v>
                </c:pt>
                <c:pt idx="1">
                  <c:v>17.462000000000103</c:v>
                </c:pt>
                <c:pt idx="2">
                  <c:v>7.4119999999998925</c:v>
                </c:pt>
                <c:pt idx="3">
                  <c:v>5.6790000000000305</c:v>
                </c:pt>
                <c:pt idx="4">
                  <c:v>-2.3329999999997995</c:v>
                </c:pt>
                <c:pt idx="5">
                  <c:v>-3.3439999999999843</c:v>
                </c:pt>
                <c:pt idx="7">
                  <c:v>29.039000000000215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22.964999999999691</c:v>
                </c:pt>
                <c:pt idx="1">
                  <c:v>10.543999999999897</c:v>
                </c:pt>
                <c:pt idx="2">
                  <c:v>7.6400000000000716</c:v>
                </c:pt>
                <c:pt idx="3">
                  <c:v>-0.4869999999999024</c:v>
                </c:pt>
                <c:pt idx="4">
                  <c:v>-11.562000000000076</c:v>
                </c:pt>
                <c:pt idx="5">
                  <c:v>0.19399999999997952</c:v>
                </c:pt>
                <c:pt idx="7">
                  <c:v>29.293999999999663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0.29635624930959281</c:v>
                </c:pt>
                <c:pt idx="2">
                  <c:v>-0.69774949466199221</c:v>
                </c:pt>
                <c:pt idx="3">
                  <c:v>-1.9904180302660834</c:v>
                </c:pt>
                <c:pt idx="4">
                  <c:v>-0.90542661454020568</c:v>
                </c:pt>
                <c:pt idx="6">
                  <c:v>3.3649940173607895E-2</c:v>
                </c:pt>
                <c:pt idx="7">
                  <c:v>0.84327691514689551</c:v>
                </c:pt>
                <c:pt idx="8">
                  <c:v>0.40729298888455556</c:v>
                </c:pt>
                <c:pt idx="10">
                  <c:v>2.7176337726412036</c:v>
                </c:pt>
                <c:pt idx="11">
                  <c:v>-1.0552593929112342</c:v>
                </c:pt>
                <c:pt idx="12">
                  <c:v>-3.6211635574101564E-3</c:v>
                </c:pt>
                <c:pt idx="14">
                  <c:v>-0.82043345124184208</c:v>
                </c:pt>
                <c:pt idx="15">
                  <c:v>-0.42154125389679553</c:v>
                </c:pt>
                <c:pt idx="16">
                  <c:v>1.4026005814770759</c:v>
                </c:pt>
                <c:pt idx="17">
                  <c:v>1.0355096162257382</c:v>
                </c:pt>
                <c:pt idx="19">
                  <c:v>-0.89252957606561489</c:v>
                </c:pt>
                <c:pt idx="20">
                  <c:v>-1.0433824989989904</c:v>
                </c:pt>
                <c:pt idx="21">
                  <c:v>-0.82289242950041031</c:v>
                </c:pt>
                <c:pt idx="22">
                  <c:v>0.8687116159982855</c:v>
                </c:pt>
                <c:pt idx="23">
                  <c:v>-0.71919396509141365</c:v>
                </c:pt>
                <c:pt idx="25">
                  <c:v>-1.1142293089870137</c:v>
                </c:pt>
                <c:pt idx="26">
                  <c:v>-0.71709415860815584</c:v>
                </c:pt>
                <c:pt idx="27">
                  <c:v>-0.7847608204251233</c:v>
                </c:pt>
                <c:pt idx="29">
                  <c:v>3.2830287884455522E-2</c:v>
                </c:pt>
                <c:pt idx="30">
                  <c:v>-7.5034131786710923E-2</c:v>
                </c:pt>
                <c:pt idx="31">
                  <c:v>1.8891775302001701</c:v>
                </c:pt>
                <c:pt idx="32">
                  <c:v>0.97169336980154064</c:v>
                </c:pt>
                <c:pt idx="33">
                  <c:v>-0.46780017159361309</c:v>
                </c:pt>
                <c:pt idx="34">
                  <c:v>0.30980976243362157</c:v>
                </c:pt>
                <c:pt idx="36">
                  <c:v>1.5442460878898112</c:v>
                </c:pt>
                <c:pt idx="37">
                  <c:v>0.72014880107109658</c:v>
                </c:pt>
                <c:pt idx="38">
                  <c:v>1.3892290848508182</c:v>
                </c:pt>
                <c:pt idx="39">
                  <c:v>1.0275988864376639</c:v>
                </c:pt>
                <c:pt idx="40">
                  <c:v>1.1976994811965458</c:v>
                </c:pt>
                <c:pt idx="42">
                  <c:v>2.117916439847467</c:v>
                </c:pt>
                <c:pt idx="43">
                  <c:v>9.3580098211076823E-2</c:v>
                </c:pt>
                <c:pt idx="44">
                  <c:v>0.77856803330602631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0.92497291337421128</c:v>
                </c:pt>
                <c:pt idx="2">
                  <c:v>-2.4298749586590174</c:v>
                </c:pt>
                <c:pt idx="3">
                  <c:v>-4.0250421913791135</c:v>
                </c:pt>
                <c:pt idx="4">
                  <c:v>-2.7177738742636737</c:v>
                </c:pt>
                <c:pt idx="6">
                  <c:v>-1.0742561497299463</c:v>
                </c:pt>
                <c:pt idx="7">
                  <c:v>-3.0337266029947019</c:v>
                </c:pt>
                <c:pt idx="8">
                  <c:v>-1.9802951747357023</c:v>
                </c:pt>
                <c:pt idx="10">
                  <c:v>2.5854518887948874</c:v>
                </c:pt>
                <c:pt idx="11">
                  <c:v>-0.53186108970081358</c:v>
                </c:pt>
                <c:pt idx="12">
                  <c:v>0.130313104496671</c:v>
                </c:pt>
                <c:pt idx="14">
                  <c:v>1.593007745217756</c:v>
                </c:pt>
                <c:pt idx="15">
                  <c:v>1.8089114971998166</c:v>
                </c:pt>
                <c:pt idx="16">
                  <c:v>-0.14063462461052501</c:v>
                </c:pt>
                <c:pt idx="17">
                  <c:v>0.26753333274573965</c:v>
                </c:pt>
                <c:pt idx="19">
                  <c:v>-3.7274562581110504</c:v>
                </c:pt>
                <c:pt idx="20">
                  <c:v>-4.0747057236544704</c:v>
                </c:pt>
                <c:pt idx="21">
                  <c:v>-1.8043646237327127</c:v>
                </c:pt>
                <c:pt idx="22">
                  <c:v>-2.819317919468578</c:v>
                </c:pt>
                <c:pt idx="23">
                  <c:v>-3.0509782912136241</c:v>
                </c:pt>
                <c:pt idx="25">
                  <c:v>-2.3491278327392839</c:v>
                </c:pt>
                <c:pt idx="26">
                  <c:v>0.78474265669210563</c:v>
                </c:pt>
                <c:pt idx="27">
                  <c:v>0.19388907606938677</c:v>
                </c:pt>
                <c:pt idx="29">
                  <c:v>3.0642388153623745</c:v>
                </c:pt>
                <c:pt idx="30">
                  <c:v>4.7680773054539438</c:v>
                </c:pt>
                <c:pt idx="31">
                  <c:v>1.5499453014963471</c:v>
                </c:pt>
                <c:pt idx="32">
                  <c:v>3.0668935522059071</c:v>
                </c:pt>
                <c:pt idx="33">
                  <c:v>6.0330969036550997</c:v>
                </c:pt>
                <c:pt idx="34">
                  <c:v>3.5570712497295043</c:v>
                </c:pt>
                <c:pt idx="36">
                  <c:v>6.5541271021025027</c:v>
                </c:pt>
                <c:pt idx="37">
                  <c:v>2.5544958234632986</c:v>
                </c:pt>
                <c:pt idx="38">
                  <c:v>2.9637984232372627</c:v>
                </c:pt>
                <c:pt idx="39">
                  <c:v>5.6737835045461704</c:v>
                </c:pt>
                <c:pt idx="40">
                  <c:v>4.48105954689626</c:v>
                </c:pt>
                <c:pt idx="42">
                  <c:v>1.6668713286168035</c:v>
                </c:pt>
                <c:pt idx="43">
                  <c:v>5.0209365287557928</c:v>
                </c:pt>
                <c:pt idx="44">
                  <c:v>3.9185102197396571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9.5826459229828131</c:v>
                </c:pt>
                <c:pt idx="1">
                  <c:v>1.5537120159236935</c:v>
                </c:pt>
                <c:pt idx="2">
                  <c:v>7.8767571167378918</c:v>
                </c:pt>
                <c:pt idx="3">
                  <c:v>4.305906745385446</c:v>
                </c:pt>
                <c:pt idx="4">
                  <c:v>3.7892116793027739</c:v>
                </c:pt>
                <c:pt idx="5">
                  <c:v>10.816603984359059</c:v>
                </c:pt>
                <c:pt idx="6">
                  <c:v>3.2932486561088687</c:v>
                </c:pt>
                <c:pt idx="7">
                  <c:v>1.8704617001460608</c:v>
                </c:pt>
                <c:pt idx="8">
                  <c:v>0.5727944721385585</c:v>
                </c:pt>
                <c:pt idx="9">
                  <c:v>1.9849246941758372</c:v>
                </c:pt>
                <c:pt idx="10">
                  <c:v>5.0423766292224066</c:v>
                </c:pt>
                <c:pt idx="11">
                  <c:v>2.5277383853930004</c:v>
                </c:pt>
                <c:pt idx="12">
                  <c:v>-1.7578790982303421</c:v>
                </c:pt>
                <c:pt idx="13">
                  <c:v>-0.8840738446548384</c:v>
                </c:pt>
                <c:pt idx="14">
                  <c:v>-2.1092617222210883</c:v>
                </c:pt>
                <c:pt idx="15">
                  <c:v>-4.3872741099901127</c:v>
                </c:pt>
                <c:pt idx="16">
                  <c:v>-2.3678258636242262</c:v>
                </c:pt>
                <c:pt idx="17">
                  <c:v>-0.37352741298028036</c:v>
                </c:pt>
                <c:pt idx="18">
                  <c:v>1.2201220082185156</c:v>
                </c:pt>
                <c:pt idx="19">
                  <c:v>5.3532150180616855E-2</c:v>
                </c:pt>
                <c:pt idx="20">
                  <c:v>-1.1156168814298084</c:v>
                </c:pt>
                <c:pt idx="21">
                  <c:v>1.4627982154962211</c:v>
                </c:pt>
                <c:pt idx="22">
                  <c:v>-3.213617043282742</c:v>
                </c:pt>
                <c:pt idx="23">
                  <c:v>-1.322018117107838</c:v>
                </c:pt>
                <c:pt idx="24">
                  <c:v>-2.5096287413313991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0.62321582957644495</c:v>
                </c:pt>
                <c:pt idx="1">
                  <c:v>7.2345376436541109</c:v>
                </c:pt>
                <c:pt idx="2">
                  <c:v>5.413814189405727</c:v>
                </c:pt>
                <c:pt idx="3">
                  <c:v>7.2863220697606259</c:v>
                </c:pt>
                <c:pt idx="4">
                  <c:v>3.6341110693889433</c:v>
                </c:pt>
                <c:pt idx="5">
                  <c:v>10.278143110018171</c:v>
                </c:pt>
                <c:pt idx="6">
                  <c:v>-0.88091751934621954</c:v>
                </c:pt>
                <c:pt idx="7">
                  <c:v>2.0827559739185535</c:v>
                </c:pt>
                <c:pt idx="8">
                  <c:v>2.5080031508821889</c:v>
                </c:pt>
                <c:pt idx="9">
                  <c:v>-0.10696614076502264</c:v>
                </c:pt>
                <c:pt idx="10">
                  <c:v>0.17767871318154249</c:v>
                </c:pt>
                <c:pt idx="11">
                  <c:v>-6.7482539696120725</c:v>
                </c:pt>
                <c:pt idx="12">
                  <c:v>-2.154798065770807</c:v>
                </c:pt>
                <c:pt idx="13">
                  <c:v>0.79675464750320657</c:v>
                </c:pt>
                <c:pt idx="14">
                  <c:v>-2.5796444419868827</c:v>
                </c:pt>
                <c:pt idx="15">
                  <c:v>-2.7623020048479638</c:v>
                </c:pt>
                <c:pt idx="16">
                  <c:v>-1.4244014771371951</c:v>
                </c:pt>
                <c:pt idx="17">
                  <c:v>12.290817823477447</c:v>
                </c:pt>
                <c:pt idx="18">
                  <c:v>-0.87376616440448274</c:v>
                </c:pt>
                <c:pt idx="19">
                  <c:v>-8.1898301896074055E-2</c:v>
                </c:pt>
                <c:pt idx="20">
                  <c:v>-6.0735422317272949</c:v>
                </c:pt>
                <c:pt idx="21">
                  <c:v>6.0444937407819239</c:v>
                </c:pt>
                <c:pt idx="22">
                  <c:v>2.5904404660087188</c:v>
                </c:pt>
                <c:pt idx="23">
                  <c:v>0.12054124907011499</c:v>
                </c:pt>
                <c:pt idx="24">
                  <c:v>-2.8652504222977289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11.136357938906514</c:v>
                </c:pt>
                <c:pt idx="1">
                  <c:v>26.788479525785178</c:v>
                </c:pt>
                <c:pt idx="2">
                  <c:v>12.763806151791741</c:v>
                </c:pt>
                <c:pt idx="3">
                  <c:v>0.76985928716266017</c:v>
                </c:pt>
                <c:pt idx="4">
                  <c:v>-9.748435540490263</c:v>
                </c:pt>
                <c:pt idx="5">
                  <c:v>0.90012674541884508</c:v>
                </c:pt>
                <c:pt idx="6">
                  <c:v>0.34718133406640561</c:v>
                </c:pt>
                <c:pt idx="7">
                  <c:v>-4.5356351603905836</c:v>
                </c:pt>
                <c:pt idx="8">
                  <c:v>-9.3827402822502606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7.8577534732305594</c:v>
                </c:pt>
                <c:pt idx="1">
                  <c:v>26.61239043857347</c:v>
                </c:pt>
                <c:pt idx="2">
                  <c:v>3.7805541778710392</c:v>
                </c:pt>
                <c:pt idx="3">
                  <c:v>-8.9030520353828848</c:v>
                </c:pt>
                <c:pt idx="4">
                  <c:v>-5.9695932764688422</c:v>
                </c:pt>
                <c:pt idx="5">
                  <c:v>11.335153357176893</c:v>
                </c:pt>
                <c:pt idx="6">
                  <c:v>-2.9048490945370986E-2</c:v>
                </c:pt>
                <c:pt idx="7">
                  <c:v>2.7109817150788373</c:v>
                </c:pt>
                <c:pt idx="8">
                  <c:v>-8.1011393591336684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29.058272812093882</c:v>
                </c:pt>
                <c:pt idx="1">
                  <c:v>31.629235696029149</c:v>
                </c:pt>
                <c:pt idx="2">
                  <c:v>32.730449487784632</c:v>
                </c:pt>
                <c:pt idx="3">
                  <c:v>32.736672674091849</c:v>
                </c:pt>
                <c:pt idx="4">
                  <c:v>32.089778971183655</c:v>
                </c:pt>
                <c:pt idx="5">
                  <c:v>34.525277472808767</c:v>
                </c:pt>
                <c:pt idx="6">
                  <c:v>38.424148149452549</c:v>
                </c:pt>
                <c:pt idx="7">
                  <c:v>39.017123098446561</c:v>
                </c:pt>
                <c:pt idx="8">
                  <c:v>39.841114403820441</c:v>
                </c:pt>
                <c:pt idx="9">
                  <c:v>41.035555767720091</c:v>
                </c:pt>
                <c:pt idx="10">
                  <c:v>44.10792339579158</c:v>
                </c:pt>
                <c:pt idx="11">
                  <c:v>39.467575892122646</c:v>
                </c:pt>
                <c:pt idx="12">
                  <c:v>39.724458752050474</c:v>
                </c:pt>
                <c:pt idx="13">
                  <c:v>40.067624674329259</c:v>
                </c:pt>
                <c:pt idx="14">
                  <c:v>40.487527455397156</c:v>
                </c:pt>
                <c:pt idx="15">
                  <c:v>40.872998466446369</c:v>
                </c:pt>
                <c:pt idx="16">
                  <c:v>41.230223618983423</c:v>
                </c:pt>
                <c:pt idx="17">
                  <c:v>41.580438857179409</c:v>
                </c:pt>
                <c:pt idx="18">
                  <c:v>41.946720986715285</c:v>
                </c:pt>
                <c:pt idx="19">
                  <c:v>42.320286494253523</c:v>
                </c:pt>
                <c:pt idx="20">
                  <c:v>42.723419897356329</c:v>
                </c:pt>
                <c:pt idx="21">
                  <c:v>43.115428300276342</c:v>
                </c:pt>
                <c:pt idx="22">
                  <c:v>43.509408680912827</c:v>
                </c:pt>
                <c:pt idx="23">
                  <c:v>43.911358040379518</c:v>
                </c:pt>
                <c:pt idx="24">
                  <c:v>44.312437828501373</c:v>
                </c:pt>
                <c:pt idx="25">
                  <c:v>44.731139225368025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15.024367066635516</c:v>
                </c:pt>
                <c:pt idx="1">
                  <c:v>16.321000225975954</c:v>
                </c:pt>
                <c:pt idx="2">
                  <c:v>16.612133870958381</c:v>
                </c:pt>
                <c:pt idx="3">
                  <c:v>16.302034928146664</c:v>
                </c:pt>
                <c:pt idx="4">
                  <c:v>17.846243584340961</c:v>
                </c:pt>
                <c:pt idx="5">
                  <c:v>18.031042913195311</c:v>
                </c:pt>
                <c:pt idx="6">
                  <c:v>17.980193737974144</c:v>
                </c:pt>
                <c:pt idx="7">
                  <c:v>18.713810558459862</c:v>
                </c:pt>
                <c:pt idx="8">
                  <c:v>18.277377323814154</c:v>
                </c:pt>
                <c:pt idx="9">
                  <c:v>19.297195377466579</c:v>
                </c:pt>
                <c:pt idx="10">
                  <c:v>19.584754929119004</c:v>
                </c:pt>
                <c:pt idx="11">
                  <c:v>22.348465986541374</c:v>
                </c:pt>
                <c:pt idx="12">
                  <c:v>22.517194179084306</c:v>
                </c:pt>
                <c:pt idx="13">
                  <c:v>22.794110613715198</c:v>
                </c:pt>
                <c:pt idx="14">
                  <c:v>23.129200669213944</c:v>
                </c:pt>
                <c:pt idx="15">
                  <c:v>23.445420878754277</c:v>
                </c:pt>
                <c:pt idx="16">
                  <c:v>23.742593894266339</c:v>
                </c:pt>
                <c:pt idx="17">
                  <c:v>24.048245423836317</c:v>
                </c:pt>
                <c:pt idx="18">
                  <c:v>24.366076105788288</c:v>
                </c:pt>
                <c:pt idx="19">
                  <c:v>24.692936586438325</c:v>
                </c:pt>
                <c:pt idx="20">
                  <c:v>25.034966777691199</c:v>
                </c:pt>
                <c:pt idx="21">
                  <c:v>25.377119217712689</c:v>
                </c:pt>
                <c:pt idx="22">
                  <c:v>25.710489692361918</c:v>
                </c:pt>
                <c:pt idx="23">
                  <c:v>26.044040755522975</c:v>
                </c:pt>
                <c:pt idx="24">
                  <c:v>26.375884025309983</c:v>
                </c:pt>
                <c:pt idx="25">
                  <c:v>26.819292572773115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23.232479475073649</c:v>
                </c:pt>
                <c:pt idx="1">
                  <c:v>22.288991645776942</c:v>
                </c:pt>
                <c:pt idx="2">
                  <c:v>24.319909865657131</c:v>
                </c:pt>
                <c:pt idx="3">
                  <c:v>22.955085452128685</c:v>
                </c:pt>
                <c:pt idx="4">
                  <c:v>24.72048282781434</c:v>
                </c:pt>
                <c:pt idx="5">
                  <c:v>24.788393087547007</c:v>
                </c:pt>
                <c:pt idx="6">
                  <c:v>26.977374584817817</c:v>
                </c:pt>
                <c:pt idx="7">
                  <c:v>27.067423016130405</c:v>
                </c:pt>
                <c:pt idx="8">
                  <c:v>29.49184197548929</c:v>
                </c:pt>
                <c:pt idx="9">
                  <c:v>30.28196138941799</c:v>
                </c:pt>
                <c:pt idx="10">
                  <c:v>32.665150204284899</c:v>
                </c:pt>
                <c:pt idx="11">
                  <c:v>32.942202380602417</c:v>
                </c:pt>
                <c:pt idx="12">
                  <c:v>33.188423802061429</c:v>
                </c:pt>
                <c:pt idx="13">
                  <c:v>33.53044188797238</c:v>
                </c:pt>
                <c:pt idx="14">
                  <c:v>33.955839489825955</c:v>
                </c:pt>
                <c:pt idx="15">
                  <c:v>34.327840010318198</c:v>
                </c:pt>
                <c:pt idx="16">
                  <c:v>34.662313676795641</c:v>
                </c:pt>
                <c:pt idx="17">
                  <c:v>35.00709150918081</c:v>
                </c:pt>
                <c:pt idx="18">
                  <c:v>35.368009902956544</c:v>
                </c:pt>
                <c:pt idx="19">
                  <c:v>35.729736672559227</c:v>
                </c:pt>
                <c:pt idx="20">
                  <c:v>36.116092151461345</c:v>
                </c:pt>
                <c:pt idx="21">
                  <c:v>36.494795806849325</c:v>
                </c:pt>
                <c:pt idx="22">
                  <c:v>36.881995148701584</c:v>
                </c:pt>
                <c:pt idx="23">
                  <c:v>37.272314135648479</c:v>
                </c:pt>
                <c:pt idx="24">
                  <c:v>37.670470929449237</c:v>
                </c:pt>
                <c:pt idx="25">
                  <c:v>38.078964393690626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23.777315116532133</c:v>
                </c:pt>
                <c:pt idx="1">
                  <c:v>25.030367864675831</c:v>
                </c:pt>
                <c:pt idx="2">
                  <c:v>25.487371716853442</c:v>
                </c:pt>
                <c:pt idx="3">
                  <c:v>26.276058353696943</c:v>
                </c:pt>
                <c:pt idx="4">
                  <c:v>25.597192441008236</c:v>
                </c:pt>
                <c:pt idx="5">
                  <c:v>27.384601708354936</c:v>
                </c:pt>
                <c:pt idx="6">
                  <c:v>29.395049872673784</c:v>
                </c:pt>
                <c:pt idx="7">
                  <c:v>29.13849079465955</c:v>
                </c:pt>
                <c:pt idx="8">
                  <c:v>29.231896764087782</c:v>
                </c:pt>
                <c:pt idx="9">
                  <c:v>30.876464835788251</c:v>
                </c:pt>
                <c:pt idx="10">
                  <c:v>31.690508453740382</c:v>
                </c:pt>
                <c:pt idx="11">
                  <c:v>32.87139990495929</c:v>
                </c:pt>
                <c:pt idx="12">
                  <c:v>33.242971682888474</c:v>
                </c:pt>
                <c:pt idx="13">
                  <c:v>33.687266130961966</c:v>
                </c:pt>
                <c:pt idx="14">
                  <c:v>34.196730627381456</c:v>
                </c:pt>
                <c:pt idx="15">
                  <c:v>34.62938306632342</c:v>
                </c:pt>
                <c:pt idx="16">
                  <c:v>35.038760045953858</c:v>
                </c:pt>
                <c:pt idx="17">
                  <c:v>35.439937164071424</c:v>
                </c:pt>
                <c:pt idx="18">
                  <c:v>35.882449453282739</c:v>
                </c:pt>
                <c:pt idx="19">
                  <c:v>36.305041129552862</c:v>
                </c:pt>
                <c:pt idx="20">
                  <c:v>36.76313915714087</c:v>
                </c:pt>
                <c:pt idx="21">
                  <c:v>37.209103440246345</c:v>
                </c:pt>
                <c:pt idx="22">
                  <c:v>37.657844300728527</c:v>
                </c:pt>
                <c:pt idx="23">
                  <c:v>38.112296903847927</c:v>
                </c:pt>
                <c:pt idx="24">
                  <c:v>38.554471559328647</c:v>
                </c:pt>
                <c:pt idx="25">
                  <c:v>38.976830523501008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27.906334922842873</c:v>
                </c:pt>
                <c:pt idx="1">
                  <c:v>28.180856026803799</c:v>
                </c:pt>
                <c:pt idx="2">
                  <c:v>28.430590468790403</c:v>
                </c:pt>
                <c:pt idx="3">
                  <c:v>28.749777334249654</c:v>
                </c:pt>
                <c:pt idx="4">
                  <c:v>28.449835844062189</c:v>
                </c:pt>
                <c:pt idx="5">
                  <c:v>28.189538975878598</c:v>
                </c:pt>
                <c:pt idx="6">
                  <c:v>31.064030501558424</c:v>
                </c:pt>
                <c:pt idx="7">
                  <c:v>28.789191425731449</c:v>
                </c:pt>
                <c:pt idx="8">
                  <c:v>29.449922358163406</c:v>
                </c:pt>
                <c:pt idx="9">
                  <c:v>30.653226815148727</c:v>
                </c:pt>
                <c:pt idx="10">
                  <c:v>31.978750655181372</c:v>
                </c:pt>
                <c:pt idx="11">
                  <c:v>31.998462075543635</c:v>
                </c:pt>
                <c:pt idx="12">
                  <c:v>32.087689253345069</c:v>
                </c:pt>
                <c:pt idx="13">
                  <c:v>32.337863409628127</c:v>
                </c:pt>
                <c:pt idx="14">
                  <c:v>32.633246454701954</c:v>
                </c:pt>
                <c:pt idx="15">
                  <c:v>32.906961146045454</c:v>
                </c:pt>
                <c:pt idx="16">
                  <c:v>33.136612676147863</c:v>
                </c:pt>
                <c:pt idx="17">
                  <c:v>33.370429786232819</c:v>
                </c:pt>
                <c:pt idx="18">
                  <c:v>33.620224469639602</c:v>
                </c:pt>
                <c:pt idx="19">
                  <c:v>33.898038582879657</c:v>
                </c:pt>
                <c:pt idx="20">
                  <c:v>34.184080396075494</c:v>
                </c:pt>
                <c:pt idx="21">
                  <c:v>34.466589404137331</c:v>
                </c:pt>
                <c:pt idx="22">
                  <c:v>34.751883182540752</c:v>
                </c:pt>
                <c:pt idx="23">
                  <c:v>35.044431119529897</c:v>
                </c:pt>
                <c:pt idx="24">
                  <c:v>35.332895618427678</c:v>
                </c:pt>
                <c:pt idx="25">
                  <c:v>35.612861724570315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30.414895141295482</c:v>
                </c:pt>
                <c:pt idx="1">
                  <c:v>28.651193963146962</c:v>
                </c:pt>
                <c:pt idx="2">
                  <c:v>28.616157833704488</c:v>
                </c:pt>
                <c:pt idx="3">
                  <c:v>29.517296293465474</c:v>
                </c:pt>
                <c:pt idx="4">
                  <c:v>29.052131379276023</c:v>
                </c:pt>
                <c:pt idx="5">
                  <c:v>28.954548646146225</c:v>
                </c:pt>
                <c:pt idx="6">
                  <c:v>33.704161557357793</c:v>
                </c:pt>
                <c:pt idx="7">
                  <c:v>33.382920737557662</c:v>
                </c:pt>
                <c:pt idx="8">
                  <c:v>34.691635082019687</c:v>
                </c:pt>
                <c:pt idx="9">
                  <c:v>35.101285375545402</c:v>
                </c:pt>
                <c:pt idx="10">
                  <c:v>39.771152630505284</c:v>
                </c:pt>
                <c:pt idx="11">
                  <c:v>41.933008023240774</c:v>
                </c:pt>
                <c:pt idx="12">
                  <c:v>42.279722991673559</c:v>
                </c:pt>
                <c:pt idx="13">
                  <c:v>42.798372650772642</c:v>
                </c:pt>
                <c:pt idx="14">
                  <c:v>43.405171890330131</c:v>
                </c:pt>
                <c:pt idx="15">
                  <c:v>43.988302708594418</c:v>
                </c:pt>
                <c:pt idx="16">
                  <c:v>44.548627680960884</c:v>
                </c:pt>
                <c:pt idx="17">
                  <c:v>45.113172858313533</c:v>
                </c:pt>
                <c:pt idx="18">
                  <c:v>45.699492547359689</c:v>
                </c:pt>
                <c:pt idx="19">
                  <c:v>46.29685947158044</c:v>
                </c:pt>
                <c:pt idx="20">
                  <c:v>46.930412323105983</c:v>
                </c:pt>
                <c:pt idx="21">
                  <c:v>47.544874719591121</c:v>
                </c:pt>
                <c:pt idx="22">
                  <c:v>48.151209225384349</c:v>
                </c:pt>
                <c:pt idx="23">
                  <c:v>48.770254331861324</c:v>
                </c:pt>
                <c:pt idx="24">
                  <c:v>49.395871345258591</c:v>
                </c:pt>
                <c:pt idx="25">
                  <c:v>50.049295740523455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9.9439101347231027</c:v>
                </c:pt>
                <c:pt idx="1">
                  <c:v>9.8096396494878046</c:v>
                </c:pt>
                <c:pt idx="2">
                  <c:v>10.544527552306945</c:v>
                </c:pt>
                <c:pt idx="3">
                  <c:v>10.292480382829162</c:v>
                </c:pt>
                <c:pt idx="4">
                  <c:v>9.7996095374578989</c:v>
                </c:pt>
                <c:pt idx="5">
                  <c:v>9.6770290506131413</c:v>
                </c:pt>
                <c:pt idx="6">
                  <c:v>10.557964377672128</c:v>
                </c:pt>
                <c:pt idx="7">
                  <c:v>11.797765790650095</c:v>
                </c:pt>
                <c:pt idx="8">
                  <c:v>12.05506052325252</c:v>
                </c:pt>
                <c:pt idx="9">
                  <c:v>11.694802824166219</c:v>
                </c:pt>
                <c:pt idx="10">
                  <c:v>12.97027770672201</c:v>
                </c:pt>
                <c:pt idx="11">
                  <c:v>11.012790384731266</c:v>
                </c:pt>
                <c:pt idx="12">
                  <c:v>11.063670887450726</c:v>
                </c:pt>
                <c:pt idx="13">
                  <c:v>11.134977703828323</c:v>
                </c:pt>
                <c:pt idx="14">
                  <c:v>11.2273809945964</c:v>
                </c:pt>
                <c:pt idx="15">
                  <c:v>11.311677529941488</c:v>
                </c:pt>
                <c:pt idx="16">
                  <c:v>11.391997912052712</c:v>
                </c:pt>
                <c:pt idx="17">
                  <c:v>11.460492849194331</c:v>
                </c:pt>
                <c:pt idx="18">
                  <c:v>11.529448971240518</c:v>
                </c:pt>
                <c:pt idx="19">
                  <c:v>11.603105949874866</c:v>
                </c:pt>
                <c:pt idx="20">
                  <c:v>11.687243839076396</c:v>
                </c:pt>
                <c:pt idx="21">
                  <c:v>11.765523481494792</c:v>
                </c:pt>
                <c:pt idx="22">
                  <c:v>11.850257720061936</c:v>
                </c:pt>
                <c:pt idx="23">
                  <c:v>11.93007362254202</c:v>
                </c:pt>
                <c:pt idx="24">
                  <c:v>12.011546798876923</c:v>
                </c:pt>
                <c:pt idx="25">
                  <c:v>12.089360187375791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9.1778456016920895</c:v>
                </c:pt>
                <c:pt idx="1">
                  <c:v>11.254258315573759</c:v>
                </c:pt>
                <c:pt idx="2">
                  <c:v>11.140353580317347</c:v>
                </c:pt>
                <c:pt idx="3">
                  <c:v>10.850602390066806</c:v>
                </c:pt>
                <c:pt idx="4">
                  <c:v>10.889754078293166</c:v>
                </c:pt>
                <c:pt idx="5">
                  <c:v>11.472168400569915</c:v>
                </c:pt>
                <c:pt idx="6">
                  <c:v>12.266918105113252</c:v>
                </c:pt>
                <c:pt idx="7">
                  <c:v>11.618257312134887</c:v>
                </c:pt>
                <c:pt idx="8">
                  <c:v>12.704430322538188</c:v>
                </c:pt>
                <c:pt idx="9">
                  <c:v>12.713549749794298</c:v>
                </c:pt>
                <c:pt idx="10">
                  <c:v>13.342630100715976</c:v>
                </c:pt>
                <c:pt idx="11">
                  <c:v>12.934373944252624</c:v>
                </c:pt>
                <c:pt idx="12">
                  <c:v>13.075433132965964</c:v>
                </c:pt>
                <c:pt idx="13">
                  <c:v>13.251492975782444</c:v>
                </c:pt>
                <c:pt idx="14">
                  <c:v>13.452111616743121</c:v>
                </c:pt>
                <c:pt idx="15">
                  <c:v>13.623748710151975</c:v>
                </c:pt>
                <c:pt idx="16">
                  <c:v>13.785881905393925</c:v>
                </c:pt>
                <c:pt idx="17">
                  <c:v>13.957800543307508</c:v>
                </c:pt>
                <c:pt idx="18">
                  <c:v>14.130383648079665</c:v>
                </c:pt>
                <c:pt idx="19">
                  <c:v>14.310088424507061</c:v>
                </c:pt>
                <c:pt idx="20">
                  <c:v>14.495762650307842</c:v>
                </c:pt>
                <c:pt idx="21">
                  <c:v>14.684167997377354</c:v>
                </c:pt>
                <c:pt idx="22">
                  <c:v>14.866193509182196</c:v>
                </c:pt>
                <c:pt idx="23">
                  <c:v>15.047676972735571</c:v>
                </c:pt>
                <c:pt idx="24">
                  <c:v>15.23238181919351</c:v>
                </c:pt>
                <c:pt idx="25">
                  <c:v>15.425386074634529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6.6216941200532853</c:v>
                </c:pt>
                <c:pt idx="1">
                  <c:v>7.6179575662590064</c:v>
                </c:pt>
                <c:pt idx="2">
                  <c:v>7.7787219998839436</c:v>
                </c:pt>
                <c:pt idx="3">
                  <c:v>6.7194997088838768</c:v>
                </c:pt>
                <c:pt idx="4">
                  <c:v>6.7699611229574312</c:v>
                </c:pt>
                <c:pt idx="5">
                  <c:v>7.1655630545112183</c:v>
                </c:pt>
                <c:pt idx="6">
                  <c:v>7.8334823323760254</c:v>
                </c:pt>
                <c:pt idx="7">
                  <c:v>6.8539800017847909</c:v>
                </c:pt>
                <c:pt idx="8">
                  <c:v>7.09530352880435</c:v>
                </c:pt>
                <c:pt idx="9">
                  <c:v>7.1765083000922711</c:v>
                </c:pt>
                <c:pt idx="10">
                  <c:v>7.7383575266497768</c:v>
                </c:pt>
                <c:pt idx="11">
                  <c:v>8.6708375489569978</c:v>
                </c:pt>
                <c:pt idx="12">
                  <c:v>8.7521944585838547</c:v>
                </c:pt>
                <c:pt idx="13">
                  <c:v>8.861083813472197</c:v>
                </c:pt>
                <c:pt idx="14">
                  <c:v>8.9786996511186512</c:v>
                </c:pt>
                <c:pt idx="15">
                  <c:v>9.088627391689359</c:v>
                </c:pt>
                <c:pt idx="16">
                  <c:v>9.2079184121660553</c:v>
                </c:pt>
                <c:pt idx="17">
                  <c:v>9.3191701549387602</c:v>
                </c:pt>
                <c:pt idx="18">
                  <c:v>9.4375727238412566</c:v>
                </c:pt>
                <c:pt idx="19">
                  <c:v>9.5408774710997832</c:v>
                </c:pt>
                <c:pt idx="20">
                  <c:v>9.64895150022131</c:v>
                </c:pt>
                <c:pt idx="21">
                  <c:v>9.7629339669211923</c:v>
                </c:pt>
                <c:pt idx="22">
                  <c:v>9.894084218511523</c:v>
                </c:pt>
                <c:pt idx="23">
                  <c:v>10.006792807182146</c:v>
                </c:pt>
                <c:pt idx="24">
                  <c:v>10.135198170444264</c:v>
                </c:pt>
                <c:pt idx="25">
                  <c:v>10.246360677531966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6.7460161299586252</c:v>
                </c:pt>
                <c:pt idx="1">
                  <c:v>6.566296383044139</c:v>
                </c:pt>
                <c:pt idx="2">
                  <c:v>7.1641460600349305</c:v>
                </c:pt>
                <c:pt idx="3">
                  <c:v>7.2529482123594411</c:v>
                </c:pt>
                <c:pt idx="4">
                  <c:v>7.4990442782833133</c:v>
                </c:pt>
                <c:pt idx="5">
                  <c:v>7.5688690790758946</c:v>
                </c:pt>
                <c:pt idx="6">
                  <c:v>8.8805800407740403</c:v>
                </c:pt>
                <c:pt idx="7">
                  <c:v>8.9126961092235693</c:v>
                </c:pt>
                <c:pt idx="8">
                  <c:v>9.2244015028786972</c:v>
                </c:pt>
                <c:pt idx="9">
                  <c:v>8.6999895830884295</c:v>
                </c:pt>
                <c:pt idx="10">
                  <c:v>9.5537937732517317</c:v>
                </c:pt>
                <c:pt idx="11">
                  <c:v>8.6824122631800336</c:v>
                </c:pt>
                <c:pt idx="12">
                  <c:v>8.5299806500364888</c:v>
                </c:pt>
                <c:pt idx="13">
                  <c:v>8.5466661244241635</c:v>
                </c:pt>
                <c:pt idx="14">
                  <c:v>8.6403746423939189</c:v>
                </c:pt>
                <c:pt idx="15">
                  <c:v>8.7272039535215367</c:v>
                </c:pt>
                <c:pt idx="16">
                  <c:v>8.8011278645913151</c:v>
                </c:pt>
                <c:pt idx="17">
                  <c:v>8.8745457437059301</c:v>
                </c:pt>
                <c:pt idx="18">
                  <c:v>8.9510709449486505</c:v>
                </c:pt>
                <c:pt idx="19">
                  <c:v>9.0317036009096405</c:v>
                </c:pt>
                <c:pt idx="20">
                  <c:v>9.1203739845569167</c:v>
                </c:pt>
                <c:pt idx="21">
                  <c:v>9.1953814284291848</c:v>
                </c:pt>
                <c:pt idx="22">
                  <c:v>9.2552007799682912</c:v>
                </c:pt>
                <c:pt idx="23">
                  <c:v>9.3120433908078066</c:v>
                </c:pt>
                <c:pt idx="24">
                  <c:v>9.3707326603559125</c:v>
                </c:pt>
                <c:pt idx="25">
                  <c:v>9.4468276324867091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30.915111301131112</c:v>
                </c:pt>
                <c:pt idx="1">
                  <c:v>28.567265400368097</c:v>
                </c:pt>
                <c:pt idx="2">
                  <c:v>29.691056545780594</c:v>
                </c:pt>
                <c:pt idx="3">
                  <c:v>29.404357569737702</c:v>
                </c:pt>
                <c:pt idx="4">
                  <c:v>30.707632412171723</c:v>
                </c:pt>
                <c:pt idx="5">
                  <c:v>30.955021910219866</c:v>
                </c:pt>
                <c:pt idx="6">
                  <c:v>32.963380939514465</c:v>
                </c:pt>
                <c:pt idx="7">
                  <c:v>32.686077641416567</c:v>
                </c:pt>
                <c:pt idx="8">
                  <c:v>32.837939204680708</c:v>
                </c:pt>
                <c:pt idx="9">
                  <c:v>33.35555048312488</c:v>
                </c:pt>
                <c:pt idx="10">
                  <c:v>35.997398539442273</c:v>
                </c:pt>
                <c:pt idx="11">
                  <c:v>33.745905345209231</c:v>
                </c:pt>
                <c:pt idx="12">
                  <c:v>33.84799092187199</c:v>
                </c:pt>
                <c:pt idx="13">
                  <c:v>34.034486713342368</c:v>
                </c:pt>
                <c:pt idx="14">
                  <c:v>34.263523769910861</c:v>
                </c:pt>
                <c:pt idx="15">
                  <c:v>34.448264199884768</c:v>
                </c:pt>
                <c:pt idx="16">
                  <c:v>34.605346589704929</c:v>
                </c:pt>
                <c:pt idx="17">
                  <c:v>34.750840991262216</c:v>
                </c:pt>
                <c:pt idx="18">
                  <c:v>34.917100237016896</c:v>
                </c:pt>
                <c:pt idx="19">
                  <c:v>35.084044342545624</c:v>
                </c:pt>
                <c:pt idx="20">
                  <c:v>35.273769218643835</c:v>
                </c:pt>
                <c:pt idx="21">
                  <c:v>35.443392033209818</c:v>
                </c:pt>
                <c:pt idx="22">
                  <c:v>35.609078756250049</c:v>
                </c:pt>
                <c:pt idx="23">
                  <c:v>35.789947424205536</c:v>
                </c:pt>
                <c:pt idx="24">
                  <c:v>35.983614260169155</c:v>
                </c:pt>
                <c:pt idx="25">
                  <c:v>36.175077252623815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57.673525614910346</c:v>
                </c:pt>
                <c:pt idx="1">
                  <c:v>59.138112607763723</c:v>
                </c:pt>
                <c:pt idx="2">
                  <c:v>60.090612714698622</c:v>
                </c:pt>
                <c:pt idx="3">
                  <c:v>58.205823656054179</c:v>
                </c:pt>
                <c:pt idx="4">
                  <c:v>60.559445057450468</c:v>
                </c:pt>
                <c:pt idx="5">
                  <c:v>63.418905164213108</c:v>
                </c:pt>
                <c:pt idx="6">
                  <c:v>64.143452794940728</c:v>
                </c:pt>
                <c:pt idx="7">
                  <c:v>63.459771019737943</c:v>
                </c:pt>
                <c:pt idx="8">
                  <c:v>61.785874262630742</c:v>
                </c:pt>
                <c:pt idx="9">
                  <c:v>61.037335297436783</c:v>
                </c:pt>
                <c:pt idx="10">
                  <c:v>65.946643549606108</c:v>
                </c:pt>
                <c:pt idx="11">
                  <c:v>61.263365451526241</c:v>
                </c:pt>
                <c:pt idx="12">
                  <c:v>61.190460918077846</c:v>
                </c:pt>
                <c:pt idx="13">
                  <c:v>61.147460871610484</c:v>
                </c:pt>
                <c:pt idx="14">
                  <c:v>61.189038751719806</c:v>
                </c:pt>
                <c:pt idx="15">
                  <c:v>61.150383592201635</c:v>
                </c:pt>
                <c:pt idx="16">
                  <c:v>61.039973967111607</c:v>
                </c:pt>
                <c:pt idx="17">
                  <c:v>60.91412727484142</c:v>
                </c:pt>
                <c:pt idx="18">
                  <c:v>60.760182278623709</c:v>
                </c:pt>
                <c:pt idx="19">
                  <c:v>60.615718594896748</c:v>
                </c:pt>
                <c:pt idx="20">
                  <c:v>60.445898377703756</c:v>
                </c:pt>
                <c:pt idx="21">
                  <c:v>60.246170321926478</c:v>
                </c:pt>
                <c:pt idx="22">
                  <c:v>60.039226529389225</c:v>
                </c:pt>
                <c:pt idx="23">
                  <c:v>59.792045842582887</c:v>
                </c:pt>
                <c:pt idx="24">
                  <c:v>59.498844231361318</c:v>
                </c:pt>
                <c:pt idx="25">
                  <c:v>59.198389579994036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17.232258214331544</c:v>
                </c:pt>
                <c:pt idx="1">
                  <c:v>15.659885793830369</c:v>
                </c:pt>
                <c:pt idx="2">
                  <c:v>15.075846493233684</c:v>
                </c:pt>
                <c:pt idx="3">
                  <c:v>16.08889140949822</c:v>
                </c:pt>
                <c:pt idx="4">
                  <c:v>16.219778076741793</c:v>
                </c:pt>
                <c:pt idx="5">
                  <c:v>15.68609025252899</c:v>
                </c:pt>
                <c:pt idx="6">
                  <c:v>15.572911186085628</c:v>
                </c:pt>
                <c:pt idx="7">
                  <c:v>15.399966051827658</c:v>
                </c:pt>
                <c:pt idx="8">
                  <c:v>15.438450897225678</c:v>
                </c:pt>
                <c:pt idx="9">
                  <c:v>13.856696149144479</c:v>
                </c:pt>
                <c:pt idx="10">
                  <c:v>13.928211154298648</c:v>
                </c:pt>
                <c:pt idx="11">
                  <c:v>15.594030339246769</c:v>
                </c:pt>
                <c:pt idx="12">
                  <c:v>15.48096543410167</c:v>
                </c:pt>
                <c:pt idx="13">
                  <c:v>15.365620666544615</c:v>
                </c:pt>
                <c:pt idx="14">
                  <c:v>15.292045516239552</c:v>
                </c:pt>
                <c:pt idx="15">
                  <c:v>15.100782549119611</c:v>
                </c:pt>
                <c:pt idx="16">
                  <c:v>14.865169993363011</c:v>
                </c:pt>
                <c:pt idx="17">
                  <c:v>14.552389738968062</c:v>
                </c:pt>
                <c:pt idx="18">
                  <c:v>14.163542451294557</c:v>
                </c:pt>
                <c:pt idx="19">
                  <c:v>13.73310148478379</c:v>
                </c:pt>
                <c:pt idx="20">
                  <c:v>13.301808526716579</c:v>
                </c:pt>
                <c:pt idx="21">
                  <c:v>13.024928909907153</c:v>
                </c:pt>
                <c:pt idx="22">
                  <c:v>12.744335700600978</c:v>
                </c:pt>
                <c:pt idx="23">
                  <c:v>12.474693924893689</c:v>
                </c:pt>
                <c:pt idx="24">
                  <c:v>12.263774908969419</c:v>
                </c:pt>
                <c:pt idx="25">
                  <c:v>11.773413088527841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5.1750182221494239</c:v>
                </c:pt>
                <c:pt idx="1">
                  <c:v>6.6815251837244212</c:v>
                </c:pt>
                <c:pt idx="2">
                  <c:v>6.6908369204827078</c:v>
                </c:pt>
                <c:pt idx="3">
                  <c:v>5.6129265655222458</c:v>
                </c:pt>
                <c:pt idx="4">
                  <c:v>6.0185229771560227</c:v>
                </c:pt>
                <c:pt idx="5">
                  <c:v>6.6352833185404698</c:v>
                </c:pt>
                <c:pt idx="6">
                  <c:v>5.7559392382783177</c:v>
                </c:pt>
                <c:pt idx="7">
                  <c:v>4.7937968411721652</c:v>
                </c:pt>
                <c:pt idx="8">
                  <c:v>5.8328463736011384</c:v>
                </c:pt>
                <c:pt idx="9">
                  <c:v>6.4714128765773866</c:v>
                </c:pt>
                <c:pt idx="10">
                  <c:v>5.7512094738856314</c:v>
                </c:pt>
                <c:pt idx="11">
                  <c:v>5.5955032347563938</c:v>
                </c:pt>
                <c:pt idx="12">
                  <c:v>5.6076347074431263</c:v>
                </c:pt>
                <c:pt idx="13">
                  <c:v>5.6649855319876998</c:v>
                </c:pt>
                <c:pt idx="14">
                  <c:v>5.7522455486198307</c:v>
                </c:pt>
                <c:pt idx="15">
                  <c:v>5.8278626431251288</c:v>
                </c:pt>
                <c:pt idx="16">
                  <c:v>5.8977426112857172</c:v>
                </c:pt>
                <c:pt idx="17">
                  <c:v>5.967833212669273</c:v>
                </c:pt>
                <c:pt idx="18">
                  <c:v>6.0390834452251383</c:v>
                </c:pt>
                <c:pt idx="19">
                  <c:v>6.1144370754885786</c:v>
                </c:pt>
                <c:pt idx="20">
                  <c:v>6.1902452115376629</c:v>
                </c:pt>
                <c:pt idx="21">
                  <c:v>6.2641189515978866</c:v>
                </c:pt>
                <c:pt idx="22">
                  <c:v>6.3380419585229513</c:v>
                </c:pt>
                <c:pt idx="23">
                  <c:v>6.409556388143046</c:v>
                </c:pt>
                <c:pt idx="24">
                  <c:v>6.4804529517663978</c:v>
                </c:pt>
                <c:pt idx="25">
                  <c:v>6.547964121388838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21.515323432640209</c:v>
                </c:pt>
                <c:pt idx="1">
                  <c:v>23.471449665674569</c:v>
                </c:pt>
                <c:pt idx="2">
                  <c:v>21.688385863449373</c:v>
                </c:pt>
                <c:pt idx="3">
                  <c:v>22.50627316523013</c:v>
                </c:pt>
                <c:pt idx="4">
                  <c:v>25.141801224419645</c:v>
                </c:pt>
                <c:pt idx="5">
                  <c:v>24.238615844174131</c:v>
                </c:pt>
                <c:pt idx="6">
                  <c:v>24.579961213860646</c:v>
                </c:pt>
                <c:pt idx="7">
                  <c:v>24.564435598294228</c:v>
                </c:pt>
                <c:pt idx="8">
                  <c:v>23.53508073550903</c:v>
                </c:pt>
                <c:pt idx="9">
                  <c:v>24.20300061397888</c:v>
                </c:pt>
                <c:pt idx="10">
                  <c:v>22.129354121953043</c:v>
                </c:pt>
                <c:pt idx="11">
                  <c:v>22.231365720611397</c:v>
                </c:pt>
                <c:pt idx="12">
                  <c:v>21.97416469982193</c:v>
                </c:pt>
                <c:pt idx="13">
                  <c:v>21.716807175122725</c:v>
                </c:pt>
                <c:pt idx="14">
                  <c:v>21.550477979145136</c:v>
                </c:pt>
                <c:pt idx="15">
                  <c:v>21.394089392235383</c:v>
                </c:pt>
                <c:pt idx="16">
                  <c:v>21.203202437709976</c:v>
                </c:pt>
                <c:pt idx="17">
                  <c:v>20.992844625724153</c:v>
                </c:pt>
                <c:pt idx="18">
                  <c:v>20.789481239080544</c:v>
                </c:pt>
                <c:pt idx="19">
                  <c:v>20.600870826614077</c:v>
                </c:pt>
                <c:pt idx="20">
                  <c:v>20.427750458595117</c:v>
                </c:pt>
                <c:pt idx="21">
                  <c:v>20.250535865063949</c:v>
                </c:pt>
                <c:pt idx="22">
                  <c:v>20.072473468619144</c:v>
                </c:pt>
                <c:pt idx="23">
                  <c:v>19.901087297762775</c:v>
                </c:pt>
                <c:pt idx="24">
                  <c:v>19.726173783678252</c:v>
                </c:pt>
                <c:pt idx="25">
                  <c:v>19.54970967996616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23.919712245733759</c:v>
                </c:pt>
                <c:pt idx="1">
                  <c:v>23.002874440552148</c:v>
                </c:pt>
                <c:pt idx="2">
                  <c:v>19.898839006338907</c:v>
                </c:pt>
                <c:pt idx="3">
                  <c:v>19.636636382057421</c:v>
                </c:pt>
                <c:pt idx="4">
                  <c:v>21.698799969283016</c:v>
                </c:pt>
                <c:pt idx="5">
                  <c:v>23.362048800428926</c:v>
                </c:pt>
                <c:pt idx="6">
                  <c:v>22.293072734916311</c:v>
                </c:pt>
                <c:pt idx="7">
                  <c:v>22.687589219266805</c:v>
                </c:pt>
                <c:pt idx="8">
                  <c:v>19.681706393944907</c:v>
                </c:pt>
                <c:pt idx="9">
                  <c:v>21.715471880620406</c:v>
                </c:pt>
                <c:pt idx="10">
                  <c:v>18.974774690438814</c:v>
                </c:pt>
                <c:pt idx="11">
                  <c:v>19.937575405602729</c:v>
                </c:pt>
                <c:pt idx="12">
                  <c:v>19.63158662326364</c:v>
                </c:pt>
                <c:pt idx="13">
                  <c:v>19.221865407980314</c:v>
                </c:pt>
                <c:pt idx="14">
                  <c:v>18.921146729045041</c:v>
                </c:pt>
                <c:pt idx="15">
                  <c:v>18.689202691694842</c:v>
                </c:pt>
                <c:pt idx="16">
                  <c:v>18.441238224003992</c:v>
                </c:pt>
                <c:pt idx="17">
                  <c:v>18.198137994185423</c:v>
                </c:pt>
                <c:pt idx="18">
                  <c:v>17.956931426297231</c:v>
                </c:pt>
                <c:pt idx="19">
                  <c:v>17.709216376277112</c:v>
                </c:pt>
                <c:pt idx="20">
                  <c:v>17.458559388774585</c:v>
                </c:pt>
                <c:pt idx="21">
                  <c:v>17.207484154411976</c:v>
                </c:pt>
                <c:pt idx="22">
                  <c:v>16.958457185096488</c:v>
                </c:pt>
                <c:pt idx="23">
                  <c:v>16.70911810144576</c:v>
                </c:pt>
                <c:pt idx="24">
                  <c:v>16.4574595413605</c:v>
                </c:pt>
                <c:pt idx="25">
                  <c:v>16.21247268559085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12.659063594792297</c:v>
                </c:pt>
                <c:pt idx="1">
                  <c:v>12.415603832099306</c:v>
                </c:pt>
                <c:pt idx="2">
                  <c:v>12.777812295973826</c:v>
                </c:pt>
                <c:pt idx="3">
                  <c:v>12.183059531529839</c:v>
                </c:pt>
                <c:pt idx="4">
                  <c:v>12.967459878633033</c:v>
                </c:pt>
                <c:pt idx="5">
                  <c:v>13.687868015973596</c:v>
                </c:pt>
                <c:pt idx="6">
                  <c:v>13.026487252250291</c:v>
                </c:pt>
                <c:pt idx="7">
                  <c:v>13.648670856673849</c:v>
                </c:pt>
                <c:pt idx="8">
                  <c:v>13.146136176160081</c:v>
                </c:pt>
                <c:pt idx="9">
                  <c:v>11.536731092040354</c:v>
                </c:pt>
                <c:pt idx="10">
                  <c:v>11.32004215234937</c:v>
                </c:pt>
                <c:pt idx="11">
                  <c:v>11.230141703147776</c:v>
                </c:pt>
                <c:pt idx="12">
                  <c:v>11.047239998939487</c:v>
                </c:pt>
                <c:pt idx="13">
                  <c:v>10.898693526784321</c:v>
                </c:pt>
                <c:pt idx="14">
                  <c:v>10.800781196455967</c:v>
                </c:pt>
                <c:pt idx="15">
                  <c:v>10.699178009901422</c:v>
                </c:pt>
                <c:pt idx="16">
                  <c:v>10.630300271543891</c:v>
                </c:pt>
                <c:pt idx="17">
                  <c:v>10.534661628586178</c:v>
                </c:pt>
                <c:pt idx="18">
                  <c:v>10.438500371185507</c:v>
                </c:pt>
                <c:pt idx="19">
                  <c:v>10.344427650949006</c:v>
                </c:pt>
                <c:pt idx="20">
                  <c:v>10.255244794383524</c:v>
                </c:pt>
                <c:pt idx="21">
                  <c:v>10.169533732796772</c:v>
                </c:pt>
                <c:pt idx="22">
                  <c:v>10.091991524960266</c:v>
                </c:pt>
                <c:pt idx="23">
                  <c:v>10.010864304260409</c:v>
                </c:pt>
                <c:pt idx="24">
                  <c:v>9.9235788883967491</c:v>
                </c:pt>
                <c:pt idx="25">
                  <c:v>9.8956406752121744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50.688937465724237</c:v>
                </c:pt>
                <c:pt idx="1">
                  <c:v>47.77679899334494</c:v>
                </c:pt>
                <c:pt idx="2">
                  <c:v>48.161874750873139</c:v>
                </c:pt>
                <c:pt idx="3">
                  <c:v>49.051184093750365</c:v>
                </c:pt>
                <c:pt idx="4">
                  <c:v>51.150911612122982</c:v>
                </c:pt>
                <c:pt idx="5">
                  <c:v>53.26988433165085</c:v>
                </c:pt>
                <c:pt idx="6">
                  <c:v>57.208713565983338</c:v>
                </c:pt>
                <c:pt idx="7">
                  <c:v>54.054372504631743</c:v>
                </c:pt>
                <c:pt idx="8">
                  <c:v>52.268694825245731</c:v>
                </c:pt>
                <c:pt idx="9">
                  <c:v>53.491618594198272</c:v>
                </c:pt>
                <c:pt idx="10">
                  <c:v>52.89635691867057</c:v>
                </c:pt>
                <c:pt idx="11">
                  <c:v>55.239163405324327</c:v>
                </c:pt>
                <c:pt idx="12">
                  <c:v>55.783008118994061</c:v>
                </c:pt>
                <c:pt idx="13">
                  <c:v>56.492933009504497</c:v>
                </c:pt>
                <c:pt idx="14">
                  <c:v>57.302340120232046</c:v>
                </c:pt>
                <c:pt idx="15">
                  <c:v>57.983187869421911</c:v>
                </c:pt>
                <c:pt idx="16">
                  <c:v>58.621526990939174</c:v>
                </c:pt>
                <c:pt idx="17">
                  <c:v>59.26606647523365</c:v>
                </c:pt>
                <c:pt idx="18">
                  <c:v>59.947405105029048</c:v>
                </c:pt>
                <c:pt idx="19">
                  <c:v>60.649476087747168</c:v>
                </c:pt>
                <c:pt idx="20">
                  <c:v>61.390095492496933</c:v>
                </c:pt>
                <c:pt idx="21">
                  <c:v>62.092107152803557</c:v>
                </c:pt>
                <c:pt idx="22">
                  <c:v>62.82321757908835</c:v>
                </c:pt>
                <c:pt idx="23">
                  <c:v>63.603838262926054</c:v>
                </c:pt>
                <c:pt idx="24">
                  <c:v>64.375450307328492</c:v>
                </c:pt>
                <c:pt idx="25">
                  <c:v>65.187174742148017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12.255595247449856</c:v>
                </c:pt>
                <c:pt idx="1">
                  <c:v>13.333056789737171</c:v>
                </c:pt>
                <c:pt idx="2">
                  <c:v>13.341027097550786</c:v>
                </c:pt>
                <c:pt idx="3">
                  <c:v>11.60305870055871</c:v>
                </c:pt>
                <c:pt idx="4">
                  <c:v>12.159096821139283</c:v>
                </c:pt>
                <c:pt idx="5">
                  <c:v>13.01082331915415</c:v>
                </c:pt>
                <c:pt idx="6">
                  <c:v>13.814348686956809</c:v>
                </c:pt>
                <c:pt idx="7">
                  <c:v>12.550983514793472</c:v>
                </c:pt>
                <c:pt idx="8">
                  <c:v>13.15003149585227</c:v>
                </c:pt>
                <c:pt idx="9">
                  <c:v>14.990512706585941</c:v>
                </c:pt>
                <c:pt idx="10">
                  <c:v>14.230945327372666</c:v>
                </c:pt>
                <c:pt idx="11">
                  <c:v>13.933127307364703</c:v>
                </c:pt>
                <c:pt idx="12">
                  <c:v>13.724487540672486</c:v>
                </c:pt>
                <c:pt idx="13">
                  <c:v>13.676875034801546</c:v>
                </c:pt>
                <c:pt idx="14">
                  <c:v>13.672721125368865</c:v>
                </c:pt>
                <c:pt idx="15">
                  <c:v>13.651841216596358</c:v>
                </c:pt>
                <c:pt idx="16">
                  <c:v>13.616690353765367</c:v>
                </c:pt>
                <c:pt idx="17">
                  <c:v>13.582330730935778</c:v>
                </c:pt>
                <c:pt idx="18">
                  <c:v>13.540469132200524</c:v>
                </c:pt>
                <c:pt idx="19">
                  <c:v>13.499980965631066</c:v>
                </c:pt>
                <c:pt idx="20">
                  <c:v>13.466511440238355</c:v>
                </c:pt>
                <c:pt idx="21">
                  <c:v>13.418773169552937</c:v>
                </c:pt>
                <c:pt idx="22">
                  <c:v>13.388338165289483</c:v>
                </c:pt>
                <c:pt idx="23">
                  <c:v>13.369265739777267</c:v>
                </c:pt>
                <c:pt idx="24">
                  <c:v>13.357049752996467</c:v>
                </c:pt>
                <c:pt idx="25">
                  <c:v>13.357179162968183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0.99377977797173767</c:v>
                </c:pt>
                <c:pt idx="1">
                  <c:v>0.67215539778216016</c:v>
                </c:pt>
                <c:pt idx="2">
                  <c:v>0.6677611769919316</c:v>
                </c:pt>
                <c:pt idx="3">
                  <c:v>0.60545610686974005</c:v>
                </c:pt>
                <c:pt idx="4">
                  <c:v>0.69900231537628854</c:v>
                </c:pt>
                <c:pt idx="5">
                  <c:v>0.65101453666179099</c:v>
                </c:pt>
                <c:pt idx="6">
                  <c:v>0.56771762876271836</c:v>
                </c:pt>
                <c:pt idx="7">
                  <c:v>0.57001804438367809</c:v>
                </c:pt>
                <c:pt idx="8">
                  <c:v>0.59113178441987713</c:v>
                </c:pt>
                <c:pt idx="9">
                  <c:v>0.54705735359882246</c:v>
                </c:pt>
                <c:pt idx="10">
                  <c:v>0.70454668684240784</c:v>
                </c:pt>
                <c:pt idx="11">
                  <c:v>0.56375511739017847</c:v>
                </c:pt>
                <c:pt idx="12">
                  <c:v>0.56657234755153318</c:v>
                </c:pt>
                <c:pt idx="13">
                  <c:v>0.5706918156954528</c:v>
                </c:pt>
                <c:pt idx="14">
                  <c:v>0.57526950504011953</c:v>
                </c:pt>
                <c:pt idx="15">
                  <c:v>0.5792518102122044</c:v>
                </c:pt>
                <c:pt idx="16">
                  <c:v>0.58372497094805909</c:v>
                </c:pt>
                <c:pt idx="17">
                  <c:v>0.58795516782713297</c:v>
                </c:pt>
                <c:pt idx="18">
                  <c:v>0.5928750739514218</c:v>
                </c:pt>
                <c:pt idx="19">
                  <c:v>0.59679737316688319</c:v>
                </c:pt>
                <c:pt idx="20">
                  <c:v>0.60104449834099838</c:v>
                </c:pt>
                <c:pt idx="21">
                  <c:v>0.60513641743521307</c:v>
                </c:pt>
                <c:pt idx="22">
                  <c:v>0.60994996653425038</c:v>
                </c:pt>
                <c:pt idx="23">
                  <c:v>0.61382658435359116</c:v>
                </c:pt>
                <c:pt idx="24">
                  <c:v>0.61868376038209394</c:v>
                </c:pt>
                <c:pt idx="25">
                  <c:v>0.62264838494633379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43.24141197159279</c:v>
                </c:pt>
                <c:pt idx="1">
                  <c:v>46.543182648471038</c:v>
                </c:pt>
                <c:pt idx="2">
                  <c:v>44.88154217248573</c:v>
                </c:pt>
                <c:pt idx="3">
                  <c:v>43.091429737348271</c:v>
                </c:pt>
                <c:pt idx="4">
                  <c:v>45.464796361156871</c:v>
                </c:pt>
                <c:pt idx="5">
                  <c:v>42.400064657076726</c:v>
                </c:pt>
                <c:pt idx="6">
                  <c:v>47.709133245182301</c:v>
                </c:pt>
                <c:pt idx="7">
                  <c:v>45.938857973964964</c:v>
                </c:pt>
                <c:pt idx="8">
                  <c:v>42.038298123497306</c:v>
                </c:pt>
                <c:pt idx="9">
                  <c:v>42.87272454992894</c:v>
                </c:pt>
                <c:pt idx="10">
                  <c:v>41.284447775646917</c:v>
                </c:pt>
                <c:pt idx="11">
                  <c:v>38.393451646916091</c:v>
                </c:pt>
                <c:pt idx="12">
                  <c:v>38.096016461565881</c:v>
                </c:pt>
                <c:pt idx="13">
                  <c:v>37.940836798006465</c:v>
                </c:pt>
                <c:pt idx="14">
                  <c:v>37.816124081846532</c:v>
                </c:pt>
                <c:pt idx="15">
                  <c:v>37.616441675558519</c:v>
                </c:pt>
                <c:pt idx="16">
                  <c:v>37.397182384789346</c:v>
                </c:pt>
                <c:pt idx="17">
                  <c:v>37.150890805619333</c:v>
                </c:pt>
                <c:pt idx="18">
                  <c:v>36.894141093994278</c:v>
                </c:pt>
                <c:pt idx="19">
                  <c:v>36.633999983635483</c:v>
                </c:pt>
                <c:pt idx="20">
                  <c:v>36.373700876432181</c:v>
                </c:pt>
                <c:pt idx="21">
                  <c:v>36.152325446640909</c:v>
                </c:pt>
                <c:pt idx="22">
                  <c:v>35.899842550959846</c:v>
                </c:pt>
                <c:pt idx="23">
                  <c:v>35.651600317032297</c:v>
                </c:pt>
                <c:pt idx="24">
                  <c:v>35.416233788963048</c:v>
                </c:pt>
                <c:pt idx="25">
                  <c:v>35.210905543919623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9.8890121237997572</c:v>
                </c:pt>
                <c:pt idx="1">
                  <c:v>9.7980779506202147</c:v>
                </c:pt>
                <c:pt idx="2">
                  <c:v>9.7319410122487859</c:v>
                </c:pt>
                <c:pt idx="3">
                  <c:v>10.004772519619795</c:v>
                </c:pt>
                <c:pt idx="4">
                  <c:v>9.7274716197265985</c:v>
                </c:pt>
                <c:pt idx="5">
                  <c:v>10.745421856877567</c:v>
                </c:pt>
                <c:pt idx="6">
                  <c:v>10.865065828678114</c:v>
                </c:pt>
                <c:pt idx="7">
                  <c:v>11.492755551162738</c:v>
                </c:pt>
                <c:pt idx="8">
                  <c:v>11.6448455412746</c:v>
                </c:pt>
                <c:pt idx="9">
                  <c:v>11.37404377391003</c:v>
                </c:pt>
                <c:pt idx="10">
                  <c:v>12.208220072373788</c:v>
                </c:pt>
                <c:pt idx="11">
                  <c:v>14.813895778650762</c:v>
                </c:pt>
                <c:pt idx="12">
                  <c:v>15.049332584233275</c:v>
                </c:pt>
                <c:pt idx="13">
                  <c:v>15.304423963154477</c:v>
                </c:pt>
                <c:pt idx="14">
                  <c:v>15.572548681789497</c:v>
                </c:pt>
                <c:pt idx="15">
                  <c:v>15.81805868312394</c:v>
                </c:pt>
                <c:pt idx="16">
                  <c:v>16.05578129935591</c:v>
                </c:pt>
                <c:pt idx="17">
                  <c:v>16.292265013034068</c:v>
                </c:pt>
                <c:pt idx="18">
                  <c:v>16.527925073367957</c:v>
                </c:pt>
                <c:pt idx="19">
                  <c:v>16.764803679870091</c:v>
                </c:pt>
                <c:pt idx="20">
                  <c:v>17.011634811930932</c:v>
                </c:pt>
                <c:pt idx="21">
                  <c:v>17.254562826789225</c:v>
                </c:pt>
                <c:pt idx="22">
                  <c:v>17.502812195283749</c:v>
                </c:pt>
                <c:pt idx="23">
                  <c:v>17.755303606611196</c:v>
                </c:pt>
                <c:pt idx="24">
                  <c:v>18.001877950603806</c:v>
                </c:pt>
                <c:pt idx="25">
                  <c:v>18.252713813155712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20.832537787708077</c:v>
                </c:pt>
                <c:pt idx="1">
                  <c:v>20.676275753061496</c:v>
                </c:pt>
                <c:pt idx="2">
                  <c:v>19.961438641672096</c:v>
                </c:pt>
                <c:pt idx="3">
                  <c:v>20.765287485445921</c:v>
                </c:pt>
                <c:pt idx="4">
                  <c:v>21.764346539396893</c:v>
                </c:pt>
                <c:pt idx="5">
                  <c:v>22.510968314293425</c:v>
                </c:pt>
                <c:pt idx="6">
                  <c:v>22.381833586893432</c:v>
                </c:pt>
                <c:pt idx="7">
                  <c:v>22.961028468517476</c:v>
                </c:pt>
                <c:pt idx="8">
                  <c:v>23.475659146275131</c:v>
                </c:pt>
                <c:pt idx="9">
                  <c:v>21.073809541680532</c:v>
                </c:pt>
                <c:pt idx="10">
                  <c:v>19.297351271010683</c:v>
                </c:pt>
                <c:pt idx="11">
                  <c:v>23.25368379463514</c:v>
                </c:pt>
                <c:pt idx="12">
                  <c:v>23.125072385949856</c:v>
                </c:pt>
                <c:pt idx="13">
                  <c:v>23.001348063122332</c:v>
                </c:pt>
                <c:pt idx="14">
                  <c:v>22.949588772136163</c:v>
                </c:pt>
                <c:pt idx="15">
                  <c:v>22.907227951827142</c:v>
                </c:pt>
                <c:pt idx="16">
                  <c:v>22.842985922942947</c:v>
                </c:pt>
                <c:pt idx="17">
                  <c:v>22.762035055599867</c:v>
                </c:pt>
                <c:pt idx="18">
                  <c:v>22.637980393438571</c:v>
                </c:pt>
                <c:pt idx="19">
                  <c:v>22.513868420821058</c:v>
                </c:pt>
                <c:pt idx="20">
                  <c:v>22.402743996519828</c:v>
                </c:pt>
                <c:pt idx="21">
                  <c:v>22.323500219075857</c:v>
                </c:pt>
                <c:pt idx="22">
                  <c:v>22.244151612065494</c:v>
                </c:pt>
                <c:pt idx="23">
                  <c:v>22.150090079011839</c:v>
                </c:pt>
                <c:pt idx="24">
                  <c:v>22.021804280936706</c:v>
                </c:pt>
                <c:pt idx="25">
                  <c:v>21.887791737019402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25.581599610574607</c:v>
                </c:pt>
                <c:pt idx="1">
                  <c:v>23.655872642747543</c:v>
                </c:pt>
                <c:pt idx="2">
                  <c:v>21.996190025730062</c:v>
                </c:pt>
                <c:pt idx="3">
                  <c:v>23.629772190585989</c:v>
                </c:pt>
                <c:pt idx="4">
                  <c:v>25.431861582203293</c:v>
                </c:pt>
                <c:pt idx="5">
                  <c:v>25.147235196773277</c:v>
                </c:pt>
                <c:pt idx="6">
                  <c:v>26.493145904490806</c:v>
                </c:pt>
                <c:pt idx="7">
                  <c:v>25.443816855926052</c:v>
                </c:pt>
                <c:pt idx="8">
                  <c:v>28.21750051688586</c:v>
                </c:pt>
                <c:pt idx="9">
                  <c:v>25.216492677620732</c:v>
                </c:pt>
                <c:pt idx="10">
                  <c:v>23.825217079665439</c:v>
                </c:pt>
                <c:pt idx="11">
                  <c:v>25.261354339348799</c:v>
                </c:pt>
                <c:pt idx="12">
                  <c:v>25.141826426869564</c:v>
                </c:pt>
                <c:pt idx="13">
                  <c:v>25.101367678481971</c:v>
                </c:pt>
                <c:pt idx="14">
                  <c:v>25.078944488575235</c:v>
                </c:pt>
                <c:pt idx="15">
                  <c:v>25.014125574528379</c:v>
                </c:pt>
                <c:pt idx="16">
                  <c:v>24.920309610809536</c:v>
                </c:pt>
                <c:pt idx="17">
                  <c:v>24.801174794112772</c:v>
                </c:pt>
                <c:pt idx="18">
                  <c:v>24.682244319682383</c:v>
                </c:pt>
                <c:pt idx="19">
                  <c:v>24.571785395968604</c:v>
                </c:pt>
                <c:pt idx="20">
                  <c:v>24.479723788318079</c:v>
                </c:pt>
                <c:pt idx="21">
                  <c:v>24.366715838506174</c:v>
                </c:pt>
                <c:pt idx="22">
                  <c:v>24.252990037454765</c:v>
                </c:pt>
                <c:pt idx="23">
                  <c:v>24.145814774634854</c:v>
                </c:pt>
                <c:pt idx="24">
                  <c:v>24.041800002237235</c:v>
                </c:pt>
                <c:pt idx="25">
                  <c:v>23.945758328735554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12.005830538383247</c:v>
                </c:pt>
                <c:pt idx="1">
                  <c:v>11.960827868732675</c:v>
                </c:pt>
                <c:pt idx="2">
                  <c:v>11.515272587191436</c:v>
                </c:pt>
                <c:pt idx="3">
                  <c:v>11.502865910614755</c:v>
                </c:pt>
                <c:pt idx="4">
                  <c:v>12.794694102786099</c:v>
                </c:pt>
                <c:pt idx="5">
                  <c:v>13.515136689594311</c:v>
                </c:pt>
                <c:pt idx="6">
                  <c:v>14.213791844439346</c:v>
                </c:pt>
                <c:pt idx="7">
                  <c:v>12.599055815216097</c:v>
                </c:pt>
                <c:pt idx="8">
                  <c:v>12.631845158678773</c:v>
                </c:pt>
                <c:pt idx="9">
                  <c:v>11.884279975165184</c:v>
                </c:pt>
                <c:pt idx="10">
                  <c:v>11.005507948262911</c:v>
                </c:pt>
                <c:pt idx="11">
                  <c:v>9.3101349293434943</c:v>
                </c:pt>
                <c:pt idx="12">
                  <c:v>9.2120502768628683</c:v>
                </c:pt>
                <c:pt idx="13">
                  <c:v>9.13097283775938</c:v>
                </c:pt>
                <c:pt idx="14">
                  <c:v>9.0718077677943043</c:v>
                </c:pt>
                <c:pt idx="15">
                  <c:v>9.0066360276379047</c:v>
                </c:pt>
                <c:pt idx="16">
                  <c:v>8.9261132418393547</c:v>
                </c:pt>
                <c:pt idx="17">
                  <c:v>8.84043897694918</c:v>
                </c:pt>
                <c:pt idx="18">
                  <c:v>8.7531454583938721</c:v>
                </c:pt>
                <c:pt idx="19">
                  <c:v>8.6654730806447002</c:v>
                </c:pt>
                <c:pt idx="20">
                  <c:v>8.5785501474312174</c:v>
                </c:pt>
                <c:pt idx="21">
                  <c:v>8.4885286872378884</c:v>
                </c:pt>
                <c:pt idx="22">
                  <c:v>8.3993213037843386</c:v>
                </c:pt>
                <c:pt idx="23">
                  <c:v>8.3120727122849285</c:v>
                </c:pt>
                <c:pt idx="24">
                  <c:v>8.2260248445916258</c:v>
                </c:pt>
                <c:pt idx="25">
                  <c:v>8.1402575259651826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61.208152330206339</c:v>
                </c:pt>
                <c:pt idx="1">
                  <c:v>57.199237694717183</c:v>
                </c:pt>
                <c:pt idx="2">
                  <c:v>53.385200259006879</c:v>
                </c:pt>
                <c:pt idx="3">
                  <c:v>56.541749245658146</c:v>
                </c:pt>
                <c:pt idx="4">
                  <c:v>59.068345385558416</c:v>
                </c:pt>
                <c:pt idx="5">
                  <c:v>59.388585403137583</c:v>
                </c:pt>
                <c:pt idx="6">
                  <c:v>58.90214108899697</c:v>
                </c:pt>
                <c:pt idx="7">
                  <c:v>59.250145198236233</c:v>
                </c:pt>
                <c:pt idx="8">
                  <c:v>57.685975579249892</c:v>
                </c:pt>
                <c:pt idx="9">
                  <c:v>56.917722416160437</c:v>
                </c:pt>
                <c:pt idx="10">
                  <c:v>52.515473862218727</c:v>
                </c:pt>
                <c:pt idx="11">
                  <c:v>53.930018076794838</c:v>
                </c:pt>
                <c:pt idx="12">
                  <c:v>53.295850763640132</c:v>
                </c:pt>
                <c:pt idx="13">
                  <c:v>52.771730921214683</c:v>
                </c:pt>
                <c:pt idx="14">
                  <c:v>52.403112474378439</c:v>
                </c:pt>
                <c:pt idx="15">
                  <c:v>51.995302251144395</c:v>
                </c:pt>
                <c:pt idx="16">
                  <c:v>51.528653442575056</c:v>
                </c:pt>
                <c:pt idx="17">
                  <c:v>51.050682624490598</c:v>
                </c:pt>
                <c:pt idx="18">
                  <c:v>50.591543147366721</c:v>
                </c:pt>
                <c:pt idx="19">
                  <c:v>50.129324277304455</c:v>
                </c:pt>
                <c:pt idx="20">
                  <c:v>49.660276294943252</c:v>
                </c:pt>
                <c:pt idx="21">
                  <c:v>49.149268510008383</c:v>
                </c:pt>
                <c:pt idx="22">
                  <c:v>48.66920500774696</c:v>
                </c:pt>
                <c:pt idx="23">
                  <c:v>48.197592560016474</c:v>
                </c:pt>
                <c:pt idx="24">
                  <c:v>47.727285991112389</c:v>
                </c:pt>
                <c:pt idx="25">
                  <c:v>47.279584925382785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44.082639878729395</c:v>
                </c:pt>
                <c:pt idx="1">
                  <c:v>47.950235922005106</c:v>
                </c:pt>
                <c:pt idx="2">
                  <c:v>49.342583358743013</c:v>
                </c:pt>
                <c:pt idx="3">
                  <c:v>49.038707602238517</c:v>
                </c:pt>
                <c:pt idx="4">
                  <c:v>49.936022555524616</c:v>
                </c:pt>
                <c:pt idx="5">
                  <c:v>52.556320386004074</c:v>
                </c:pt>
                <c:pt idx="6">
                  <c:v>56.404341887426696</c:v>
                </c:pt>
                <c:pt idx="7">
                  <c:v>57.730933656906423</c:v>
                </c:pt>
                <c:pt idx="8">
                  <c:v>58.118491727634591</c:v>
                </c:pt>
                <c:pt idx="9">
                  <c:v>60.33275114518667</c:v>
                </c:pt>
                <c:pt idx="10">
                  <c:v>63.692678324910588</c:v>
                </c:pt>
                <c:pt idx="11">
                  <c:v>61.816041878664024</c:v>
                </c:pt>
                <c:pt idx="12">
                  <c:v>62.24165293113478</c:v>
                </c:pt>
                <c:pt idx="13">
                  <c:v>62.861735288044457</c:v>
                </c:pt>
                <c:pt idx="14">
                  <c:v>63.6167281246111</c:v>
                </c:pt>
                <c:pt idx="15">
                  <c:v>64.318419345200653</c:v>
                </c:pt>
                <c:pt idx="16">
                  <c:v>64.972817513249765</c:v>
                </c:pt>
                <c:pt idx="17">
                  <c:v>65.628684281015722</c:v>
                </c:pt>
                <c:pt idx="18">
                  <c:v>66.312797092503573</c:v>
                </c:pt>
                <c:pt idx="19">
                  <c:v>67.013223080691844</c:v>
                </c:pt>
                <c:pt idx="20">
                  <c:v>67.758386675047532</c:v>
                </c:pt>
                <c:pt idx="21">
                  <c:v>68.492547517989038</c:v>
                </c:pt>
                <c:pt idx="22">
                  <c:v>69.219898373274745</c:v>
                </c:pt>
                <c:pt idx="23">
                  <c:v>69.955398795902497</c:v>
                </c:pt>
                <c:pt idx="24">
                  <c:v>70.68832185381136</c:v>
                </c:pt>
                <c:pt idx="25">
                  <c:v>71.550431798141148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105.33102465574413</c:v>
                </c:pt>
                <c:pt idx="1">
                  <c:v>104.15140950040353</c:v>
                </c:pt>
                <c:pt idx="2">
                  <c:v>106.85402988500546</c:v>
                </c:pt>
                <c:pt idx="3">
                  <c:v>107.49821743354076</c:v>
                </c:pt>
                <c:pt idx="4">
                  <c:v>107.81964249216078</c:v>
                </c:pt>
                <c:pt idx="5">
                  <c:v>109.31708241792676</c:v>
                </c:pt>
                <c:pt idx="6">
                  <c:v>121.14061651640782</c:v>
                </c:pt>
                <c:pt idx="7">
                  <c:v>118.37802597407907</c:v>
                </c:pt>
                <c:pt idx="8">
                  <c:v>122.86529617976016</c:v>
                </c:pt>
                <c:pt idx="9">
                  <c:v>126.91293841590037</c:v>
                </c:pt>
                <c:pt idx="10">
                  <c:v>136.10556194371193</c:v>
                </c:pt>
                <c:pt idx="11">
                  <c:v>139.74507238434612</c:v>
                </c:pt>
                <c:pt idx="12">
                  <c:v>140.79880772996853</c:v>
                </c:pt>
                <c:pt idx="13">
                  <c:v>142.35394407933512</c:v>
                </c:pt>
                <c:pt idx="14">
                  <c:v>144.19098846223949</c:v>
                </c:pt>
                <c:pt idx="15">
                  <c:v>145.85248693128148</c:v>
                </c:pt>
                <c:pt idx="16">
                  <c:v>147.38631407985824</c:v>
                </c:pt>
                <c:pt idx="17">
                  <c:v>148.9306313177986</c:v>
                </c:pt>
                <c:pt idx="18">
                  <c:v>150.57017637323855</c:v>
                </c:pt>
                <c:pt idx="19">
                  <c:v>152.22967585657219</c:v>
                </c:pt>
                <c:pt idx="20">
                  <c:v>153.99372402778368</c:v>
                </c:pt>
                <c:pt idx="21">
                  <c:v>155.71536337082412</c:v>
                </c:pt>
                <c:pt idx="22">
                  <c:v>157.44293185735521</c:v>
                </c:pt>
                <c:pt idx="23">
                  <c:v>159.1992964908876</c:v>
                </c:pt>
                <c:pt idx="24">
                  <c:v>160.95370945246415</c:v>
                </c:pt>
                <c:pt idx="25">
                  <c:v>162.7179523822854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63.404577287558212</c:v>
                </c:pt>
                <c:pt idx="1">
                  <c:v>63.815417314732812</c:v>
                </c:pt>
                <c:pt idx="2">
                  <c:v>66.318805738323761</c:v>
                </c:pt>
                <c:pt idx="3">
                  <c:v>64.519888263876979</c:v>
                </c:pt>
                <c:pt idx="4">
                  <c:v>65.666001429163529</c:v>
                </c:pt>
                <c:pt idx="5">
                  <c:v>66.838651494990032</c:v>
                </c:pt>
                <c:pt idx="6">
                  <c:v>72.502325795449906</c:v>
                </c:pt>
                <c:pt idx="7">
                  <c:v>71.868776855209916</c:v>
                </c:pt>
                <c:pt idx="8">
                  <c:v>73.917135082154459</c:v>
                </c:pt>
                <c:pt idx="9">
                  <c:v>73.64040094026609</c:v>
                </c:pt>
                <c:pt idx="10">
                  <c:v>79.602457646781772</c:v>
                </c:pt>
                <c:pt idx="11">
                  <c:v>75.046319486330148</c:v>
                </c:pt>
                <c:pt idx="12">
                  <c:v>75.269270050909029</c:v>
                </c:pt>
                <c:pt idx="13">
                  <c:v>75.828707330849497</c:v>
                </c:pt>
                <c:pt idx="14">
                  <c:v>76.562090674762956</c:v>
                </c:pt>
                <c:pt idx="15">
                  <c:v>77.19952178518912</c:v>
                </c:pt>
                <c:pt idx="16">
                  <c:v>77.792272683908934</c:v>
                </c:pt>
                <c:pt idx="17">
                  <c:v>78.362850282408743</c:v>
                </c:pt>
                <c:pt idx="18">
                  <c:v>78.965576525126991</c:v>
                </c:pt>
                <c:pt idx="19">
                  <c:v>79.569819788936968</c:v>
                </c:pt>
                <c:pt idx="20">
                  <c:v>80.226101192806297</c:v>
                </c:pt>
                <c:pt idx="21">
                  <c:v>80.85139890743234</c:v>
                </c:pt>
                <c:pt idx="22">
                  <c:v>81.474814983973999</c:v>
                </c:pt>
                <c:pt idx="23">
                  <c:v>82.086534217473087</c:v>
                </c:pt>
                <c:pt idx="24">
                  <c:v>82.733473709039771</c:v>
                </c:pt>
                <c:pt idx="25">
                  <c:v>83.383011824652812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74.905783829241898</c:v>
                </c:pt>
                <c:pt idx="1">
                  <c:v>74.7979984015941</c:v>
                </c:pt>
                <c:pt idx="2">
                  <c:v>75.166459207932306</c:v>
                </c:pt>
                <c:pt idx="3">
                  <c:v>74.294715065552396</c:v>
                </c:pt>
                <c:pt idx="4">
                  <c:v>76.779223134192264</c:v>
                </c:pt>
                <c:pt idx="5">
                  <c:v>79.104995416742099</c:v>
                </c:pt>
                <c:pt idx="6">
                  <c:v>79.716363981026362</c:v>
                </c:pt>
                <c:pt idx="7">
                  <c:v>78.859737071565604</c:v>
                </c:pt>
                <c:pt idx="8">
                  <c:v>77.22432515985642</c:v>
                </c:pt>
                <c:pt idx="9">
                  <c:v>74.894031446581266</c:v>
                </c:pt>
                <c:pt idx="10">
                  <c:v>79.874854703904759</c:v>
                </c:pt>
                <c:pt idx="11">
                  <c:v>76.857395790773012</c:v>
                </c:pt>
                <c:pt idx="12">
                  <c:v>76.671426352179509</c:v>
                </c:pt>
                <c:pt idx="13">
                  <c:v>76.513081538155092</c:v>
                </c:pt>
                <c:pt idx="14">
                  <c:v>76.481084267959361</c:v>
                </c:pt>
                <c:pt idx="15">
                  <c:v>76.251166141321249</c:v>
                </c:pt>
                <c:pt idx="16">
                  <c:v>75.905143960474618</c:v>
                </c:pt>
                <c:pt idx="17">
                  <c:v>75.466517013809479</c:v>
                </c:pt>
                <c:pt idx="18">
                  <c:v>74.923724729918263</c:v>
                </c:pt>
                <c:pt idx="19">
                  <c:v>74.348820079680536</c:v>
                </c:pt>
                <c:pt idx="20">
                  <c:v>73.74770690442034</c:v>
                </c:pt>
                <c:pt idx="21">
                  <c:v>73.271099231833631</c:v>
                </c:pt>
                <c:pt idx="22">
                  <c:v>72.783562229990196</c:v>
                </c:pt>
                <c:pt idx="23">
                  <c:v>72.266739767476579</c:v>
                </c:pt>
                <c:pt idx="24">
                  <c:v>71.762619140330742</c:v>
                </c:pt>
                <c:pt idx="25">
                  <c:v>70.971802668521875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63.269117495315697</c:v>
                </c:pt>
                <c:pt idx="1">
                  <c:v>65.571453122050443</c:v>
                </c:pt>
                <c:pt idx="2">
                  <c:v>61.055874086244806</c:v>
                </c:pt>
                <c:pt idx="3">
                  <c:v>59.938895644339638</c:v>
                </c:pt>
                <c:pt idx="4">
                  <c:v>65.826584049491714</c:v>
                </c:pt>
                <c:pt idx="5">
                  <c:v>67.923815979117123</c:v>
                </c:pt>
                <c:pt idx="6">
                  <c:v>65.655460439305571</c:v>
                </c:pt>
                <c:pt idx="7">
                  <c:v>65.694492515407049</c:v>
                </c:pt>
                <c:pt idx="8">
                  <c:v>62.195769679215161</c:v>
                </c:pt>
                <c:pt idx="9">
                  <c:v>63.92661646321703</c:v>
                </c:pt>
                <c:pt idx="10">
                  <c:v>58.17538043862686</c:v>
                </c:pt>
                <c:pt idx="11">
                  <c:v>58.994586064118295</c:v>
                </c:pt>
                <c:pt idx="12">
                  <c:v>58.260626029468185</c:v>
                </c:pt>
                <c:pt idx="13">
                  <c:v>57.502351641875059</c:v>
                </c:pt>
                <c:pt idx="14">
                  <c:v>57.024651453265975</c:v>
                </c:pt>
                <c:pt idx="15">
                  <c:v>56.610332736956778</c:v>
                </c:pt>
                <c:pt idx="16">
                  <c:v>56.172483544543582</c:v>
                </c:pt>
                <c:pt idx="17">
                  <c:v>55.693477461165031</c:v>
                </c:pt>
                <c:pt idx="18">
                  <c:v>55.223996481788419</c:v>
                </c:pt>
                <c:pt idx="19">
                  <c:v>54.768951929328772</c:v>
                </c:pt>
                <c:pt idx="20">
                  <c:v>54.331799853290882</c:v>
                </c:pt>
                <c:pt idx="21">
                  <c:v>53.891672703870583</c:v>
                </c:pt>
                <c:pt idx="22">
                  <c:v>53.460964137198843</c:v>
                </c:pt>
                <c:pt idx="23">
                  <c:v>53.030626091611992</c:v>
                </c:pt>
                <c:pt idx="24">
                  <c:v>52.587665165201898</c:v>
                </c:pt>
                <c:pt idx="25">
                  <c:v>52.205787162158018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63.93831249114583</c:v>
                </c:pt>
                <c:pt idx="1">
                  <c:v>61.782011180864274</c:v>
                </c:pt>
                <c:pt idx="2">
                  <c:v>62.170663025415855</c:v>
                </c:pt>
                <c:pt idx="3">
                  <c:v>61.259698901178815</c:v>
                </c:pt>
                <c:pt idx="4">
                  <c:v>64.009010748638559</c:v>
                </c:pt>
                <c:pt idx="5">
                  <c:v>66.931722187466789</c:v>
                </c:pt>
                <c:pt idx="6">
                  <c:v>71.590779881702872</c:v>
                </c:pt>
                <c:pt idx="7">
                  <c:v>67.175374063808889</c:v>
                </c:pt>
                <c:pt idx="8">
                  <c:v>66.009858105517878</c:v>
                </c:pt>
                <c:pt idx="9">
                  <c:v>69.029188654383034</c:v>
                </c:pt>
                <c:pt idx="10">
                  <c:v>67.831848932885634</c:v>
                </c:pt>
                <c:pt idx="11">
                  <c:v>69.736045830079206</c:v>
                </c:pt>
                <c:pt idx="12">
                  <c:v>70.074068007218074</c:v>
                </c:pt>
                <c:pt idx="13">
                  <c:v>70.740499860001492</c:v>
                </c:pt>
                <c:pt idx="14">
                  <c:v>71.550330750641038</c:v>
                </c:pt>
                <c:pt idx="15">
                  <c:v>72.214280896230463</c:v>
                </c:pt>
                <c:pt idx="16">
                  <c:v>72.821942315652592</c:v>
                </c:pt>
                <c:pt idx="17">
                  <c:v>73.436352373996556</c:v>
                </c:pt>
                <c:pt idx="18">
                  <c:v>74.080749311180995</c:v>
                </c:pt>
                <c:pt idx="19">
                  <c:v>74.746254426545107</c:v>
                </c:pt>
                <c:pt idx="20">
                  <c:v>75.457651431076286</c:v>
                </c:pt>
                <c:pt idx="21">
                  <c:v>76.116016739791718</c:v>
                </c:pt>
                <c:pt idx="22">
                  <c:v>76.821505710912078</c:v>
                </c:pt>
                <c:pt idx="23">
                  <c:v>77.586930587056912</c:v>
                </c:pt>
                <c:pt idx="24">
                  <c:v>78.35118382070705</c:v>
                </c:pt>
                <c:pt idx="25">
                  <c:v>79.167002290062527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53.130424095392549</c:v>
                </c:pt>
                <c:pt idx="1">
                  <c:v>56.341260599091257</c:v>
                </c:pt>
                <c:pt idx="2">
                  <c:v>54.61348318473452</c:v>
                </c:pt>
                <c:pt idx="3">
                  <c:v>53.09620225696807</c:v>
                </c:pt>
                <c:pt idx="4">
                  <c:v>55.192267980883472</c:v>
                </c:pt>
                <c:pt idx="5">
                  <c:v>53.145486513954296</c:v>
                </c:pt>
                <c:pt idx="6">
                  <c:v>58.574199073860413</c:v>
                </c:pt>
                <c:pt idx="7">
                  <c:v>57.431613525127702</c:v>
                </c:pt>
                <c:pt idx="8">
                  <c:v>53.683143664771904</c:v>
                </c:pt>
                <c:pt idx="9">
                  <c:v>54.246768323838971</c:v>
                </c:pt>
                <c:pt idx="10">
                  <c:v>53.492667848020702</c:v>
                </c:pt>
                <c:pt idx="11">
                  <c:v>53.207347425566851</c:v>
                </c:pt>
                <c:pt idx="12">
                  <c:v>53.145349045799158</c:v>
                </c:pt>
                <c:pt idx="13">
                  <c:v>53.245260761160942</c:v>
                </c:pt>
                <c:pt idx="14">
                  <c:v>53.388672763636031</c:v>
                </c:pt>
                <c:pt idx="15">
                  <c:v>53.434500358682456</c:v>
                </c:pt>
                <c:pt idx="16">
                  <c:v>53.45296368414526</c:v>
                </c:pt>
                <c:pt idx="17">
                  <c:v>53.443155818653402</c:v>
                </c:pt>
                <c:pt idx="18">
                  <c:v>53.422066167362232</c:v>
                </c:pt>
                <c:pt idx="19">
                  <c:v>53.398803663505575</c:v>
                </c:pt>
                <c:pt idx="20">
                  <c:v>53.385335688363114</c:v>
                </c:pt>
                <c:pt idx="21">
                  <c:v>53.406888273430134</c:v>
                </c:pt>
                <c:pt idx="22">
                  <c:v>53.402654746243599</c:v>
                </c:pt>
                <c:pt idx="23">
                  <c:v>53.406903923643497</c:v>
                </c:pt>
                <c:pt idx="24">
                  <c:v>53.418111739566854</c:v>
                </c:pt>
                <c:pt idx="25">
                  <c:v>53.463619357075331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46.414137398282683</c:v>
                </c:pt>
                <c:pt idx="1">
                  <c:v>44.332148395809043</c:v>
                </c:pt>
                <c:pt idx="2">
                  <c:v>41.957628667402162</c:v>
                </c:pt>
                <c:pt idx="3">
                  <c:v>44.395059676031906</c:v>
                </c:pt>
                <c:pt idx="4">
                  <c:v>47.196208121600186</c:v>
                </c:pt>
                <c:pt idx="5">
                  <c:v>47.658203511066702</c:v>
                </c:pt>
                <c:pt idx="6">
                  <c:v>48.874979491384238</c:v>
                </c:pt>
                <c:pt idx="7">
                  <c:v>48.404845324443528</c:v>
                </c:pt>
                <c:pt idx="8">
                  <c:v>51.693159663160991</c:v>
                </c:pt>
                <c:pt idx="9">
                  <c:v>46.290302219301267</c:v>
                </c:pt>
                <c:pt idx="10">
                  <c:v>43.122568350676119</c:v>
                </c:pt>
                <c:pt idx="11">
                  <c:v>48.515038133983936</c:v>
                </c:pt>
                <c:pt idx="12">
                  <c:v>48.26689881281942</c:v>
                </c:pt>
                <c:pt idx="13">
                  <c:v>48.1027157416043</c:v>
                </c:pt>
                <c:pt idx="14">
                  <c:v>48.028533260711399</c:v>
                </c:pt>
                <c:pt idx="15">
                  <c:v>47.921353526355517</c:v>
                </c:pt>
                <c:pt idx="16">
                  <c:v>47.763295533752483</c:v>
                </c:pt>
                <c:pt idx="17">
                  <c:v>47.563209849712635</c:v>
                </c:pt>
                <c:pt idx="18">
                  <c:v>47.32022471312095</c:v>
                </c:pt>
                <c:pt idx="19">
                  <c:v>47.085653816789659</c:v>
                </c:pt>
                <c:pt idx="20">
                  <c:v>46.882467784837907</c:v>
                </c:pt>
                <c:pt idx="21">
                  <c:v>46.690216057582035</c:v>
                </c:pt>
                <c:pt idx="22">
                  <c:v>46.497141649520259</c:v>
                </c:pt>
                <c:pt idx="23">
                  <c:v>46.29590485364669</c:v>
                </c:pt>
                <c:pt idx="24">
                  <c:v>46.063604283173945</c:v>
                </c:pt>
                <c:pt idx="25">
                  <c:v>45.833550065754956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73.213982868589582</c:v>
                </c:pt>
                <c:pt idx="1">
                  <c:v>69.160065563449862</c:v>
                </c:pt>
                <c:pt idx="2">
                  <c:v>64.900472846198312</c:v>
                </c:pt>
                <c:pt idx="3">
                  <c:v>68.044615156272897</c:v>
                </c:pt>
                <c:pt idx="4">
                  <c:v>71.863039488344512</c:v>
                </c:pt>
                <c:pt idx="5">
                  <c:v>72.903722092731897</c:v>
                </c:pt>
                <c:pt idx="6">
                  <c:v>73.115932933436312</c:v>
                </c:pt>
                <c:pt idx="7">
                  <c:v>71.84920101345233</c:v>
                </c:pt>
                <c:pt idx="8">
                  <c:v>70.31782073792867</c:v>
                </c:pt>
                <c:pt idx="9">
                  <c:v>68.802002391325615</c:v>
                </c:pt>
                <c:pt idx="10">
                  <c:v>63.520981810481636</c:v>
                </c:pt>
                <c:pt idx="11">
                  <c:v>63.240153006138328</c:v>
                </c:pt>
                <c:pt idx="12">
                  <c:v>62.507901040503</c:v>
                </c:pt>
                <c:pt idx="13">
                  <c:v>61.902703758974063</c:v>
                </c:pt>
                <c:pt idx="14">
                  <c:v>61.474920242172743</c:v>
                </c:pt>
                <c:pt idx="15">
                  <c:v>61.001938278782298</c:v>
                </c:pt>
                <c:pt idx="16">
                  <c:v>60.454766684414409</c:v>
                </c:pt>
                <c:pt idx="17">
                  <c:v>59.891121601439778</c:v>
                </c:pt>
                <c:pt idx="18">
                  <c:v>59.344688605760595</c:v>
                </c:pt>
                <c:pt idx="19">
                  <c:v>58.794797357949157</c:v>
                </c:pt>
                <c:pt idx="20">
                  <c:v>58.238826442374467</c:v>
                </c:pt>
                <c:pt idx="21">
                  <c:v>57.637797197246272</c:v>
                </c:pt>
                <c:pt idx="22">
                  <c:v>57.068526311531301</c:v>
                </c:pt>
                <c:pt idx="23">
                  <c:v>56.509665272301405</c:v>
                </c:pt>
                <c:pt idx="24">
                  <c:v>55.953310835704016</c:v>
                </c:pt>
                <c:pt idx="25">
                  <c:v>55.419842451347968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44.082639878729395</c:v>
                </c:pt>
                <c:pt idx="1">
                  <c:v>47.950235922005106</c:v>
                </c:pt>
                <c:pt idx="2">
                  <c:v>49.342583358743013</c:v>
                </c:pt>
                <c:pt idx="3">
                  <c:v>49.038707602238517</c:v>
                </c:pt>
                <c:pt idx="4">
                  <c:v>49.936022555524616</c:v>
                </c:pt>
                <c:pt idx="5">
                  <c:v>52.556320386004074</c:v>
                </c:pt>
                <c:pt idx="6">
                  <c:v>56.404341887426696</c:v>
                </c:pt>
                <c:pt idx="7">
                  <c:v>57.730933656906423</c:v>
                </c:pt>
                <c:pt idx="8">
                  <c:v>58.118491727634591</c:v>
                </c:pt>
                <c:pt idx="9">
                  <c:v>60.33275114518667</c:v>
                </c:pt>
                <c:pt idx="10">
                  <c:v>63.692678324910588</c:v>
                </c:pt>
                <c:pt idx="11">
                  <c:v>61.816041878664024</c:v>
                </c:pt>
                <c:pt idx="12">
                  <c:v>62.24165293113478</c:v>
                </c:pt>
                <c:pt idx="13">
                  <c:v>62.861735288044457</c:v>
                </c:pt>
                <c:pt idx="14">
                  <c:v>63.6167281246111</c:v>
                </c:pt>
                <c:pt idx="15">
                  <c:v>64.318419345200653</c:v>
                </c:pt>
                <c:pt idx="16">
                  <c:v>64.972817513249765</c:v>
                </c:pt>
                <c:pt idx="17">
                  <c:v>65.628684281015722</c:v>
                </c:pt>
                <c:pt idx="18">
                  <c:v>66.312797092503573</c:v>
                </c:pt>
                <c:pt idx="19">
                  <c:v>67.013223080691844</c:v>
                </c:pt>
                <c:pt idx="20">
                  <c:v>67.758386675047532</c:v>
                </c:pt>
                <c:pt idx="21">
                  <c:v>68.492547517989038</c:v>
                </c:pt>
                <c:pt idx="22">
                  <c:v>69.219898373274745</c:v>
                </c:pt>
                <c:pt idx="23">
                  <c:v>69.955398795902497</c:v>
                </c:pt>
                <c:pt idx="24">
                  <c:v>70.68832185381136</c:v>
                </c:pt>
                <c:pt idx="25">
                  <c:v>71.550431798141148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105.33102465574413</c:v>
                </c:pt>
                <c:pt idx="1">
                  <c:v>104.15140950040353</c:v>
                </c:pt>
                <c:pt idx="2">
                  <c:v>106.85402988500546</c:v>
                </c:pt>
                <c:pt idx="3">
                  <c:v>107.49821743354076</c:v>
                </c:pt>
                <c:pt idx="4">
                  <c:v>107.81964249216078</c:v>
                </c:pt>
                <c:pt idx="5">
                  <c:v>109.31708241792676</c:v>
                </c:pt>
                <c:pt idx="6">
                  <c:v>121.14061651640782</c:v>
                </c:pt>
                <c:pt idx="7">
                  <c:v>118.37802597407907</c:v>
                </c:pt>
                <c:pt idx="8">
                  <c:v>122.86529617976016</c:v>
                </c:pt>
                <c:pt idx="9">
                  <c:v>126.91293841590037</c:v>
                </c:pt>
                <c:pt idx="10">
                  <c:v>136.10556194371193</c:v>
                </c:pt>
                <c:pt idx="11">
                  <c:v>139.74507238434612</c:v>
                </c:pt>
                <c:pt idx="12">
                  <c:v>140.79880772996853</c:v>
                </c:pt>
                <c:pt idx="13">
                  <c:v>142.35394407933512</c:v>
                </c:pt>
                <c:pt idx="14">
                  <c:v>144.19098846223949</c:v>
                </c:pt>
                <c:pt idx="15">
                  <c:v>145.85248693128148</c:v>
                </c:pt>
                <c:pt idx="16">
                  <c:v>147.38631407985824</c:v>
                </c:pt>
                <c:pt idx="17">
                  <c:v>148.9306313177986</c:v>
                </c:pt>
                <c:pt idx="18">
                  <c:v>150.57017637323855</c:v>
                </c:pt>
                <c:pt idx="19">
                  <c:v>152.22967585657219</c:v>
                </c:pt>
                <c:pt idx="20">
                  <c:v>153.99372402778368</c:v>
                </c:pt>
                <c:pt idx="21">
                  <c:v>155.71536337082412</c:v>
                </c:pt>
                <c:pt idx="22">
                  <c:v>157.44293185735521</c:v>
                </c:pt>
                <c:pt idx="23">
                  <c:v>159.1992964908876</c:v>
                </c:pt>
                <c:pt idx="24">
                  <c:v>160.95370945246415</c:v>
                </c:pt>
                <c:pt idx="25">
                  <c:v>162.7179523822854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63.404577287558212</c:v>
                </c:pt>
                <c:pt idx="1">
                  <c:v>63.815417314732812</c:v>
                </c:pt>
                <c:pt idx="2">
                  <c:v>66.318805738323761</c:v>
                </c:pt>
                <c:pt idx="3">
                  <c:v>64.519888263876979</c:v>
                </c:pt>
                <c:pt idx="4">
                  <c:v>65.666001429163529</c:v>
                </c:pt>
                <c:pt idx="5">
                  <c:v>66.838651494990032</c:v>
                </c:pt>
                <c:pt idx="6">
                  <c:v>72.502325795449906</c:v>
                </c:pt>
                <c:pt idx="7">
                  <c:v>71.868776855209916</c:v>
                </c:pt>
                <c:pt idx="8">
                  <c:v>73.917135082154459</c:v>
                </c:pt>
                <c:pt idx="9">
                  <c:v>73.64040094026609</c:v>
                </c:pt>
                <c:pt idx="10">
                  <c:v>79.602457646781772</c:v>
                </c:pt>
                <c:pt idx="11">
                  <c:v>75.046319486330148</c:v>
                </c:pt>
                <c:pt idx="12">
                  <c:v>75.269270050909029</c:v>
                </c:pt>
                <c:pt idx="13">
                  <c:v>75.828707330849497</c:v>
                </c:pt>
                <c:pt idx="14">
                  <c:v>76.562090674762956</c:v>
                </c:pt>
                <c:pt idx="15">
                  <c:v>77.19952178518912</c:v>
                </c:pt>
                <c:pt idx="16">
                  <c:v>77.792272683908934</c:v>
                </c:pt>
                <c:pt idx="17">
                  <c:v>78.362850282408743</c:v>
                </c:pt>
                <c:pt idx="18">
                  <c:v>78.965576525126991</c:v>
                </c:pt>
                <c:pt idx="19">
                  <c:v>79.569819788936968</c:v>
                </c:pt>
                <c:pt idx="20">
                  <c:v>80.226101192806297</c:v>
                </c:pt>
                <c:pt idx="21">
                  <c:v>80.85139890743234</c:v>
                </c:pt>
                <c:pt idx="22">
                  <c:v>81.474814983973999</c:v>
                </c:pt>
                <c:pt idx="23">
                  <c:v>82.086534217473087</c:v>
                </c:pt>
                <c:pt idx="24">
                  <c:v>82.733473709039771</c:v>
                </c:pt>
                <c:pt idx="25">
                  <c:v>83.383011824652812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74.905783829241898</c:v>
                </c:pt>
                <c:pt idx="1">
                  <c:v>74.7979984015941</c:v>
                </c:pt>
                <c:pt idx="2">
                  <c:v>75.166459207932306</c:v>
                </c:pt>
                <c:pt idx="3">
                  <c:v>74.294715065552396</c:v>
                </c:pt>
                <c:pt idx="4">
                  <c:v>76.779223134192264</c:v>
                </c:pt>
                <c:pt idx="5">
                  <c:v>79.104995416742099</c:v>
                </c:pt>
                <c:pt idx="6">
                  <c:v>79.716363981026362</c:v>
                </c:pt>
                <c:pt idx="7">
                  <c:v>78.859737071565604</c:v>
                </c:pt>
                <c:pt idx="8">
                  <c:v>77.22432515985642</c:v>
                </c:pt>
                <c:pt idx="9">
                  <c:v>74.894031446581266</c:v>
                </c:pt>
                <c:pt idx="10">
                  <c:v>79.874854703904759</c:v>
                </c:pt>
                <c:pt idx="11">
                  <c:v>76.857395790773012</c:v>
                </c:pt>
                <c:pt idx="12">
                  <c:v>76.671426352179509</c:v>
                </c:pt>
                <c:pt idx="13">
                  <c:v>76.513081538155092</c:v>
                </c:pt>
                <c:pt idx="14">
                  <c:v>76.481084267959361</c:v>
                </c:pt>
                <c:pt idx="15">
                  <c:v>76.251166141321249</c:v>
                </c:pt>
                <c:pt idx="16">
                  <c:v>75.905143960474618</c:v>
                </c:pt>
                <c:pt idx="17">
                  <c:v>75.466517013809479</c:v>
                </c:pt>
                <c:pt idx="18">
                  <c:v>74.923724729918263</c:v>
                </c:pt>
                <c:pt idx="19">
                  <c:v>74.348820079680536</c:v>
                </c:pt>
                <c:pt idx="20">
                  <c:v>73.74770690442034</c:v>
                </c:pt>
                <c:pt idx="21">
                  <c:v>73.271099231833631</c:v>
                </c:pt>
                <c:pt idx="22">
                  <c:v>72.783562229990196</c:v>
                </c:pt>
                <c:pt idx="23">
                  <c:v>72.266739767476579</c:v>
                </c:pt>
                <c:pt idx="24">
                  <c:v>71.762619140330742</c:v>
                </c:pt>
                <c:pt idx="25">
                  <c:v>70.971802668521875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63.269117495315697</c:v>
                </c:pt>
                <c:pt idx="1">
                  <c:v>65.571453122050443</c:v>
                </c:pt>
                <c:pt idx="2">
                  <c:v>61.055874086244806</c:v>
                </c:pt>
                <c:pt idx="3">
                  <c:v>59.938895644339638</c:v>
                </c:pt>
                <c:pt idx="4">
                  <c:v>65.826584049491714</c:v>
                </c:pt>
                <c:pt idx="5">
                  <c:v>67.923815979117123</c:v>
                </c:pt>
                <c:pt idx="6">
                  <c:v>65.655460439305571</c:v>
                </c:pt>
                <c:pt idx="7">
                  <c:v>65.694492515407049</c:v>
                </c:pt>
                <c:pt idx="8">
                  <c:v>62.195769679215161</c:v>
                </c:pt>
                <c:pt idx="9">
                  <c:v>63.92661646321703</c:v>
                </c:pt>
                <c:pt idx="10">
                  <c:v>58.17538043862686</c:v>
                </c:pt>
                <c:pt idx="11">
                  <c:v>58.994586064118295</c:v>
                </c:pt>
                <c:pt idx="12">
                  <c:v>58.260626029468185</c:v>
                </c:pt>
                <c:pt idx="13">
                  <c:v>57.502351641875059</c:v>
                </c:pt>
                <c:pt idx="14">
                  <c:v>57.024651453265975</c:v>
                </c:pt>
                <c:pt idx="15">
                  <c:v>56.610332736956778</c:v>
                </c:pt>
                <c:pt idx="16">
                  <c:v>56.172483544543582</c:v>
                </c:pt>
                <c:pt idx="17">
                  <c:v>55.693477461165031</c:v>
                </c:pt>
                <c:pt idx="18">
                  <c:v>55.223996481788419</c:v>
                </c:pt>
                <c:pt idx="19">
                  <c:v>54.768951929328772</c:v>
                </c:pt>
                <c:pt idx="20">
                  <c:v>54.331799853290882</c:v>
                </c:pt>
                <c:pt idx="21">
                  <c:v>53.891672703870583</c:v>
                </c:pt>
                <c:pt idx="22">
                  <c:v>53.460964137198843</c:v>
                </c:pt>
                <c:pt idx="23">
                  <c:v>53.030626091611992</c:v>
                </c:pt>
                <c:pt idx="24">
                  <c:v>52.587665165201898</c:v>
                </c:pt>
                <c:pt idx="25">
                  <c:v>52.205787162158018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63.93831249114583</c:v>
                </c:pt>
                <c:pt idx="1">
                  <c:v>61.782011180864274</c:v>
                </c:pt>
                <c:pt idx="2">
                  <c:v>62.170663025415855</c:v>
                </c:pt>
                <c:pt idx="3">
                  <c:v>61.259698901178815</c:v>
                </c:pt>
                <c:pt idx="4">
                  <c:v>64.009010748638559</c:v>
                </c:pt>
                <c:pt idx="5">
                  <c:v>66.931722187466789</c:v>
                </c:pt>
                <c:pt idx="6">
                  <c:v>71.590779881702872</c:v>
                </c:pt>
                <c:pt idx="7">
                  <c:v>67.175374063808889</c:v>
                </c:pt>
                <c:pt idx="8">
                  <c:v>66.009858105517878</c:v>
                </c:pt>
                <c:pt idx="9">
                  <c:v>69.029188654383034</c:v>
                </c:pt>
                <c:pt idx="10">
                  <c:v>67.831848932885634</c:v>
                </c:pt>
                <c:pt idx="11">
                  <c:v>69.736045830079206</c:v>
                </c:pt>
                <c:pt idx="12">
                  <c:v>70.074068007218074</c:v>
                </c:pt>
                <c:pt idx="13">
                  <c:v>70.740499860001492</c:v>
                </c:pt>
                <c:pt idx="14">
                  <c:v>71.550330750641038</c:v>
                </c:pt>
                <c:pt idx="15">
                  <c:v>72.214280896230463</c:v>
                </c:pt>
                <c:pt idx="16">
                  <c:v>72.821942315652592</c:v>
                </c:pt>
                <c:pt idx="17">
                  <c:v>73.436352373996556</c:v>
                </c:pt>
                <c:pt idx="18">
                  <c:v>74.080749311180995</c:v>
                </c:pt>
                <c:pt idx="19">
                  <c:v>74.746254426545107</c:v>
                </c:pt>
                <c:pt idx="20">
                  <c:v>75.457651431076286</c:v>
                </c:pt>
                <c:pt idx="21">
                  <c:v>76.116016739791718</c:v>
                </c:pt>
                <c:pt idx="22">
                  <c:v>76.821505710912078</c:v>
                </c:pt>
                <c:pt idx="23">
                  <c:v>77.586930587056912</c:v>
                </c:pt>
                <c:pt idx="24">
                  <c:v>78.35118382070705</c:v>
                </c:pt>
                <c:pt idx="25">
                  <c:v>79.167002290062527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53.130424095392549</c:v>
                </c:pt>
                <c:pt idx="1">
                  <c:v>56.341260599091257</c:v>
                </c:pt>
                <c:pt idx="2">
                  <c:v>54.61348318473452</c:v>
                </c:pt>
                <c:pt idx="3">
                  <c:v>53.09620225696807</c:v>
                </c:pt>
                <c:pt idx="4">
                  <c:v>55.192267980883472</c:v>
                </c:pt>
                <c:pt idx="5">
                  <c:v>53.145486513954296</c:v>
                </c:pt>
                <c:pt idx="6">
                  <c:v>58.574199073860413</c:v>
                </c:pt>
                <c:pt idx="7">
                  <c:v>57.431613525127702</c:v>
                </c:pt>
                <c:pt idx="8">
                  <c:v>53.683143664771904</c:v>
                </c:pt>
                <c:pt idx="9">
                  <c:v>54.246768323838971</c:v>
                </c:pt>
                <c:pt idx="10">
                  <c:v>53.492667848020702</c:v>
                </c:pt>
                <c:pt idx="11">
                  <c:v>53.207347425566851</c:v>
                </c:pt>
                <c:pt idx="12">
                  <c:v>53.145349045799158</c:v>
                </c:pt>
                <c:pt idx="13">
                  <c:v>53.245260761160942</c:v>
                </c:pt>
                <c:pt idx="14">
                  <c:v>53.388672763636031</c:v>
                </c:pt>
                <c:pt idx="15">
                  <c:v>53.434500358682456</c:v>
                </c:pt>
                <c:pt idx="16">
                  <c:v>53.45296368414526</c:v>
                </c:pt>
                <c:pt idx="17">
                  <c:v>53.443155818653402</c:v>
                </c:pt>
                <c:pt idx="18">
                  <c:v>53.422066167362232</c:v>
                </c:pt>
                <c:pt idx="19">
                  <c:v>53.398803663505575</c:v>
                </c:pt>
                <c:pt idx="20">
                  <c:v>53.385335688363114</c:v>
                </c:pt>
                <c:pt idx="21">
                  <c:v>53.406888273430134</c:v>
                </c:pt>
                <c:pt idx="22">
                  <c:v>53.402654746243599</c:v>
                </c:pt>
                <c:pt idx="23">
                  <c:v>53.406903923643497</c:v>
                </c:pt>
                <c:pt idx="24">
                  <c:v>53.418111739566854</c:v>
                </c:pt>
                <c:pt idx="25">
                  <c:v>53.463619357075331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46.414137398282683</c:v>
                </c:pt>
                <c:pt idx="1">
                  <c:v>44.332148395809043</c:v>
                </c:pt>
                <c:pt idx="2">
                  <c:v>41.957628667402162</c:v>
                </c:pt>
                <c:pt idx="3">
                  <c:v>44.395059676031906</c:v>
                </c:pt>
                <c:pt idx="4">
                  <c:v>47.196208121600186</c:v>
                </c:pt>
                <c:pt idx="5">
                  <c:v>47.658203511066702</c:v>
                </c:pt>
                <c:pt idx="6">
                  <c:v>48.874979491384238</c:v>
                </c:pt>
                <c:pt idx="7">
                  <c:v>48.404845324443528</c:v>
                </c:pt>
                <c:pt idx="8">
                  <c:v>51.693159663160991</c:v>
                </c:pt>
                <c:pt idx="9">
                  <c:v>46.290302219301267</c:v>
                </c:pt>
                <c:pt idx="10">
                  <c:v>43.122568350676119</c:v>
                </c:pt>
                <c:pt idx="11">
                  <c:v>48.515038133983936</c:v>
                </c:pt>
                <c:pt idx="12">
                  <c:v>48.26689881281942</c:v>
                </c:pt>
                <c:pt idx="13">
                  <c:v>48.1027157416043</c:v>
                </c:pt>
                <c:pt idx="14">
                  <c:v>48.028533260711399</c:v>
                </c:pt>
                <c:pt idx="15">
                  <c:v>47.921353526355517</c:v>
                </c:pt>
                <c:pt idx="16">
                  <c:v>47.763295533752483</c:v>
                </c:pt>
                <c:pt idx="17">
                  <c:v>47.563209849712635</c:v>
                </c:pt>
                <c:pt idx="18">
                  <c:v>47.32022471312095</c:v>
                </c:pt>
                <c:pt idx="19">
                  <c:v>47.085653816789659</c:v>
                </c:pt>
                <c:pt idx="20">
                  <c:v>46.882467784837907</c:v>
                </c:pt>
                <c:pt idx="21">
                  <c:v>46.690216057582035</c:v>
                </c:pt>
                <c:pt idx="22">
                  <c:v>46.497141649520259</c:v>
                </c:pt>
                <c:pt idx="23">
                  <c:v>46.29590485364669</c:v>
                </c:pt>
                <c:pt idx="24">
                  <c:v>46.063604283173945</c:v>
                </c:pt>
                <c:pt idx="25">
                  <c:v>45.833550065754956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73.213982868589582</c:v>
                </c:pt>
                <c:pt idx="1">
                  <c:v>69.160065563449862</c:v>
                </c:pt>
                <c:pt idx="2">
                  <c:v>64.900472846198312</c:v>
                </c:pt>
                <c:pt idx="3">
                  <c:v>68.044615156272897</c:v>
                </c:pt>
                <c:pt idx="4">
                  <c:v>71.863039488344512</c:v>
                </c:pt>
                <c:pt idx="5">
                  <c:v>72.903722092731897</c:v>
                </c:pt>
                <c:pt idx="6">
                  <c:v>73.115932933436312</c:v>
                </c:pt>
                <c:pt idx="7">
                  <c:v>71.84920101345233</c:v>
                </c:pt>
                <c:pt idx="8">
                  <c:v>70.31782073792867</c:v>
                </c:pt>
                <c:pt idx="9">
                  <c:v>68.802002391325615</c:v>
                </c:pt>
                <c:pt idx="10">
                  <c:v>63.520981810481636</c:v>
                </c:pt>
                <c:pt idx="11">
                  <c:v>63.240153006138328</c:v>
                </c:pt>
                <c:pt idx="12">
                  <c:v>62.507901040503</c:v>
                </c:pt>
                <c:pt idx="13">
                  <c:v>61.902703758974063</c:v>
                </c:pt>
                <c:pt idx="14">
                  <c:v>61.474920242172743</c:v>
                </c:pt>
                <c:pt idx="15">
                  <c:v>61.001938278782298</c:v>
                </c:pt>
                <c:pt idx="16">
                  <c:v>60.454766684414409</c:v>
                </c:pt>
                <c:pt idx="17">
                  <c:v>59.891121601439778</c:v>
                </c:pt>
                <c:pt idx="18">
                  <c:v>59.344688605760595</c:v>
                </c:pt>
                <c:pt idx="19">
                  <c:v>58.794797357949157</c:v>
                </c:pt>
                <c:pt idx="20">
                  <c:v>58.238826442374467</c:v>
                </c:pt>
                <c:pt idx="21">
                  <c:v>57.637797197246272</c:v>
                </c:pt>
                <c:pt idx="22">
                  <c:v>57.068526311531301</c:v>
                </c:pt>
                <c:pt idx="23">
                  <c:v>56.509665272301405</c:v>
                </c:pt>
                <c:pt idx="24">
                  <c:v>55.953310835704016</c:v>
                </c:pt>
                <c:pt idx="25">
                  <c:v>55.419842451347968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71.550431798141148</c:v>
                </c:pt>
                <c:pt idx="1">
                  <c:v>162.7179523822854</c:v>
                </c:pt>
                <c:pt idx="2">
                  <c:v>83.383011824652812</c:v>
                </c:pt>
                <c:pt idx="3">
                  <c:v>70.971802668521875</c:v>
                </c:pt>
                <c:pt idx="4">
                  <c:v>52.205787162158018</c:v>
                </c:pt>
                <c:pt idx="5">
                  <c:v>79.167002290062527</c:v>
                </c:pt>
                <c:pt idx="6">
                  <c:v>53.463619357075331</c:v>
                </c:pt>
                <c:pt idx="7">
                  <c:v>45.833550065754956</c:v>
                </c:pt>
                <c:pt idx="8">
                  <c:v>55.419842451347968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63.692678324910588</c:v>
                </c:pt>
                <c:pt idx="1">
                  <c:v>136.10556194371193</c:v>
                </c:pt>
                <c:pt idx="2">
                  <c:v>79.602457646781772</c:v>
                </c:pt>
                <c:pt idx="3">
                  <c:v>79.874854703904759</c:v>
                </c:pt>
                <c:pt idx="4">
                  <c:v>58.17538043862686</c:v>
                </c:pt>
                <c:pt idx="5">
                  <c:v>67.831848932885634</c:v>
                </c:pt>
                <c:pt idx="6">
                  <c:v>53.492667848020702</c:v>
                </c:pt>
                <c:pt idx="7">
                  <c:v>43.122568350676119</c:v>
                </c:pt>
                <c:pt idx="8">
                  <c:v>63.520981810481636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10.604572877377661</c:v>
                </c:pt>
                <c:pt idx="1">
                  <c:v>24.116617344305709</c:v>
                </c:pt>
                <c:pt idx="2">
                  <c:v>12.358293352084932</c:v>
                </c:pt>
                <c:pt idx="3">
                  <c:v>10.518813579777159</c:v>
                </c:pt>
                <c:pt idx="4">
                  <c:v>7.7374805527917809</c:v>
                </c:pt>
                <c:pt idx="5">
                  <c:v>11.733433665879051</c:v>
                </c:pt>
                <c:pt idx="6">
                  <c:v>7.9239053282025571</c:v>
                </c:pt>
                <c:pt idx="7">
                  <c:v>6.793043866911554</c:v>
                </c:pt>
                <c:pt idx="8">
                  <c:v>8.2138394326695874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9.868423198714412</c:v>
                </c:pt>
                <c:pt idx="1">
                  <c:v>21.087938524231841</c:v>
                </c:pt>
                <c:pt idx="2">
                  <c:v>12.333454336916292</c:v>
                </c:pt>
                <c:pt idx="3">
                  <c:v>12.375659022108856</c:v>
                </c:pt>
                <c:pt idx="4">
                  <c:v>9.0135834920612581</c:v>
                </c:pt>
                <c:pt idx="5">
                  <c:v>10.509738469565603</c:v>
                </c:pt>
                <c:pt idx="6">
                  <c:v>8.2880528537307843</c:v>
                </c:pt>
                <c:pt idx="7">
                  <c:v>6.6813292373909219</c:v>
                </c:pt>
                <c:pt idx="8">
                  <c:v>9.841820865280015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8.5266102706129487</c:v>
                </c:pt>
                <c:pt idx="1">
                  <c:v>17.735338982109543</c:v>
                </c:pt>
                <c:pt idx="2">
                  <c:v>10.843741116679654</c:v>
                </c:pt>
                <c:pt idx="3">
                  <c:v>12.833803078740733</c:v>
                </c:pt>
                <c:pt idx="4">
                  <c:v>11.019795577260318</c:v>
                </c:pt>
                <c:pt idx="5">
                  <c:v>10.858840680662386</c:v>
                </c:pt>
                <c:pt idx="6">
                  <c:v>8.6221951578497542</c:v>
                </c:pt>
                <c:pt idx="7">
                  <c:v>7.7319516387726273</c:v>
                </c:pt>
                <c:pt idx="8">
                  <c:v>11.827723497312036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7.5010022084312136E-2</c:v>
                </c:pt>
                <c:pt idx="1">
                  <c:v>8.1561613877831812E-2</c:v>
                </c:pt>
                <c:pt idx="2">
                  <c:v>8.4725751843715433E-2</c:v>
                </c:pt>
                <c:pt idx="3">
                  <c:v>8.4246498974788114E-2</c:v>
                </c:pt>
                <c:pt idx="4">
                  <c:v>8.2636131373657357E-2</c:v>
                </c:pt>
                <c:pt idx="5">
                  <c:v>8.5266102706129485E-2</c:v>
                </c:pt>
                <c:pt idx="6">
                  <c:v>8.7100863818749458E-2</c:v>
                </c:pt>
                <c:pt idx="7">
                  <c:v>9.0573529450286377E-2</c:v>
                </c:pt>
                <c:pt idx="8">
                  <c:v>9.137768441120174E-2</c:v>
                </c:pt>
                <c:pt idx="9">
                  <c:v>9.4554325346059079E-2</c:v>
                </c:pt>
                <c:pt idx="10">
                  <c:v>9.8684231987144128E-2</c:v>
                </c:pt>
                <c:pt idx="11">
                  <c:v>9.5519242408598881E-2</c:v>
                </c:pt>
                <c:pt idx="12">
                  <c:v>9.6165313627695009E-2</c:v>
                </c:pt>
                <c:pt idx="13">
                  <c:v>9.6851765559323469E-2</c:v>
                </c:pt>
                <c:pt idx="14">
                  <c:v>9.7524103465811307E-2</c:v>
                </c:pt>
                <c:pt idx="15">
                  <c:v>9.8225452723564061E-2</c:v>
                </c:pt>
                <c:pt idx="16">
                  <c:v>9.8935040265515362E-2</c:v>
                </c:pt>
                <c:pt idx="17">
                  <c:v>9.9676624324159385E-2</c:v>
                </c:pt>
                <c:pt idx="18">
                  <c:v>0.10044897494032319</c:v>
                </c:pt>
                <c:pt idx="19">
                  <c:v>0.10123516227769197</c:v>
                </c:pt>
                <c:pt idx="20">
                  <c:v>0.10204238214253064</c:v>
                </c:pt>
                <c:pt idx="21">
                  <c:v>0.10283039174082878</c:v>
                </c:pt>
                <c:pt idx="22">
                  <c:v>0.10359592795459063</c:v>
                </c:pt>
                <c:pt idx="23">
                  <c:v>0.10435839650430449</c:v>
                </c:pt>
                <c:pt idx="24">
                  <c:v>0.10511087066671136</c:v>
                </c:pt>
                <c:pt idx="25">
                  <c:v>0.10604572877377662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0.17922888709310034</c:v>
                </c:pt>
                <c:pt idx="1">
                  <c:v>0.17715777374528996</c:v>
                </c:pt>
                <c:pt idx="2">
                  <c:v>0.18347819273499333</c:v>
                </c:pt>
                <c:pt idx="3">
                  <c:v>0.18467755182832221</c:v>
                </c:pt>
                <c:pt idx="4">
                  <c:v>0.17842426540351763</c:v>
                </c:pt>
                <c:pt idx="5">
                  <c:v>0.17735338982109541</c:v>
                </c:pt>
                <c:pt idx="6">
                  <c:v>0.18706808711949627</c:v>
                </c:pt>
                <c:pt idx="7">
                  <c:v>0.18572219333139681</c:v>
                </c:pt>
                <c:pt idx="8">
                  <c:v>0.19317683452656759</c:v>
                </c:pt>
                <c:pt idx="9">
                  <c:v>0.19889971933691231</c:v>
                </c:pt>
                <c:pt idx="10">
                  <c:v>0.21087938524231842</c:v>
                </c:pt>
                <c:pt idx="11">
                  <c:v>0.21593656013577231</c:v>
                </c:pt>
                <c:pt idx="12">
                  <c:v>0.21753859137929377</c:v>
                </c:pt>
                <c:pt idx="13">
                  <c:v>0.21932628418927805</c:v>
                </c:pt>
                <c:pt idx="14">
                  <c:v>0.22104401298483178</c:v>
                </c:pt>
                <c:pt idx="15">
                  <c:v>0.22274220519618307</c:v>
                </c:pt>
                <c:pt idx="16">
                  <c:v>0.22442725244450204</c:v>
                </c:pt>
                <c:pt idx="17">
                  <c:v>0.22619534051086032</c:v>
                </c:pt>
                <c:pt idx="18">
                  <c:v>0.22807995645512089</c:v>
                </c:pt>
                <c:pt idx="19">
                  <c:v>0.22996947811723473</c:v>
                </c:pt>
                <c:pt idx="20">
                  <c:v>0.23191057529386611</c:v>
                </c:pt>
                <c:pt idx="21">
                  <c:v>0.23378122723909264</c:v>
                </c:pt>
                <c:pt idx="22">
                  <c:v>0.23563233996239766</c:v>
                </c:pt>
                <c:pt idx="23">
                  <c:v>0.23749108135132951</c:v>
                </c:pt>
                <c:pt idx="24">
                  <c:v>0.23933210032306371</c:v>
                </c:pt>
                <c:pt idx="25">
                  <c:v>0.2411661734430571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0.10788779337330602</c:v>
                </c:pt>
                <c:pt idx="1">
                  <c:v>0.10854771256898729</c:v>
                </c:pt>
                <c:pt idx="2">
                  <c:v>0.11387548634624083</c:v>
                </c:pt>
                <c:pt idx="3">
                  <c:v>0.11084253574880168</c:v>
                </c:pt>
                <c:pt idx="4">
                  <c:v>0.10866673081240001</c:v>
                </c:pt>
                <c:pt idx="5">
                  <c:v>0.10843741116679655</c:v>
                </c:pt>
                <c:pt idx="6">
                  <c:v>0.11195973562205133</c:v>
                </c:pt>
                <c:pt idx="7">
                  <c:v>0.11275426127241729</c:v>
                </c:pt>
                <c:pt idx="8">
                  <c:v>0.11621734221477843</c:v>
                </c:pt>
                <c:pt idx="9">
                  <c:v>0.11541025888847872</c:v>
                </c:pt>
                <c:pt idx="10">
                  <c:v>0.12333454336916291</c:v>
                </c:pt>
                <c:pt idx="11">
                  <c:v>0.11596290161958928</c:v>
                </c:pt>
                <c:pt idx="12">
                  <c:v>0.11629339228798932</c:v>
                </c:pt>
                <c:pt idx="13">
                  <c:v>0.11683012171747596</c:v>
                </c:pt>
                <c:pt idx="14">
                  <c:v>0.11736927491616506</c:v>
                </c:pt>
                <c:pt idx="15">
                  <c:v>0.11789714446641912</c:v>
                </c:pt>
                <c:pt idx="16">
                  <c:v>0.118455408352254</c:v>
                </c:pt>
                <c:pt idx="17">
                  <c:v>0.11901723269545204</c:v>
                </c:pt>
                <c:pt idx="18">
                  <c:v>0.11961509037924958</c:v>
                </c:pt>
                <c:pt idx="19">
                  <c:v>0.12020409179603628</c:v>
                </c:pt>
                <c:pt idx="20">
                  <c:v>0.12081843853487721</c:v>
                </c:pt>
                <c:pt idx="21">
                  <c:v>0.12138519187451279</c:v>
                </c:pt>
                <c:pt idx="22">
                  <c:v>0.12193688898064269</c:v>
                </c:pt>
                <c:pt idx="23">
                  <c:v>0.12245543922241175</c:v>
                </c:pt>
                <c:pt idx="24">
                  <c:v>0.12302155754698772</c:v>
                </c:pt>
                <c:pt idx="25">
                  <c:v>0.12358293352084931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0.12745798606279143</c:v>
                </c:pt>
                <c:pt idx="1">
                  <c:v>0.12722868505566243</c:v>
                </c:pt>
                <c:pt idx="2">
                  <c:v>0.12906772074578846</c:v>
                </c:pt>
                <c:pt idx="3">
                  <c:v>0.12763528939976634</c:v>
                </c:pt>
                <c:pt idx="4">
                  <c:v>0.12705733546618883</c:v>
                </c:pt>
                <c:pt idx="5">
                  <c:v>0.12833803078740733</c:v>
                </c:pt>
                <c:pt idx="6">
                  <c:v>0.12309981698031323</c:v>
                </c:pt>
                <c:pt idx="7">
                  <c:v>0.1237223142889325</c:v>
                </c:pt>
                <c:pt idx="8">
                  <c:v>0.12141712221981275</c:v>
                </c:pt>
                <c:pt idx="9">
                  <c:v>0.11737496602528109</c:v>
                </c:pt>
                <c:pt idx="10">
                  <c:v>0.12375659022108855</c:v>
                </c:pt>
                <c:pt idx="11">
                  <c:v>0.11876140879162897</c:v>
                </c:pt>
                <c:pt idx="12">
                  <c:v>0.11845976792418768</c:v>
                </c:pt>
                <c:pt idx="13">
                  <c:v>0.11788454457069643</c:v>
                </c:pt>
                <c:pt idx="14">
                  <c:v>0.11724509252842841</c:v>
                </c:pt>
                <c:pt idx="15">
                  <c:v>0.1164488398686038</c:v>
                </c:pt>
                <c:pt idx="16">
                  <c:v>0.11558185040317613</c:v>
                </c:pt>
                <c:pt idx="17">
                  <c:v>0.11461829149627209</c:v>
                </c:pt>
                <c:pt idx="18">
                  <c:v>0.11349259385534231</c:v>
                </c:pt>
                <c:pt idx="19">
                  <c:v>0.11231686105976917</c:v>
                </c:pt>
                <c:pt idx="20">
                  <c:v>0.11106214388140798</c:v>
                </c:pt>
                <c:pt idx="21">
                  <c:v>0.11000460795113096</c:v>
                </c:pt>
                <c:pt idx="22">
                  <c:v>0.1089293808031318</c:v>
                </c:pt>
                <c:pt idx="23">
                  <c:v>0.10780641969793828</c:v>
                </c:pt>
                <c:pt idx="24">
                  <c:v>0.10670831024625697</c:v>
                </c:pt>
                <c:pt idx="25">
                  <c:v>0.1051881357977716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0.10765729805733584</c:v>
                </c:pt>
                <c:pt idx="1">
                  <c:v>0.11153466584915581</c:v>
                </c:pt>
                <c:pt idx="2">
                  <c:v>0.10483854886198836</c:v>
                </c:pt>
                <c:pt idx="3">
                  <c:v>0.1029725773242092</c:v>
                </c:pt>
                <c:pt idx="4">
                  <c:v>0.10893246936806913</c:v>
                </c:pt>
                <c:pt idx="5">
                  <c:v>0.11019795577260318</c:v>
                </c:pt>
                <c:pt idx="6">
                  <c:v>0.10138665087334371</c:v>
                </c:pt>
                <c:pt idx="7">
                  <c:v>0.10306748350767425</c:v>
                </c:pt>
                <c:pt idx="8">
                  <c:v>9.7788246812963567E-2</c:v>
                </c:pt>
                <c:pt idx="9">
                  <c:v>0.10018668097514713</c:v>
                </c:pt>
                <c:pt idx="10">
                  <c:v>9.0135834920612584E-2</c:v>
                </c:pt>
                <c:pt idx="11">
                  <c:v>9.1159478928048945E-2</c:v>
                </c:pt>
                <c:pt idx="12">
                  <c:v>9.0014501711073253E-2</c:v>
                </c:pt>
                <c:pt idx="13">
                  <c:v>8.859450434846422E-2</c:v>
                </c:pt>
                <c:pt idx="14">
                  <c:v>8.7418485237669319E-2</c:v>
                </c:pt>
                <c:pt idx="15">
                  <c:v>8.6453859073794256E-2</c:v>
                </c:pt>
                <c:pt idx="16">
                  <c:v>8.5534645625612651E-2</c:v>
                </c:pt>
                <c:pt idx="17">
                  <c:v>8.4587065717061913E-2</c:v>
                </c:pt>
                <c:pt idx="18">
                  <c:v>8.3651935703534838E-2</c:v>
                </c:pt>
                <c:pt idx="19">
                  <c:v>8.2738054990556462E-2</c:v>
                </c:pt>
                <c:pt idx="20">
                  <c:v>8.1822288799604292E-2</c:v>
                </c:pt>
                <c:pt idx="21">
                  <c:v>8.0909559018111518E-2</c:v>
                </c:pt>
                <c:pt idx="22">
                  <c:v>8.0010781860357566E-2</c:v>
                </c:pt>
                <c:pt idx="23">
                  <c:v>7.9110278831890729E-2</c:v>
                </c:pt>
                <c:pt idx="24">
                  <c:v>7.8195876304366196E-2</c:v>
                </c:pt>
                <c:pt idx="25">
                  <c:v>7.7374805527917812E-2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0.10879598511314781</c:v>
                </c:pt>
                <c:pt idx="1">
                  <c:v>0.10508896241357273</c:v>
                </c:pt>
                <c:pt idx="2">
                  <c:v>0.10675274395655042</c:v>
                </c:pt>
                <c:pt idx="3">
                  <c:v>0.10524166343320199</c:v>
                </c:pt>
                <c:pt idx="4">
                  <c:v>0.10592467622828619</c:v>
                </c:pt>
                <c:pt idx="5">
                  <c:v>0.10858840680662386</c:v>
                </c:pt>
                <c:pt idx="6">
                  <c:v>0.1105521057509985</c:v>
                </c:pt>
                <c:pt idx="7">
                  <c:v>0.10539082491305811</c:v>
                </c:pt>
                <c:pt idx="8">
                  <c:v>0.10378500547229727</c:v>
                </c:pt>
                <c:pt idx="9">
                  <c:v>0.10818350296498531</c:v>
                </c:pt>
                <c:pt idx="10">
                  <c:v>0.10509738469565603</c:v>
                </c:pt>
                <c:pt idx="11">
                  <c:v>0.10775737274371826</c:v>
                </c:pt>
                <c:pt idx="12">
                  <c:v>0.10826664154530666</c:v>
                </c:pt>
                <c:pt idx="13">
                  <c:v>0.10899066461649622</c:v>
                </c:pt>
                <c:pt idx="14">
                  <c:v>0.10968627379689207</c:v>
                </c:pt>
                <c:pt idx="15">
                  <c:v>0.11028381148592625</c:v>
                </c:pt>
                <c:pt idx="16">
                  <c:v>0.11088701507738831</c:v>
                </c:pt>
                <c:pt idx="17">
                  <c:v>0.11153488428895494</c:v>
                </c:pt>
                <c:pt idx="18">
                  <c:v>0.11221567566722955</c:v>
                </c:pt>
                <c:pt idx="19">
                  <c:v>0.112917254963389</c:v>
                </c:pt>
                <c:pt idx="20">
                  <c:v>0.11363727622138457</c:v>
                </c:pt>
                <c:pt idx="21">
                  <c:v>0.11427578769863324</c:v>
                </c:pt>
                <c:pt idx="22">
                  <c:v>0.11497265032194115</c:v>
                </c:pt>
                <c:pt idx="23">
                  <c:v>0.1157429991840786</c:v>
                </c:pt>
                <c:pt idx="24">
                  <c:v>0.11650525763214201</c:v>
                </c:pt>
                <c:pt idx="25">
                  <c:v>0.11733433665879051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9.0405526885590282E-2</c:v>
                </c:pt>
                <c:pt idx="1">
                  <c:v>9.5834442813753348E-2</c:v>
                </c:pt>
                <c:pt idx="2">
                  <c:v>9.3776371415114704E-2</c:v>
                </c:pt>
                <c:pt idx="3">
                  <c:v>9.1217109253560594E-2</c:v>
                </c:pt>
                <c:pt idx="4">
                  <c:v>9.133437695417336E-2</c:v>
                </c:pt>
                <c:pt idx="5">
                  <c:v>8.6221951578497547E-2</c:v>
                </c:pt>
                <c:pt idx="6">
                  <c:v>9.0451606491696562E-2</c:v>
                </c:pt>
                <c:pt idx="7">
                  <c:v>9.0103928855710169E-2</c:v>
                </c:pt>
                <c:pt idx="8">
                  <c:v>8.4404140819577686E-2</c:v>
                </c:pt>
                <c:pt idx="9">
                  <c:v>8.5016288561437059E-2</c:v>
                </c:pt>
                <c:pt idx="10">
                  <c:v>8.2880528537307846E-2</c:v>
                </c:pt>
                <c:pt idx="11">
                  <c:v>8.2216935316517539E-2</c:v>
                </c:pt>
                <c:pt idx="12">
                  <c:v>8.2111237702784112E-2</c:v>
                </c:pt>
                <c:pt idx="13">
                  <c:v>8.2035557700644385E-2</c:v>
                </c:pt>
                <c:pt idx="14">
                  <c:v>8.1844549381798498E-2</c:v>
                </c:pt>
                <c:pt idx="15">
                  <c:v>8.1603808710213208E-2</c:v>
                </c:pt>
                <c:pt idx="16">
                  <c:v>8.1393593764401487E-2</c:v>
                </c:pt>
                <c:pt idx="17">
                  <c:v>8.1169284796623123E-2</c:v>
                </c:pt>
                <c:pt idx="18">
                  <c:v>8.0922416501599884E-2</c:v>
                </c:pt>
                <c:pt idx="19">
                  <c:v>8.0668207046247165E-2</c:v>
                </c:pt>
                <c:pt idx="20">
                  <c:v>8.0396938186329786E-2</c:v>
                </c:pt>
                <c:pt idx="21">
                  <c:v>8.0181734244489933E-2</c:v>
                </c:pt>
                <c:pt idx="22">
                  <c:v>7.9923514822895281E-2</c:v>
                </c:pt>
                <c:pt idx="23">
                  <c:v>7.9671604360253293E-2</c:v>
                </c:pt>
                <c:pt idx="24">
                  <c:v>7.9430719064591968E-2</c:v>
                </c:pt>
                <c:pt idx="25">
                  <c:v>7.9239053282025573E-2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7.8977245483643904E-2</c:v>
                </c:pt>
                <c:pt idx="1">
                  <c:v>7.5407378093302987E-2</c:v>
                </c:pt>
                <c:pt idx="2">
                  <c:v>7.204510571688956E-2</c:v>
                </c:pt>
                <c:pt idx="3">
                  <c:v>7.6268901289554991E-2</c:v>
                </c:pt>
                <c:pt idx="4">
                  <c:v>7.8102176646897212E-2</c:v>
                </c:pt>
                <c:pt idx="5">
                  <c:v>7.7319516387726273E-2</c:v>
                </c:pt>
                <c:pt idx="6">
                  <c:v>7.5473851664107208E-2</c:v>
                </c:pt>
                <c:pt idx="7">
                  <c:v>7.5941915465722876E-2</c:v>
                </c:pt>
                <c:pt idx="8">
                  <c:v>8.1275358143407861E-2</c:v>
                </c:pt>
                <c:pt idx="9">
                  <c:v>7.254680440277593E-2</c:v>
                </c:pt>
                <c:pt idx="10">
                  <c:v>6.6813292373909219E-2</c:v>
                </c:pt>
                <c:pt idx="11">
                  <c:v>7.4966295918437134E-2</c:v>
                </c:pt>
                <c:pt idx="12">
                  <c:v>7.4573878481449488E-2</c:v>
                </c:pt>
                <c:pt idx="13">
                  <c:v>7.411238214193383E-2</c:v>
                </c:pt>
                <c:pt idx="14">
                  <c:v>7.3627484234240662E-2</c:v>
                </c:pt>
                <c:pt idx="15">
                  <c:v>7.318427121147017E-2</c:v>
                </c:pt>
                <c:pt idx="16">
                  <c:v>7.2729854540814057E-2</c:v>
                </c:pt>
                <c:pt idx="17">
                  <c:v>7.2238842691721705E-2</c:v>
                </c:pt>
                <c:pt idx="18">
                  <c:v>7.1679498901971186E-2</c:v>
                </c:pt>
                <c:pt idx="19">
                  <c:v>7.1131093028524064E-2</c:v>
                </c:pt>
                <c:pt idx="20">
                  <c:v>7.0603786899888665E-2</c:v>
                </c:pt>
                <c:pt idx="21">
                  <c:v>7.0097746129301211E-2</c:v>
                </c:pt>
                <c:pt idx="22">
                  <c:v>6.9588581457349682E-2</c:v>
                </c:pt>
                <c:pt idx="23">
                  <c:v>6.9063524451316596E-2</c:v>
                </c:pt>
                <c:pt idx="24">
                  <c:v>6.8494843635762581E-2</c:v>
                </c:pt>
                <c:pt idx="25">
                  <c:v>6.7930438669115537E-2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0.12457925584677226</c:v>
                </c:pt>
                <c:pt idx="1">
                  <c:v>0.1176387655824437</c:v>
                </c:pt>
                <c:pt idx="2">
                  <c:v>0.11144007837871886</c:v>
                </c:pt>
                <c:pt idx="3">
                  <c:v>0.11689787274779483</c:v>
                </c:pt>
                <c:pt idx="4">
                  <c:v>0.11892183774681041</c:v>
                </c:pt>
                <c:pt idx="5">
                  <c:v>0.11827723497312036</c:v>
                </c:pt>
                <c:pt idx="6">
                  <c:v>0.11290728167924378</c:v>
                </c:pt>
                <c:pt idx="7">
                  <c:v>0.11272354891480184</c:v>
                </c:pt>
                <c:pt idx="8">
                  <c:v>0.11055826537939335</c:v>
                </c:pt>
                <c:pt idx="9">
                  <c:v>0.10782745349892346</c:v>
                </c:pt>
                <c:pt idx="10">
                  <c:v>9.8418208652800154E-2</c:v>
                </c:pt>
                <c:pt idx="11">
                  <c:v>9.7719804137688687E-2</c:v>
                </c:pt>
                <c:pt idx="12">
                  <c:v>9.6576675340220602E-2</c:v>
                </c:pt>
                <c:pt idx="13">
                  <c:v>9.5374175155687399E-2</c:v>
                </c:pt>
                <c:pt idx="14">
                  <c:v>9.4240723454163067E-2</c:v>
                </c:pt>
                <c:pt idx="15">
                  <c:v>9.3160607263825954E-2</c:v>
                </c:pt>
                <c:pt idx="16">
                  <c:v>9.2055339526335989E-2</c:v>
                </c:pt>
                <c:pt idx="17">
                  <c:v>9.0962433478894475E-2</c:v>
                </c:pt>
                <c:pt idx="18">
                  <c:v>8.9893857595628582E-2</c:v>
                </c:pt>
                <c:pt idx="19">
                  <c:v>8.8819796720551181E-2</c:v>
                </c:pt>
                <c:pt idx="20">
                  <c:v>8.7706170040110748E-2</c:v>
                </c:pt>
                <c:pt idx="21">
                  <c:v>8.6533754103898949E-2</c:v>
                </c:pt>
                <c:pt idx="22">
                  <c:v>8.540993383669368E-2</c:v>
                </c:pt>
                <c:pt idx="23">
                  <c:v>8.4300256396476675E-2</c:v>
                </c:pt>
                <c:pt idx="24">
                  <c:v>8.3200464580117595E-2</c:v>
                </c:pt>
                <c:pt idx="25">
                  <c:v>8.2138394326695882E-2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7.7764307591825954</c:v>
                </c:pt>
                <c:pt idx="1">
                  <c:v>17.595855997973615</c:v>
                </c:pt>
                <c:pt idx="2">
                  <c:v>6.8017494452760587</c:v>
                </c:pt>
                <c:pt idx="3">
                  <c:v>-4.210963970160833</c:v>
                </c:pt>
                <c:pt idx="4">
                  <c:v>-3.9971995159000926</c:v>
                </c:pt>
                <c:pt idx="5">
                  <c:v>2.0974664669162451</c:v>
                </c:pt>
                <c:pt idx="6">
                  <c:v>1.1012818098846751</c:v>
                </c:pt>
                <c:pt idx="7">
                  <c:v>-1.3679012917654347</c:v>
                </c:pt>
                <c:pt idx="8">
                  <c:v>-4.1017197014062816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3.3599271797239183</c:v>
                </c:pt>
                <c:pt idx="1">
                  <c:v>9.1926235278115627</c:v>
                </c:pt>
                <c:pt idx="2">
                  <c:v>5.962056706515682</c:v>
                </c:pt>
                <c:pt idx="3">
                  <c:v>4.9808232573234932</c:v>
                </c:pt>
                <c:pt idx="4">
                  <c:v>-5.7512360245901704</c:v>
                </c:pt>
                <c:pt idx="5">
                  <c:v>-1.1973397214974</c:v>
                </c:pt>
                <c:pt idx="6">
                  <c:v>-0.75410047581826944</c:v>
                </c:pt>
                <c:pt idx="7">
                  <c:v>-3.1677338686251488</c:v>
                </c:pt>
                <c:pt idx="8">
                  <c:v>-5.281020580843979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0.6257410202900644</c:v>
                </c:pt>
                <c:pt idx="1">
                  <c:v>9.7469249875695425</c:v>
                </c:pt>
                <c:pt idx="2">
                  <c:v>-2.4029358615926526</c:v>
                </c:pt>
                <c:pt idx="3">
                  <c:v>-3.62368856258351</c:v>
                </c:pt>
                <c:pt idx="4">
                  <c:v>-1.5650477016700819</c:v>
                </c:pt>
                <c:pt idx="5">
                  <c:v>4.3824319633448283</c:v>
                </c:pt>
                <c:pt idx="6">
                  <c:v>-5.8167489338245559E-2</c:v>
                </c:pt>
                <c:pt idx="7">
                  <c:v>4.7987851756793987</c:v>
                </c:pt>
                <c:pt idx="8">
                  <c:v>-2.5190435316993387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7.232012452940495</c:v>
                </c:pt>
                <c:pt idx="1">
                  <c:v>16.865465451003928</c:v>
                </c:pt>
                <c:pt idx="2">
                  <c:v>6.1834900394636918</c:v>
                </c:pt>
                <c:pt idx="3">
                  <c:v>-5.2793634727993748</c:v>
                </c:pt>
                <c:pt idx="4">
                  <c:v>-4.4045455747987603</c:v>
                </c:pt>
                <c:pt idx="5">
                  <c:v>6.9527213938320642</c:v>
                </c:pt>
                <c:pt idx="6">
                  <c:v>2.9118998392874573E-2</c:v>
                </c:pt>
                <c:pt idx="7">
                  <c:v>-2.0878034606005613</c:v>
                </c:pt>
                <c:pt idx="8">
                  <c:v>-5.5820958274343297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7.8577534732305594</c:v>
                </c:pt>
                <c:pt idx="1">
                  <c:v>26.61239043857347</c:v>
                </c:pt>
                <c:pt idx="2">
                  <c:v>3.7805541778710392</c:v>
                </c:pt>
                <c:pt idx="3">
                  <c:v>-8.9030520353828848</c:v>
                </c:pt>
                <c:pt idx="4">
                  <c:v>-5.9695932764688422</c:v>
                </c:pt>
                <c:pt idx="5">
                  <c:v>11.335153357176893</c:v>
                </c:pt>
                <c:pt idx="6">
                  <c:v>-2.9048490945370986E-2</c:v>
                </c:pt>
                <c:pt idx="7">
                  <c:v>2.7109817150788373</c:v>
                </c:pt>
                <c:pt idx="8">
                  <c:v>-8.1011393591336684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5.9664950145279896</c:v>
                </c:pt>
                <c:pt idx="1">
                  <c:v>18.624959898892641</c:v>
                </c:pt>
                <c:pt idx="2">
                  <c:v>6.0552360671813048</c:v>
                </c:pt>
                <c:pt idx="3">
                  <c:v>-11.401060693150669</c:v>
                </c:pt>
                <c:pt idx="4">
                  <c:v>1.0882808597284965</c:v>
                </c:pt>
                <c:pt idx="5">
                  <c:v>7.5128364653664832</c:v>
                </c:pt>
                <c:pt idx="6">
                  <c:v>-2.2992071018494862</c:v>
                </c:pt>
                <c:pt idx="7">
                  <c:v>2.1704294717475872</c:v>
                </c:pt>
                <c:pt idx="8">
                  <c:v>-5.4037162373200296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1.8912584587024313</c:v>
                </c:pt>
                <c:pt idx="1">
                  <c:v>7.9874305396809007</c:v>
                </c:pt>
                <c:pt idx="2">
                  <c:v>-2.2746818893102585</c:v>
                </c:pt>
                <c:pt idx="3">
                  <c:v>2.4980086577678051</c:v>
                </c:pt>
                <c:pt idx="4">
                  <c:v>-7.0578741361972774</c:v>
                </c:pt>
                <c:pt idx="5">
                  <c:v>3.8223168918104431</c:v>
                </c:pt>
                <c:pt idx="6">
                  <c:v>2.2701586109041578</c:v>
                </c:pt>
                <c:pt idx="7">
                  <c:v>0.54055224333115603</c:v>
                </c:pt>
                <c:pt idx="8">
                  <c:v>-2.6974231218136424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1.4064454071276806</c:v>
                </c:pt>
                <c:pt idx="1">
                  <c:v>-0.20917773683523855</c:v>
                </c:pt>
                <c:pt idx="2">
                  <c:v>-0.10092173323948828</c:v>
                </c:pt>
                <c:pt idx="3">
                  <c:v>-0.1238312756075608</c:v>
                </c:pt>
                <c:pt idx="4">
                  <c:v>0.59450928105902179</c:v>
                </c:pt>
                <c:pt idx="5">
                  <c:v>0.46239073779587514</c:v>
                </c:pt>
                <c:pt idx="6">
                  <c:v>-0.48786584888850815</c:v>
                </c:pt>
                <c:pt idx="7">
                  <c:v>1.3424155358092813</c:v>
                </c:pt>
                <c:pt idx="8">
                  <c:v>0.77764455601767413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2.0836000712989398</c:v>
                </c:pt>
                <c:pt idx="1">
                  <c:v>6.3624925737945475</c:v>
                </c:pt>
                <c:pt idx="2">
                  <c:v>1.3257476210077002</c:v>
                </c:pt>
                <c:pt idx="3">
                  <c:v>-3.7235749825749629</c:v>
                </c:pt>
                <c:pt idx="4">
                  <c:v>0.3800151817324684</c:v>
                </c:pt>
                <c:pt idx="5">
                  <c:v>3.6105150354633793</c:v>
                </c:pt>
                <c:pt idx="6">
                  <c:v>-0.16759580610360558</c:v>
                </c:pt>
                <c:pt idx="7">
                  <c:v>2.0289103038364029</c:v>
                </c:pt>
                <c:pt idx="8">
                  <c:v>-6.2896796879891177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4.3677079948037516</c:v>
                </c:pt>
                <c:pt idx="1">
                  <c:v>20.459075601614202</c:v>
                </c:pt>
                <c:pt idx="2">
                  <c:v>2.5557282901028913</c:v>
                </c:pt>
                <c:pt idx="3">
                  <c:v>-5.0556457772002688</c:v>
                </c:pt>
                <c:pt idx="4">
                  <c:v>-6.9441177392603137</c:v>
                </c:pt>
                <c:pt idx="5">
                  <c:v>7.2622475839175813</c:v>
                </c:pt>
                <c:pt idx="6">
                  <c:v>0.62641316404675251</c:v>
                </c:pt>
                <c:pt idx="7">
                  <c:v>-0.66034412456686908</c:v>
                </c:pt>
                <c:pt idx="8">
                  <c:v>-2.5891042271621956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0.51013170097845251</c:v>
                </c:pt>
                <c:pt idx="1">
                  <c:v>0.62257588586108792</c:v>
                </c:pt>
                <c:pt idx="2">
                  <c:v>0.32541548379948004</c:v>
                </c:pt>
                <c:pt idx="3">
                  <c:v>-0.32750778311960738</c:v>
                </c:pt>
                <c:pt idx="4">
                  <c:v>0.63204299405515796</c:v>
                </c:pt>
                <c:pt idx="5">
                  <c:v>6.9353168976406643E-2</c:v>
                </c:pt>
                <c:pt idx="6">
                  <c:v>-0.21784521728179296</c:v>
                </c:pt>
                <c:pt idx="7">
                  <c:v>1.9734466580789256E-2</c:v>
                </c:pt>
                <c:pt idx="8">
                  <c:v>-1.2026327952596505E-2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1.0405938169383253</c:v>
                </c:pt>
                <c:pt idx="1">
                  <c:v>5.0348642726981971</c:v>
                </c:pt>
                <c:pt idx="2">
                  <c:v>1.6894579014581872</c:v>
                </c:pt>
                <c:pt idx="3">
                  <c:v>-4.2010065939258467</c:v>
                </c:pt>
                <c:pt idx="4">
                  <c:v>8.4857717892673934E-2</c:v>
                </c:pt>
                <c:pt idx="5">
                  <c:v>2.625453223667062</c:v>
                </c:pt>
                <c:pt idx="6">
                  <c:v>-0.76110441126436967</c:v>
                </c:pt>
                <c:pt idx="7">
                  <c:v>1.3365394198113385</c:v>
                </c:pt>
                <c:pt idx="8">
                  <c:v>-4.9651467856551132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4.4157694966112313</c:v>
                </c:pt>
                <c:pt idx="1">
                  <c:v>12.967519740333358</c:v>
                </c:pt>
                <c:pt idx="2">
                  <c:v>4.0403626819236464</c:v>
                </c:pt>
                <c:pt idx="3">
                  <c:v>-6.8725463161051792</c:v>
                </c:pt>
                <c:pt idx="4">
                  <c:v>0.37138014778066664</c:v>
                </c:pt>
                <c:pt idx="5">
                  <c:v>4.8180300727228946</c:v>
                </c:pt>
                <c:pt idx="6">
                  <c:v>-1.3202574733033501</c:v>
                </c:pt>
                <c:pt idx="7">
                  <c:v>0.81415558535546451</c:v>
                </c:pt>
                <c:pt idx="8">
                  <c:v>-0.42654312371231562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0.89631370614923789</c:v>
                </c:pt>
                <c:pt idx="1">
                  <c:v>-0.83175362269632469</c:v>
                </c:pt>
                <c:pt idx="2">
                  <c:v>-0.42633721703896565</c:v>
                </c:pt>
                <c:pt idx="3">
                  <c:v>0.20367650751204636</c:v>
                </c:pt>
                <c:pt idx="4">
                  <c:v>-3.7533712996129509E-2</c:v>
                </c:pt>
                <c:pt idx="5">
                  <c:v>0.3930375688194665</c:v>
                </c:pt>
                <c:pt idx="6">
                  <c:v>-0.2700206316067153</c:v>
                </c:pt>
                <c:pt idx="7">
                  <c:v>1.3226810692284925</c:v>
                </c:pt>
                <c:pt idx="8">
                  <c:v>0.7896708839702713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1.0430062543606207</c:v>
                </c:pt>
                <c:pt idx="1">
                  <c:v>1.3276283010963548</c:v>
                </c:pt>
                <c:pt idx="2">
                  <c:v>-0.36371028045048037</c:v>
                </c:pt>
                <c:pt idx="3">
                  <c:v>0.47743161135088563</c:v>
                </c:pt>
                <c:pt idx="4">
                  <c:v>0.29515746383979424</c:v>
                </c:pt>
                <c:pt idx="5">
                  <c:v>0.98506181179631014</c:v>
                </c:pt>
                <c:pt idx="6">
                  <c:v>0.59350860516077297</c:v>
                </c:pt>
                <c:pt idx="7">
                  <c:v>0.6923708840250562</c:v>
                </c:pt>
                <c:pt idx="8">
                  <c:v>-1.3245329023340204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-4.8061501807431739E-2</c:v>
                </c:pt>
                <c:pt idx="1">
                  <c:v>7.4915558612808653</c:v>
                </c:pt>
                <c:pt idx="2">
                  <c:v>-1.4846343918207872</c:v>
                </c:pt>
                <c:pt idx="3">
                  <c:v>1.816900538904914</c:v>
                </c:pt>
                <c:pt idx="4">
                  <c:v>-7.3154978870409622</c:v>
                </c:pt>
                <c:pt idx="5">
                  <c:v>2.4442175111946804</c:v>
                </c:pt>
                <c:pt idx="6">
                  <c:v>1.9466706373500902</c:v>
                </c:pt>
                <c:pt idx="7">
                  <c:v>-1.4744997099223447</c:v>
                </c:pt>
                <c:pt idx="8">
                  <c:v>-2.162561103449864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42.330036650664162</c:v>
                </c:pt>
                <c:pt idx="1">
                  <c:v>40.818787613336568</c:v>
                </c:pt>
                <c:pt idx="2">
                  <c:v>43.601721440191916</c:v>
                </c:pt>
                <c:pt idx="3">
                  <c:v>36.099291137575428</c:v>
                </c:pt>
                <c:pt idx="4">
                  <c:v>34.690376998176845</c:v>
                </c:pt>
                <c:pt idx="5">
                  <c:v>35.659905197559972</c:v>
                </c:pt>
                <c:pt idx="6">
                  <c:v>38.946188263907139</c:v>
                </c:pt>
                <c:pt idx="7">
                  <c:v>35.60768884907651</c:v>
                </c:pt>
                <c:pt idx="8">
                  <c:v>33.640561631814045</c:v>
                </c:pt>
                <c:pt idx="9">
                  <c:v>33.542827615638565</c:v>
                </c:pt>
                <c:pt idx="10">
                  <c:v>26.515073562398207</c:v>
                </c:pt>
                <c:pt idx="11">
                  <c:v>25.609631336968008</c:v>
                </c:pt>
                <c:pt idx="12">
                  <c:v>25.406807446788438</c:v>
                </c:pt>
                <c:pt idx="13">
                  <c:v>23.742415182662135</c:v>
                </c:pt>
                <c:pt idx="14">
                  <c:v>22.180583025846328</c:v>
                </c:pt>
                <c:pt idx="15">
                  <c:v>21.185513883534274</c:v>
                </c:pt>
                <c:pt idx="16">
                  <c:v>20.246634675191455</c:v>
                </c:pt>
                <c:pt idx="17">
                  <c:v>19.298308111242285</c:v>
                </c:pt>
                <c:pt idx="18">
                  <c:v>18.377085296266209</c:v>
                </c:pt>
                <c:pt idx="19">
                  <c:v>17.460687073938836</c:v>
                </c:pt>
                <c:pt idx="20">
                  <c:v>16.564162733602707</c:v>
                </c:pt>
                <c:pt idx="21">
                  <c:v>15.674960949604218</c:v>
                </c:pt>
                <c:pt idx="22">
                  <c:v>14.792787879534146</c:v>
                </c:pt>
                <c:pt idx="23">
                  <c:v>13.91877379276055</c:v>
                </c:pt>
                <c:pt idx="24">
                  <c:v>13.087244175278951</c:v>
                </c:pt>
                <c:pt idx="25">
                  <c:v>12.81900491659799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100.60609605987868</c:v>
                </c:pt>
                <c:pt idx="1">
                  <c:v>96.128479499323802</c:v>
                </c:pt>
                <c:pt idx="2">
                  <c:v>89.526346190240844</c:v>
                </c:pt>
                <c:pt idx="3">
                  <c:v>93.76744150015243</c:v>
                </c:pt>
                <c:pt idx="4">
                  <c:v>91.679528343516225</c:v>
                </c:pt>
                <c:pt idx="5">
                  <c:v>94.758913335858935</c:v>
                </c:pt>
                <c:pt idx="6">
                  <c:v>89.615525419901374</c:v>
                </c:pt>
                <c:pt idx="7">
                  <c:v>93.471146539262818</c:v>
                </c:pt>
                <c:pt idx="8">
                  <c:v>92.240589025851861</c:v>
                </c:pt>
                <c:pt idx="9">
                  <c:v>86.576108268775087</c:v>
                </c:pt>
                <c:pt idx="10">
                  <c:v>78.690720104850371</c:v>
                </c:pt>
                <c:pt idx="11">
                  <c:v>76.693917653973713</c:v>
                </c:pt>
                <c:pt idx="12">
                  <c:v>77.55128647629995</c:v>
                </c:pt>
                <c:pt idx="13">
                  <c:v>75.068899628527092</c:v>
                </c:pt>
                <c:pt idx="14">
                  <c:v>72.74847572842674</c:v>
                </c:pt>
                <c:pt idx="15">
                  <c:v>70.311175243899697</c:v>
                </c:pt>
                <c:pt idx="16">
                  <c:v>67.830728517403699</c:v>
                </c:pt>
                <c:pt idx="17">
                  <c:v>65.339374411109063</c:v>
                </c:pt>
                <c:pt idx="18">
                  <c:v>62.881913733942547</c:v>
                </c:pt>
                <c:pt idx="19">
                  <c:v>60.444003411768968</c:v>
                </c:pt>
                <c:pt idx="20">
                  <c:v>58.049270797952083</c:v>
                </c:pt>
                <c:pt idx="21">
                  <c:v>55.667479320096675</c:v>
                </c:pt>
                <c:pt idx="22">
                  <c:v>53.304868922988902</c:v>
                </c:pt>
                <c:pt idx="23">
                  <c:v>50.964791190529525</c:v>
                </c:pt>
                <c:pt idx="24">
                  <c:v>48.633249764751639</c:v>
                </c:pt>
                <c:pt idx="25">
                  <c:v>46.263405428203264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133.10985127520726</c:v>
                </c:pt>
                <c:pt idx="1">
                  <c:v>142.86483301412645</c:v>
                </c:pt>
                <c:pt idx="2">
                  <c:v>135.19438373702272</c:v>
                </c:pt>
                <c:pt idx="3">
                  <c:v>129.16265792297543</c:v>
                </c:pt>
                <c:pt idx="4">
                  <c:v>137.66182920959025</c:v>
                </c:pt>
                <c:pt idx="5">
                  <c:v>130.82146963636632</c:v>
                </c:pt>
                <c:pt idx="6">
                  <c:v>141.16231005913525</c:v>
                </c:pt>
                <c:pt idx="7">
                  <c:v>136.82695043176554</c:v>
                </c:pt>
                <c:pt idx="8">
                  <c:v>131.74196002900297</c:v>
                </c:pt>
                <c:pt idx="9">
                  <c:v>126.40077306102289</c:v>
                </c:pt>
                <c:pt idx="10">
                  <c:v>136.89329311655055</c:v>
                </c:pt>
                <c:pt idx="11">
                  <c:v>123.54879821583555</c:v>
                </c:pt>
                <c:pt idx="12">
                  <c:v>125.08384761610391</c:v>
                </c:pt>
                <c:pt idx="13">
                  <c:v>122.91142943830009</c:v>
                </c:pt>
                <c:pt idx="14">
                  <c:v>120.97803557740266</c:v>
                </c:pt>
                <c:pt idx="15">
                  <c:v>118.7678685637872</c:v>
                </c:pt>
                <c:pt idx="16">
                  <c:v>116.42299332969391</c:v>
                </c:pt>
                <c:pt idx="17">
                  <c:v>114.02284400117377</c:v>
                </c:pt>
                <c:pt idx="18">
                  <c:v>111.61195412228595</c:v>
                </c:pt>
                <c:pt idx="19">
                  <c:v>109.18601895735631</c:v>
                </c:pt>
                <c:pt idx="20">
                  <c:v>106.79593997200455</c:v>
                </c:pt>
                <c:pt idx="21">
                  <c:v>104.3913280852674</c:v>
                </c:pt>
                <c:pt idx="22">
                  <c:v>101.97724068779576</c:v>
                </c:pt>
                <c:pt idx="23">
                  <c:v>99.556879105031825</c:v>
                </c:pt>
                <c:pt idx="24">
                  <c:v>97.120189964801156</c:v>
                </c:pt>
                <c:pt idx="25">
                  <c:v>94.586375788512953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123.49012338434943</c:v>
                </c:pt>
                <c:pt idx="1">
                  <c:v>123.19300646445338</c:v>
                </c:pt>
                <c:pt idx="2">
                  <c:v>123.15994471712796</c:v>
                </c:pt>
                <c:pt idx="3">
                  <c:v>123.44947136668425</c:v>
                </c:pt>
                <c:pt idx="4">
                  <c:v>134.09313709069869</c:v>
                </c:pt>
                <c:pt idx="5">
                  <c:v>135.13790495553425</c:v>
                </c:pt>
                <c:pt idx="6">
                  <c:v>141.68658212395238</c:v>
                </c:pt>
                <c:pt idx="7">
                  <c:v>132.96249067698147</c:v>
                </c:pt>
                <c:pt idx="8">
                  <c:v>130.38476033158406</c:v>
                </c:pt>
                <c:pt idx="9">
                  <c:v>142.12806479332005</c:v>
                </c:pt>
                <c:pt idx="10">
                  <c:v>153.48842711909455</c:v>
                </c:pt>
                <c:pt idx="11">
                  <c:v>144.02175738713012</c:v>
                </c:pt>
                <c:pt idx="12">
                  <c:v>145.86631726341565</c:v>
                </c:pt>
                <c:pt idx="13">
                  <c:v>147.16520607449044</c:v>
                </c:pt>
                <c:pt idx="14">
                  <c:v>148.80277846506092</c:v>
                </c:pt>
                <c:pt idx="15">
                  <c:v>150.13315963063346</c:v>
                </c:pt>
                <c:pt idx="16">
                  <c:v>151.31726399637637</c:v>
                </c:pt>
                <c:pt idx="17">
                  <c:v>152.46806148082405</c:v>
                </c:pt>
                <c:pt idx="18">
                  <c:v>153.61388639204546</c:v>
                </c:pt>
                <c:pt idx="19">
                  <c:v>154.77465930809049</c:v>
                </c:pt>
                <c:pt idx="20">
                  <c:v>155.996214867872</c:v>
                </c:pt>
                <c:pt idx="21">
                  <c:v>157.213265998022</c:v>
                </c:pt>
                <c:pt idx="22">
                  <c:v>158.44452969875132</c:v>
                </c:pt>
                <c:pt idx="23">
                  <c:v>159.69367555463614</c:v>
                </c:pt>
                <c:pt idx="24">
                  <c:v>160.93835160351583</c:v>
                </c:pt>
                <c:pt idx="25">
                  <c:v>162.05786653978205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27.010046214123822</c:v>
                </c:pt>
                <c:pt idx="1">
                  <c:v>25.827948324245334</c:v>
                </c:pt>
                <c:pt idx="2">
                  <c:v>26.683434051969343</c:v>
                </c:pt>
                <c:pt idx="3">
                  <c:v>26.983088286353421</c:v>
                </c:pt>
                <c:pt idx="4">
                  <c:v>28.49806207344146</c:v>
                </c:pt>
                <c:pt idx="5">
                  <c:v>28.883887880083705</c:v>
                </c:pt>
                <c:pt idx="6">
                  <c:v>31.352149770882935</c:v>
                </c:pt>
                <c:pt idx="7">
                  <c:v>31.21165549941739</c:v>
                </c:pt>
                <c:pt idx="8">
                  <c:v>31.533881415850768</c:v>
                </c:pt>
                <c:pt idx="9">
                  <c:v>31.234084660198537</c:v>
                </c:pt>
                <c:pt idx="10">
                  <c:v>31.553737061776623</c:v>
                </c:pt>
                <c:pt idx="11">
                  <c:v>34.346650563978862</c:v>
                </c:pt>
                <c:pt idx="12">
                  <c:v>33.408827835624443</c:v>
                </c:pt>
                <c:pt idx="13">
                  <c:v>33.921776323734832</c:v>
                </c:pt>
                <c:pt idx="14">
                  <c:v>34.519987144888859</c:v>
                </c:pt>
                <c:pt idx="15">
                  <c:v>35.043946463825939</c:v>
                </c:pt>
                <c:pt idx="16">
                  <c:v>35.557923393292192</c:v>
                </c:pt>
                <c:pt idx="17">
                  <c:v>36.07972923170589</c:v>
                </c:pt>
                <c:pt idx="18" formatCode="General">
                  <c:v>36.59263046604827</c:v>
                </c:pt>
                <c:pt idx="19" formatCode="General">
                  <c:v>37.113990119889102</c:v>
                </c:pt>
                <c:pt idx="20" formatCode="General">
                  <c:v>37.675415319368021</c:v>
                </c:pt>
                <c:pt idx="21" formatCode="General">
                  <c:v>38.253876524845793</c:v>
                </c:pt>
                <c:pt idx="22">
                  <c:v>38.838742409031781</c:v>
                </c:pt>
                <c:pt idx="23">
                  <c:v>39.441052328801831</c:v>
                </c:pt>
                <c:pt idx="24">
                  <c:v>40.069451922522717</c:v>
                </c:pt>
                <c:pt idx="25">
                  <c:v>40.638059846465765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34.487862874076704</c:v>
                </c:pt>
                <c:pt idx="1">
                  <c:v>32.27401477624786</c:v>
                </c:pt>
                <c:pt idx="2">
                  <c:v>32.879914571207969</c:v>
                </c:pt>
                <c:pt idx="3">
                  <c:v>33.610452306516152</c:v>
                </c:pt>
                <c:pt idx="4">
                  <c:v>32.8934801386864</c:v>
                </c:pt>
                <c:pt idx="5">
                  <c:v>34.333740171587607</c:v>
                </c:pt>
                <c:pt idx="6">
                  <c:v>34.902671083921184</c:v>
                </c:pt>
                <c:pt idx="7">
                  <c:v>34.434449968495947</c:v>
                </c:pt>
                <c:pt idx="8">
                  <c:v>33.886301904843869</c:v>
                </c:pt>
                <c:pt idx="9">
                  <c:v>33.73435383132594</c:v>
                </c:pt>
                <c:pt idx="10">
                  <c:v>33.090690972174954</c:v>
                </c:pt>
                <c:pt idx="11">
                  <c:v>34.905091330415161</c:v>
                </c:pt>
                <c:pt idx="12">
                  <c:v>33.983598521820198</c:v>
                </c:pt>
                <c:pt idx="13">
                  <c:v>34.148679169488162</c:v>
                </c:pt>
                <c:pt idx="14">
                  <c:v>34.413618911723226</c:v>
                </c:pt>
                <c:pt idx="15">
                  <c:v>34.603360186029093</c:v>
                </c:pt>
                <c:pt idx="16">
                  <c:v>34.776481979390653</c:v>
                </c:pt>
                <c:pt idx="17">
                  <c:v>34.965394319477689</c:v>
                </c:pt>
                <c:pt idx="18" formatCode="General">
                  <c:v>35.224967831959667</c:v>
                </c:pt>
                <c:pt idx="19" formatCode="General">
                  <c:v>35.509523537935472</c:v>
                </c:pt>
                <c:pt idx="20" formatCode="General">
                  <c:v>35.82124851329548</c:v>
                </c:pt>
                <c:pt idx="21" formatCode="General">
                  <c:v>36.165403423400171</c:v>
                </c:pt>
                <c:pt idx="22">
                  <c:v>36.531201289886504</c:v>
                </c:pt>
                <c:pt idx="23">
                  <c:v>36.914158943753506</c:v>
                </c:pt>
                <c:pt idx="24">
                  <c:v>37.302692920717661</c:v>
                </c:pt>
                <c:pt idx="25">
                  <c:v>37.668330847519044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83.411614236111774</c:v>
                </c:pt>
                <c:pt idx="1">
                  <c:v>82.009282820425128</c:v>
                </c:pt>
                <c:pt idx="2">
                  <c:v>89.349103823099185</c:v>
                </c:pt>
                <c:pt idx="3">
                  <c:v>92.688558125024102</c:v>
                </c:pt>
                <c:pt idx="4">
                  <c:v>96.732569144457912</c:v>
                </c:pt>
                <c:pt idx="5">
                  <c:v>100.79639418098228</c:v>
                </c:pt>
                <c:pt idx="6">
                  <c:v>109.84868044139544</c:v>
                </c:pt>
                <c:pt idx="7">
                  <c:v>111.15056512212531</c:v>
                </c:pt>
                <c:pt idx="8">
                  <c:v>111.91794110036989</c:v>
                </c:pt>
                <c:pt idx="9">
                  <c:v>113.87307989564894</c:v>
                </c:pt>
                <c:pt idx="10">
                  <c:v>117.32044935561414</c:v>
                </c:pt>
                <c:pt idx="11">
                  <c:v>124.23744256357944</c:v>
                </c:pt>
                <c:pt idx="12">
                  <c:v>124.08253409603806</c:v>
                </c:pt>
                <c:pt idx="13">
                  <c:v>126.61110144537614</c:v>
                </c:pt>
                <c:pt idx="14">
                  <c:v>129.39683858835082</c:v>
                </c:pt>
                <c:pt idx="15">
                  <c:v>131.90472074373943</c:v>
                </c:pt>
                <c:pt idx="16">
                  <c:v>134.25854012191854</c:v>
                </c:pt>
                <c:pt idx="17">
                  <c:v>136.53511095299791</c:v>
                </c:pt>
                <c:pt idx="18" formatCode="General">
                  <c:v>138.77903613620188</c:v>
                </c:pt>
                <c:pt idx="19" formatCode="General">
                  <c:v>141.03194193360778</c:v>
                </c:pt>
                <c:pt idx="20" formatCode="General">
                  <c:v>143.32144890274174</c:v>
                </c:pt>
                <c:pt idx="21" formatCode="General">
                  <c:v>145.57936574826488</c:v>
                </c:pt>
                <c:pt idx="22" formatCode="General">
                  <c:v>147.85085460946229</c:v>
                </c:pt>
                <c:pt idx="23" formatCode="General">
                  <c:v>150.1369712469041</c:v>
                </c:pt>
                <c:pt idx="24" formatCode="General">
                  <c:v>152.40762064804107</c:v>
                </c:pt>
                <c:pt idx="25" formatCode="General">
                  <c:v>154.60541010765445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37.855829710720691</c:v>
                </c:pt>
                <c:pt idx="1">
                  <c:v>38.968410150606324</c:v>
                </c:pt>
                <c:pt idx="2">
                  <c:v>36.441301996605269</c:v>
                </c:pt>
                <c:pt idx="3">
                  <c:v>40.270828386229589</c:v>
                </c:pt>
                <c:pt idx="4">
                  <c:v>41.756034029945894</c:v>
                </c:pt>
                <c:pt idx="5">
                  <c:v>48.533879616761368</c:v>
                </c:pt>
                <c:pt idx="6">
                  <c:v>52.44892436048454</c:v>
                </c:pt>
                <c:pt idx="7">
                  <c:v>53.804657771088735</c:v>
                </c:pt>
                <c:pt idx="8">
                  <c:v>61.546040367213074</c:v>
                </c:pt>
                <c:pt idx="9">
                  <c:v>61.486616561857822</c:v>
                </c:pt>
                <c:pt idx="10">
                  <c:v>59.11270730822072</c:v>
                </c:pt>
                <c:pt idx="11">
                  <c:v>73.024700207486219</c:v>
                </c:pt>
                <c:pt idx="12">
                  <c:v>71.334376537731515</c:v>
                </c:pt>
                <c:pt idx="13">
                  <c:v>74.507475921292396</c:v>
                </c:pt>
                <c:pt idx="14">
                  <c:v>77.825897204310607</c:v>
                </c:pt>
                <c:pt idx="15">
                  <c:v>80.95418820037483</c:v>
                </c:pt>
                <c:pt idx="16">
                  <c:v>83.977410235526378</c:v>
                </c:pt>
                <c:pt idx="17">
                  <c:v>86.947828732691548</c:v>
                </c:pt>
                <c:pt idx="18" formatCode="General">
                  <c:v>89.892193307494466</c:v>
                </c:pt>
                <c:pt idx="19" formatCode="General">
                  <c:v>92.817861195608614</c:v>
                </c:pt>
                <c:pt idx="20" formatCode="General">
                  <c:v>95.750710893235663</c:v>
                </c:pt>
                <c:pt idx="21" formatCode="General">
                  <c:v>98.653505304895916</c:v>
                </c:pt>
                <c:pt idx="22" formatCode="General">
                  <c:v>101.53180713000951</c:v>
                </c:pt>
                <c:pt idx="23" formatCode="General">
                  <c:v>104.39102201888373</c:v>
                </c:pt>
                <c:pt idx="24" formatCode="General">
                  <c:v>107.21060801783381</c:v>
                </c:pt>
                <c:pt idx="25" formatCode="General">
                  <c:v>109.92262011721766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5.3885395948676074</c:v>
                </c:pt>
                <c:pt idx="1">
                  <c:v>5.8172373372348014</c:v>
                </c:pt>
                <c:pt idx="2">
                  <c:v>5.543849472534907</c:v>
                </c:pt>
                <c:pt idx="3">
                  <c:v>6.0542109684892411</c:v>
                </c:pt>
                <c:pt idx="4">
                  <c:v>6.2829829714858434</c:v>
                </c:pt>
                <c:pt idx="5">
                  <c:v>7.4539050252658114</c:v>
                </c:pt>
                <c:pt idx="6">
                  <c:v>7.6119684764195696</c:v>
                </c:pt>
                <c:pt idx="7">
                  <c:v>7.9233951417871582</c:v>
                </c:pt>
                <c:pt idx="8">
                  <c:v>9.132964193469002</c:v>
                </c:pt>
                <c:pt idx="9">
                  <c:v>9.0990913122124439</c:v>
                </c:pt>
                <c:pt idx="10">
                  <c:v>8.7539013993207302</c:v>
                </c:pt>
                <c:pt idx="11">
                  <c:v>10.770010740632371</c:v>
                </c:pt>
                <c:pt idx="12">
                  <c:v>10.518404206177385</c:v>
                </c:pt>
                <c:pt idx="13">
                  <c:v>10.974016816129275</c:v>
                </c:pt>
                <c:pt idx="14">
                  <c:v>11.451785353990426</c:v>
                </c:pt>
                <c:pt idx="15">
                  <c:v>11.90006708417619</c:v>
                </c:pt>
                <c:pt idx="16">
                  <c:v>12.334023751206699</c:v>
                </c:pt>
                <c:pt idx="17">
                  <c:v>12.759348758778081</c:v>
                </c:pt>
                <c:pt idx="18" formatCode="General">
                  <c:v>13.190332713756009</c:v>
                </c:pt>
                <c:pt idx="19" formatCode="General">
                  <c:v>13.61731446180422</c:v>
                </c:pt>
                <c:pt idx="20" formatCode="General">
                  <c:v>14.047587999928151</c:v>
                </c:pt>
                <c:pt idx="21" formatCode="General">
                  <c:v>14.473814645603591</c:v>
                </c:pt>
                <c:pt idx="22" formatCode="General">
                  <c:v>14.899967372540001</c:v>
                </c:pt>
                <c:pt idx="23" formatCode="General">
                  <c:v>15.320675818699822</c:v>
                </c:pt>
                <c:pt idx="24" formatCode="General">
                  <c:v>15.742590982536319</c:v>
                </c:pt>
                <c:pt idx="25" formatCode="General">
                  <c:v>16.151926408046467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42.330036650664162</c:v>
                </c:pt>
                <c:pt idx="1">
                  <c:v>40.818787613336568</c:v>
                </c:pt>
                <c:pt idx="2">
                  <c:v>43.601721440191916</c:v>
                </c:pt>
                <c:pt idx="3">
                  <c:v>36.099291137575428</c:v>
                </c:pt>
                <c:pt idx="4">
                  <c:v>34.690376998176845</c:v>
                </c:pt>
                <c:pt idx="5">
                  <c:v>35.659905197559972</c:v>
                </c:pt>
                <c:pt idx="6">
                  <c:v>38.946188263907139</c:v>
                </c:pt>
                <c:pt idx="7">
                  <c:v>35.60768884907651</c:v>
                </c:pt>
                <c:pt idx="8">
                  <c:v>33.640561631814045</c:v>
                </c:pt>
                <c:pt idx="9">
                  <c:v>33.542827615638565</c:v>
                </c:pt>
                <c:pt idx="10">
                  <c:v>26.515073562398207</c:v>
                </c:pt>
                <c:pt idx="11">
                  <c:v>25.609631336968008</c:v>
                </c:pt>
                <c:pt idx="12">
                  <c:v>25.406807446788438</c:v>
                </c:pt>
                <c:pt idx="13">
                  <c:v>23.742415182662135</c:v>
                </c:pt>
                <c:pt idx="14">
                  <c:v>22.180583025846328</c:v>
                </c:pt>
                <c:pt idx="15">
                  <c:v>21.185513883534274</c:v>
                </c:pt>
                <c:pt idx="16">
                  <c:v>20.246634675191455</c:v>
                </c:pt>
                <c:pt idx="17">
                  <c:v>19.298308111242285</c:v>
                </c:pt>
                <c:pt idx="18">
                  <c:v>18.377085296266209</c:v>
                </c:pt>
                <c:pt idx="19">
                  <c:v>17.460687073938836</c:v>
                </c:pt>
                <c:pt idx="20">
                  <c:v>16.564162733602707</c:v>
                </c:pt>
                <c:pt idx="21">
                  <c:v>15.674960949604218</c:v>
                </c:pt>
                <c:pt idx="22">
                  <c:v>14.792787879534146</c:v>
                </c:pt>
                <c:pt idx="23">
                  <c:v>13.91877379276055</c:v>
                </c:pt>
                <c:pt idx="24">
                  <c:v>13.087244175278951</c:v>
                </c:pt>
                <c:pt idx="25">
                  <c:v>12.81900491659799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100.60609605987868</c:v>
                </c:pt>
                <c:pt idx="1">
                  <c:v>96.128479499323802</c:v>
                </c:pt>
                <c:pt idx="2">
                  <c:v>89.526346190240844</c:v>
                </c:pt>
                <c:pt idx="3">
                  <c:v>93.76744150015243</c:v>
                </c:pt>
                <c:pt idx="4">
                  <c:v>91.679528343516225</c:v>
                </c:pt>
                <c:pt idx="5">
                  <c:v>94.758913335858935</c:v>
                </c:pt>
                <c:pt idx="6">
                  <c:v>89.615525419901374</c:v>
                </c:pt>
                <c:pt idx="7">
                  <c:v>93.471146539262818</c:v>
                </c:pt>
                <c:pt idx="8">
                  <c:v>92.240589025851861</c:v>
                </c:pt>
                <c:pt idx="9">
                  <c:v>86.576108268775087</c:v>
                </c:pt>
                <c:pt idx="10">
                  <c:v>78.690720104850371</c:v>
                </c:pt>
                <c:pt idx="11">
                  <c:v>76.693917653973713</c:v>
                </c:pt>
                <c:pt idx="12">
                  <c:v>77.55128647629995</c:v>
                </c:pt>
                <c:pt idx="13">
                  <c:v>75.068899628527092</c:v>
                </c:pt>
                <c:pt idx="14">
                  <c:v>72.74847572842674</c:v>
                </c:pt>
                <c:pt idx="15">
                  <c:v>70.311175243899697</c:v>
                </c:pt>
                <c:pt idx="16">
                  <c:v>67.830728517403699</c:v>
                </c:pt>
                <c:pt idx="17">
                  <c:v>65.339374411109063</c:v>
                </c:pt>
                <c:pt idx="18">
                  <c:v>62.881913733942547</c:v>
                </c:pt>
                <c:pt idx="19">
                  <c:v>60.444003411768968</c:v>
                </c:pt>
                <c:pt idx="20">
                  <c:v>58.049270797952083</c:v>
                </c:pt>
                <c:pt idx="21">
                  <c:v>55.667479320096675</c:v>
                </c:pt>
                <c:pt idx="22">
                  <c:v>53.304868922988902</c:v>
                </c:pt>
                <c:pt idx="23">
                  <c:v>50.964791190529525</c:v>
                </c:pt>
                <c:pt idx="24">
                  <c:v>48.633249764751639</c:v>
                </c:pt>
                <c:pt idx="25">
                  <c:v>46.263405428203264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133.10985127520726</c:v>
                </c:pt>
                <c:pt idx="1">
                  <c:v>142.86483301412645</c:v>
                </c:pt>
                <c:pt idx="2">
                  <c:v>135.19438373702272</c:v>
                </c:pt>
                <c:pt idx="3">
                  <c:v>129.16265792297543</c:v>
                </c:pt>
                <c:pt idx="4">
                  <c:v>137.66182920959025</c:v>
                </c:pt>
                <c:pt idx="5">
                  <c:v>130.82146963636632</c:v>
                </c:pt>
                <c:pt idx="6">
                  <c:v>141.16231005913525</c:v>
                </c:pt>
                <c:pt idx="7">
                  <c:v>136.82695043176554</c:v>
                </c:pt>
                <c:pt idx="8">
                  <c:v>131.74196002900297</c:v>
                </c:pt>
                <c:pt idx="9">
                  <c:v>126.40077306102289</c:v>
                </c:pt>
                <c:pt idx="10">
                  <c:v>136.89329311655055</c:v>
                </c:pt>
                <c:pt idx="11">
                  <c:v>123.54879821583555</c:v>
                </c:pt>
                <c:pt idx="12">
                  <c:v>125.08384761610391</c:v>
                </c:pt>
                <c:pt idx="13">
                  <c:v>122.91142943830009</c:v>
                </c:pt>
                <c:pt idx="14">
                  <c:v>120.97803557740266</c:v>
                </c:pt>
                <c:pt idx="15">
                  <c:v>118.7678685637872</c:v>
                </c:pt>
                <c:pt idx="16">
                  <c:v>116.42299332969391</c:v>
                </c:pt>
                <c:pt idx="17">
                  <c:v>114.02284400117377</c:v>
                </c:pt>
                <c:pt idx="18">
                  <c:v>111.61195412228595</c:v>
                </c:pt>
                <c:pt idx="19">
                  <c:v>109.18601895735631</c:v>
                </c:pt>
                <c:pt idx="20">
                  <c:v>106.79593997200455</c:v>
                </c:pt>
                <c:pt idx="21">
                  <c:v>104.3913280852674</c:v>
                </c:pt>
                <c:pt idx="22">
                  <c:v>101.97724068779576</c:v>
                </c:pt>
                <c:pt idx="23">
                  <c:v>99.556879105031825</c:v>
                </c:pt>
                <c:pt idx="24">
                  <c:v>97.120189964801156</c:v>
                </c:pt>
                <c:pt idx="25">
                  <c:v>94.586375788512953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123.49012338434943</c:v>
                </c:pt>
                <c:pt idx="1">
                  <c:v>123.19300646445338</c:v>
                </c:pt>
                <c:pt idx="2">
                  <c:v>123.15994471712796</c:v>
                </c:pt>
                <c:pt idx="3">
                  <c:v>123.44947136668425</c:v>
                </c:pt>
                <c:pt idx="4">
                  <c:v>134.09313709069869</c:v>
                </c:pt>
                <c:pt idx="5">
                  <c:v>135.13790495553425</c:v>
                </c:pt>
                <c:pt idx="6">
                  <c:v>141.68658212395238</c:v>
                </c:pt>
                <c:pt idx="7">
                  <c:v>132.96249067698147</c:v>
                </c:pt>
                <c:pt idx="8">
                  <c:v>130.38476033158406</c:v>
                </c:pt>
                <c:pt idx="9">
                  <c:v>142.12806479332005</c:v>
                </c:pt>
                <c:pt idx="10">
                  <c:v>153.48842711909455</c:v>
                </c:pt>
                <c:pt idx="11">
                  <c:v>144.02175738713012</c:v>
                </c:pt>
                <c:pt idx="12">
                  <c:v>145.86631726341565</c:v>
                </c:pt>
                <c:pt idx="13">
                  <c:v>147.16520607449044</c:v>
                </c:pt>
                <c:pt idx="14">
                  <c:v>148.80277846506092</c:v>
                </c:pt>
                <c:pt idx="15">
                  <c:v>150.13315963063346</c:v>
                </c:pt>
                <c:pt idx="16">
                  <c:v>151.31726399637637</c:v>
                </c:pt>
                <c:pt idx="17">
                  <c:v>152.46806148082405</c:v>
                </c:pt>
                <c:pt idx="18">
                  <c:v>153.61388639204546</c:v>
                </c:pt>
                <c:pt idx="19">
                  <c:v>154.77465930809049</c:v>
                </c:pt>
                <c:pt idx="20">
                  <c:v>155.996214867872</c:v>
                </c:pt>
                <c:pt idx="21">
                  <c:v>157.213265998022</c:v>
                </c:pt>
                <c:pt idx="22">
                  <c:v>158.44452969875132</c:v>
                </c:pt>
                <c:pt idx="23">
                  <c:v>159.69367555463614</c:v>
                </c:pt>
                <c:pt idx="24">
                  <c:v>160.93835160351583</c:v>
                </c:pt>
                <c:pt idx="25">
                  <c:v>162.05786653978205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27.010046214123822</c:v>
                </c:pt>
                <c:pt idx="1">
                  <c:v>25.827948324245334</c:v>
                </c:pt>
                <c:pt idx="2">
                  <c:v>26.683434051969343</c:v>
                </c:pt>
                <c:pt idx="3">
                  <c:v>26.983088286353421</c:v>
                </c:pt>
                <c:pt idx="4">
                  <c:v>28.49806207344146</c:v>
                </c:pt>
                <c:pt idx="5">
                  <c:v>28.883887880083705</c:v>
                </c:pt>
                <c:pt idx="6">
                  <c:v>31.352149770882935</c:v>
                </c:pt>
                <c:pt idx="7">
                  <c:v>31.21165549941739</c:v>
                </c:pt>
                <c:pt idx="8">
                  <c:v>31.533881415850768</c:v>
                </c:pt>
                <c:pt idx="9">
                  <c:v>31.234084660198537</c:v>
                </c:pt>
                <c:pt idx="10">
                  <c:v>31.553737061776623</c:v>
                </c:pt>
                <c:pt idx="11">
                  <c:v>34.346650563978862</c:v>
                </c:pt>
                <c:pt idx="12">
                  <c:v>33.408827835624443</c:v>
                </c:pt>
                <c:pt idx="13">
                  <c:v>33.921776323734832</c:v>
                </c:pt>
                <c:pt idx="14">
                  <c:v>34.519987144888859</c:v>
                </c:pt>
                <c:pt idx="15">
                  <c:v>35.043946463825939</c:v>
                </c:pt>
                <c:pt idx="16">
                  <c:v>35.557923393292192</c:v>
                </c:pt>
                <c:pt idx="17">
                  <c:v>36.07972923170589</c:v>
                </c:pt>
                <c:pt idx="18" formatCode="General">
                  <c:v>36.59263046604827</c:v>
                </c:pt>
                <c:pt idx="19" formatCode="General">
                  <c:v>37.113990119889102</c:v>
                </c:pt>
                <c:pt idx="20" formatCode="General">
                  <c:v>37.675415319368021</c:v>
                </c:pt>
                <c:pt idx="21" formatCode="General">
                  <c:v>38.253876524845793</c:v>
                </c:pt>
                <c:pt idx="22">
                  <c:v>38.838742409031781</c:v>
                </c:pt>
                <c:pt idx="23">
                  <c:v>39.441052328801831</c:v>
                </c:pt>
                <c:pt idx="24">
                  <c:v>40.069451922522717</c:v>
                </c:pt>
                <c:pt idx="25">
                  <c:v>40.638059846465765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34.487862874076704</c:v>
                </c:pt>
                <c:pt idx="1">
                  <c:v>32.27401477624786</c:v>
                </c:pt>
                <c:pt idx="2">
                  <c:v>32.879914571207969</c:v>
                </c:pt>
                <c:pt idx="3">
                  <c:v>33.610452306516152</c:v>
                </c:pt>
                <c:pt idx="4">
                  <c:v>32.8934801386864</c:v>
                </c:pt>
                <c:pt idx="5">
                  <c:v>34.333740171587607</c:v>
                </c:pt>
                <c:pt idx="6">
                  <c:v>34.902671083921184</c:v>
                </c:pt>
                <c:pt idx="7">
                  <c:v>34.434449968495947</c:v>
                </c:pt>
                <c:pt idx="8">
                  <c:v>33.886301904843869</c:v>
                </c:pt>
                <c:pt idx="9">
                  <c:v>33.73435383132594</c:v>
                </c:pt>
                <c:pt idx="10">
                  <c:v>33.090690972174954</c:v>
                </c:pt>
                <c:pt idx="11">
                  <c:v>34.905091330415161</c:v>
                </c:pt>
                <c:pt idx="12">
                  <c:v>33.983598521820198</c:v>
                </c:pt>
                <c:pt idx="13">
                  <c:v>34.148679169488162</c:v>
                </c:pt>
                <c:pt idx="14">
                  <c:v>34.413618911723226</c:v>
                </c:pt>
                <c:pt idx="15">
                  <c:v>34.603360186029093</c:v>
                </c:pt>
                <c:pt idx="16">
                  <c:v>34.776481979390653</c:v>
                </c:pt>
                <c:pt idx="17">
                  <c:v>34.965394319477689</c:v>
                </c:pt>
                <c:pt idx="18" formatCode="General">
                  <c:v>35.224967831959667</c:v>
                </c:pt>
                <c:pt idx="19" formatCode="General">
                  <c:v>35.509523537935472</c:v>
                </c:pt>
                <c:pt idx="20" formatCode="General">
                  <c:v>35.82124851329548</c:v>
                </c:pt>
                <c:pt idx="21" formatCode="General">
                  <c:v>36.165403423400171</c:v>
                </c:pt>
                <c:pt idx="22">
                  <c:v>36.531201289886504</c:v>
                </c:pt>
                <c:pt idx="23">
                  <c:v>36.914158943753506</c:v>
                </c:pt>
                <c:pt idx="24">
                  <c:v>37.302692920717661</c:v>
                </c:pt>
                <c:pt idx="25">
                  <c:v>37.668330847519044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83.411614236111774</c:v>
                </c:pt>
                <c:pt idx="1">
                  <c:v>82.009282820425128</c:v>
                </c:pt>
                <c:pt idx="2">
                  <c:v>89.349103823099185</c:v>
                </c:pt>
                <c:pt idx="3">
                  <c:v>92.688558125024102</c:v>
                </c:pt>
                <c:pt idx="4">
                  <c:v>96.732569144457912</c:v>
                </c:pt>
                <c:pt idx="5">
                  <c:v>100.79639418098228</c:v>
                </c:pt>
                <c:pt idx="6">
                  <c:v>109.84868044139544</c:v>
                </c:pt>
                <c:pt idx="7">
                  <c:v>111.15056512212531</c:v>
                </c:pt>
                <c:pt idx="8">
                  <c:v>111.91794110036989</c:v>
                </c:pt>
                <c:pt idx="9">
                  <c:v>113.87307989564894</c:v>
                </c:pt>
                <c:pt idx="10">
                  <c:v>117.32044935561414</c:v>
                </c:pt>
                <c:pt idx="11">
                  <c:v>124.23744256357944</c:v>
                </c:pt>
                <c:pt idx="12">
                  <c:v>124.08253409603806</c:v>
                </c:pt>
                <c:pt idx="13">
                  <c:v>126.61110144537614</c:v>
                </c:pt>
                <c:pt idx="14">
                  <c:v>129.39683858835082</c:v>
                </c:pt>
                <c:pt idx="15">
                  <c:v>131.90472074373943</c:v>
                </c:pt>
                <c:pt idx="16">
                  <c:v>134.25854012191854</c:v>
                </c:pt>
                <c:pt idx="17">
                  <c:v>136.53511095299791</c:v>
                </c:pt>
                <c:pt idx="18" formatCode="General">
                  <c:v>138.77903613620188</c:v>
                </c:pt>
                <c:pt idx="19" formatCode="General">
                  <c:v>141.03194193360778</c:v>
                </c:pt>
                <c:pt idx="20" formatCode="General">
                  <c:v>143.32144890274174</c:v>
                </c:pt>
                <c:pt idx="21" formatCode="General">
                  <c:v>145.57936574826488</c:v>
                </c:pt>
                <c:pt idx="22" formatCode="General">
                  <c:v>147.85085460946229</c:v>
                </c:pt>
                <c:pt idx="23" formatCode="General">
                  <c:v>150.1369712469041</c:v>
                </c:pt>
                <c:pt idx="24" formatCode="General">
                  <c:v>152.40762064804107</c:v>
                </c:pt>
                <c:pt idx="25" formatCode="General">
                  <c:v>154.60541010765445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37.855829710720691</c:v>
                </c:pt>
                <c:pt idx="1">
                  <c:v>38.968410150606324</c:v>
                </c:pt>
                <c:pt idx="2">
                  <c:v>36.441301996605269</c:v>
                </c:pt>
                <c:pt idx="3">
                  <c:v>40.270828386229589</c:v>
                </c:pt>
                <c:pt idx="4">
                  <c:v>41.756034029945894</c:v>
                </c:pt>
                <c:pt idx="5">
                  <c:v>48.533879616761368</c:v>
                </c:pt>
                <c:pt idx="6">
                  <c:v>52.44892436048454</c:v>
                </c:pt>
                <c:pt idx="7">
                  <c:v>53.804657771088735</c:v>
                </c:pt>
                <c:pt idx="8">
                  <c:v>61.546040367213074</c:v>
                </c:pt>
                <c:pt idx="9">
                  <c:v>61.486616561857822</c:v>
                </c:pt>
                <c:pt idx="10">
                  <c:v>59.11270730822072</c:v>
                </c:pt>
                <c:pt idx="11">
                  <c:v>73.024700207486219</c:v>
                </c:pt>
                <c:pt idx="12">
                  <c:v>71.334376537731515</c:v>
                </c:pt>
                <c:pt idx="13">
                  <c:v>74.507475921292396</c:v>
                </c:pt>
                <c:pt idx="14">
                  <c:v>77.825897204310607</c:v>
                </c:pt>
                <c:pt idx="15">
                  <c:v>80.95418820037483</c:v>
                </c:pt>
                <c:pt idx="16">
                  <c:v>83.977410235526378</c:v>
                </c:pt>
                <c:pt idx="17">
                  <c:v>86.947828732691548</c:v>
                </c:pt>
                <c:pt idx="18" formatCode="General">
                  <c:v>89.892193307494466</c:v>
                </c:pt>
                <c:pt idx="19" formatCode="General">
                  <c:v>92.817861195608614</c:v>
                </c:pt>
                <c:pt idx="20" formatCode="General">
                  <c:v>95.750710893235663</c:v>
                </c:pt>
                <c:pt idx="21" formatCode="General">
                  <c:v>98.653505304895916</c:v>
                </c:pt>
                <c:pt idx="22" formatCode="General">
                  <c:v>101.53180713000951</c:v>
                </c:pt>
                <c:pt idx="23" formatCode="General">
                  <c:v>104.39102201888373</c:v>
                </c:pt>
                <c:pt idx="24" formatCode="General">
                  <c:v>107.21060801783381</c:v>
                </c:pt>
                <c:pt idx="25" formatCode="General">
                  <c:v>109.92262011721766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5.3885395948676074</c:v>
                </c:pt>
                <c:pt idx="1">
                  <c:v>5.8172373372348014</c:v>
                </c:pt>
                <c:pt idx="2">
                  <c:v>5.543849472534907</c:v>
                </c:pt>
                <c:pt idx="3">
                  <c:v>6.0542109684892411</c:v>
                </c:pt>
                <c:pt idx="4">
                  <c:v>6.2829829714858434</c:v>
                </c:pt>
                <c:pt idx="5">
                  <c:v>7.4539050252658114</c:v>
                </c:pt>
                <c:pt idx="6">
                  <c:v>7.6119684764195696</c:v>
                </c:pt>
                <c:pt idx="7">
                  <c:v>7.9233951417871582</c:v>
                </c:pt>
                <c:pt idx="8">
                  <c:v>9.132964193469002</c:v>
                </c:pt>
                <c:pt idx="9">
                  <c:v>9.0990913122124439</c:v>
                </c:pt>
                <c:pt idx="10">
                  <c:v>8.7539013993207302</c:v>
                </c:pt>
                <c:pt idx="11">
                  <c:v>10.770010740632371</c:v>
                </c:pt>
                <c:pt idx="12">
                  <c:v>10.518404206177385</c:v>
                </c:pt>
                <c:pt idx="13">
                  <c:v>10.974016816129275</c:v>
                </c:pt>
                <c:pt idx="14">
                  <c:v>11.451785353990426</c:v>
                </c:pt>
                <c:pt idx="15">
                  <c:v>11.90006708417619</c:v>
                </c:pt>
                <c:pt idx="16">
                  <c:v>12.334023751206699</c:v>
                </c:pt>
                <c:pt idx="17">
                  <c:v>12.759348758778081</c:v>
                </c:pt>
                <c:pt idx="18" formatCode="General">
                  <c:v>13.190332713756009</c:v>
                </c:pt>
                <c:pt idx="19" formatCode="General">
                  <c:v>13.61731446180422</c:v>
                </c:pt>
                <c:pt idx="20" formatCode="General">
                  <c:v>14.047587999928151</c:v>
                </c:pt>
                <c:pt idx="21" formatCode="General">
                  <c:v>14.473814645603591</c:v>
                </c:pt>
                <c:pt idx="22" formatCode="General">
                  <c:v>14.899967372540001</c:v>
                </c:pt>
                <c:pt idx="23" formatCode="General">
                  <c:v>15.320675818699822</c:v>
                </c:pt>
                <c:pt idx="24" formatCode="General">
                  <c:v>15.742590982536319</c:v>
                </c:pt>
                <c:pt idx="25" formatCode="General">
                  <c:v>16.151926408046467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34.525277472808767</c:v>
                </c:pt>
                <c:pt idx="1">
                  <c:v>18.031042913195311</c:v>
                </c:pt>
                <c:pt idx="2">
                  <c:v>24.788393087547007</c:v>
                </c:pt>
                <c:pt idx="3">
                  <c:v>27.384601708354936</c:v>
                </c:pt>
                <c:pt idx="4">
                  <c:v>28.189538975878598</c:v>
                </c:pt>
                <c:pt idx="5">
                  <c:v>28.954548646146225</c:v>
                </c:pt>
                <c:pt idx="6">
                  <c:v>9.6770290506131413</c:v>
                </c:pt>
                <c:pt idx="7">
                  <c:v>11.472168400569915</c:v>
                </c:pt>
                <c:pt idx="8">
                  <c:v>7.1655630545112183</c:v>
                </c:pt>
                <c:pt idx="9">
                  <c:v>7.5688690790758946</c:v>
                </c:pt>
                <c:pt idx="10">
                  <c:v>30.955021910219866</c:v>
                </c:pt>
                <c:pt idx="11">
                  <c:v>63.418905164213108</c:v>
                </c:pt>
                <c:pt idx="12">
                  <c:v>15.68609025252899</c:v>
                </c:pt>
                <c:pt idx="13">
                  <c:v>6.6352833185404698</c:v>
                </c:pt>
                <c:pt idx="14">
                  <c:v>24.238615844174131</c:v>
                </c:pt>
                <c:pt idx="15">
                  <c:v>23.362048800428926</c:v>
                </c:pt>
                <c:pt idx="16">
                  <c:v>13.687868015973596</c:v>
                </c:pt>
                <c:pt idx="17">
                  <c:v>53.26988433165085</c:v>
                </c:pt>
                <c:pt idx="18">
                  <c:v>13.01082331915415</c:v>
                </c:pt>
                <c:pt idx="19">
                  <c:v>0.65101453666179099</c:v>
                </c:pt>
                <c:pt idx="20">
                  <c:v>42.400064657076726</c:v>
                </c:pt>
                <c:pt idx="21">
                  <c:v>10.745421856877567</c:v>
                </c:pt>
                <c:pt idx="22">
                  <c:v>22.510968314293425</c:v>
                </c:pt>
                <c:pt idx="23">
                  <c:v>25.147235196773277</c:v>
                </c:pt>
                <c:pt idx="24">
                  <c:v>13.515136689594311</c:v>
                </c:pt>
                <c:pt idx="25">
                  <c:v>59.388585403137583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44.10792339579158</c:v>
                </c:pt>
                <c:pt idx="1">
                  <c:v>19.584754929119004</c:v>
                </c:pt>
                <c:pt idx="2">
                  <c:v>32.665150204284899</c:v>
                </c:pt>
                <c:pt idx="3">
                  <c:v>31.690508453740382</c:v>
                </c:pt>
                <c:pt idx="4">
                  <c:v>31.978750655181372</c:v>
                </c:pt>
                <c:pt idx="5">
                  <c:v>39.771152630505284</c:v>
                </c:pt>
                <c:pt idx="6">
                  <c:v>12.97027770672201</c:v>
                </c:pt>
                <c:pt idx="7">
                  <c:v>13.342630100715976</c:v>
                </c:pt>
                <c:pt idx="8">
                  <c:v>7.7383575266497768</c:v>
                </c:pt>
                <c:pt idx="9">
                  <c:v>9.5537937732517317</c:v>
                </c:pt>
                <c:pt idx="10">
                  <c:v>35.997398539442273</c:v>
                </c:pt>
                <c:pt idx="11">
                  <c:v>65.946643549606108</c:v>
                </c:pt>
                <c:pt idx="12">
                  <c:v>13.928211154298648</c:v>
                </c:pt>
                <c:pt idx="13">
                  <c:v>5.7512094738856314</c:v>
                </c:pt>
                <c:pt idx="14">
                  <c:v>22.129354121953043</c:v>
                </c:pt>
                <c:pt idx="15">
                  <c:v>18.974774690438814</c:v>
                </c:pt>
                <c:pt idx="16">
                  <c:v>11.32004215234937</c:v>
                </c:pt>
                <c:pt idx="17">
                  <c:v>52.89635691867057</c:v>
                </c:pt>
                <c:pt idx="18">
                  <c:v>14.230945327372666</c:v>
                </c:pt>
                <c:pt idx="19">
                  <c:v>0.70454668684240784</c:v>
                </c:pt>
                <c:pt idx="20">
                  <c:v>41.284447775646917</c:v>
                </c:pt>
                <c:pt idx="21">
                  <c:v>12.208220072373788</c:v>
                </c:pt>
                <c:pt idx="22">
                  <c:v>19.297351271010683</c:v>
                </c:pt>
                <c:pt idx="23">
                  <c:v>23.825217079665439</c:v>
                </c:pt>
                <c:pt idx="24">
                  <c:v>11.005507948262911</c:v>
                </c:pt>
                <c:pt idx="25">
                  <c:v>52.515473862218727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44.731139225368025</c:v>
                </c:pt>
                <c:pt idx="1">
                  <c:v>26.819292572773115</c:v>
                </c:pt>
                <c:pt idx="2">
                  <c:v>38.078964393690626</c:v>
                </c:pt>
                <c:pt idx="3">
                  <c:v>38.976830523501008</c:v>
                </c:pt>
                <c:pt idx="4">
                  <c:v>35.612861724570315</c:v>
                </c:pt>
                <c:pt idx="5">
                  <c:v>50.049295740523455</c:v>
                </c:pt>
                <c:pt idx="6">
                  <c:v>12.089360187375791</c:v>
                </c:pt>
                <c:pt idx="7">
                  <c:v>15.425386074634529</c:v>
                </c:pt>
                <c:pt idx="8">
                  <c:v>10.246360677531966</c:v>
                </c:pt>
                <c:pt idx="9">
                  <c:v>9.4468276324867091</c:v>
                </c:pt>
                <c:pt idx="10">
                  <c:v>36.175077252623815</c:v>
                </c:pt>
                <c:pt idx="11">
                  <c:v>59.198389579994036</c:v>
                </c:pt>
                <c:pt idx="12">
                  <c:v>11.773413088527841</c:v>
                </c:pt>
                <c:pt idx="13">
                  <c:v>6.547964121388838</c:v>
                </c:pt>
                <c:pt idx="14">
                  <c:v>19.54970967996616</c:v>
                </c:pt>
                <c:pt idx="15">
                  <c:v>16.21247268559085</c:v>
                </c:pt>
                <c:pt idx="16">
                  <c:v>9.8956406752121744</c:v>
                </c:pt>
                <c:pt idx="17">
                  <c:v>65.187174742148017</c:v>
                </c:pt>
                <c:pt idx="18">
                  <c:v>13.357179162968183</c:v>
                </c:pt>
                <c:pt idx="19">
                  <c:v>0.62264838494633379</c:v>
                </c:pt>
                <c:pt idx="20">
                  <c:v>35.210905543919623</c:v>
                </c:pt>
                <c:pt idx="21">
                  <c:v>18.252713813155712</c:v>
                </c:pt>
                <c:pt idx="22">
                  <c:v>21.887791737019402</c:v>
                </c:pt>
                <c:pt idx="23">
                  <c:v>23.945758328735554</c:v>
                </c:pt>
                <c:pt idx="24">
                  <c:v>8.1402575259651826</c:v>
                </c:pt>
                <c:pt idx="25">
                  <c:v>47.279584925382785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9.5826459229828131</c:v>
                </c:pt>
                <c:pt idx="1">
                  <c:v>1.5537120159236935</c:v>
                </c:pt>
                <c:pt idx="2">
                  <c:v>7.8767571167378918</c:v>
                </c:pt>
                <c:pt idx="3">
                  <c:v>4.305906745385446</c:v>
                </c:pt>
                <c:pt idx="4">
                  <c:v>3.7892116793027739</c:v>
                </c:pt>
                <c:pt idx="5">
                  <c:v>10.816603984359059</c:v>
                </c:pt>
                <c:pt idx="6">
                  <c:v>3.2932486561088687</c:v>
                </c:pt>
                <c:pt idx="7">
                  <c:v>1.8704617001460608</c:v>
                </c:pt>
                <c:pt idx="8">
                  <c:v>0.5727944721385585</c:v>
                </c:pt>
                <c:pt idx="9">
                  <c:v>1.9849246941758372</c:v>
                </c:pt>
                <c:pt idx="10">
                  <c:v>5.0423766292224066</c:v>
                </c:pt>
                <c:pt idx="11">
                  <c:v>2.5277383853930004</c:v>
                </c:pt>
                <c:pt idx="12">
                  <c:v>-1.7578790982303421</c:v>
                </c:pt>
                <c:pt idx="13">
                  <c:v>-0.8840738446548384</c:v>
                </c:pt>
                <c:pt idx="14">
                  <c:v>-2.1092617222210883</c:v>
                </c:pt>
                <c:pt idx="15">
                  <c:v>-4.3872741099901127</c:v>
                </c:pt>
                <c:pt idx="16">
                  <c:v>-2.3678258636242262</c:v>
                </c:pt>
                <c:pt idx="17">
                  <c:v>-0.37352741298028036</c:v>
                </c:pt>
                <c:pt idx="18">
                  <c:v>1.2201220082185156</c:v>
                </c:pt>
                <c:pt idx="19">
                  <c:v>5.3532150180616855E-2</c:v>
                </c:pt>
                <c:pt idx="20">
                  <c:v>-1.1156168814298084</c:v>
                </c:pt>
                <c:pt idx="21">
                  <c:v>1.4627982154962211</c:v>
                </c:pt>
                <c:pt idx="22">
                  <c:v>-3.213617043282742</c:v>
                </c:pt>
                <c:pt idx="23">
                  <c:v>-1.322018117107838</c:v>
                </c:pt>
                <c:pt idx="24">
                  <c:v>-2.5096287413313991</c:v>
                </c:pt>
                <c:pt idx="25">
                  <c:v>-6.8731115409188561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0.62321582957644495</c:v>
                </c:pt>
                <c:pt idx="1">
                  <c:v>7.2345376436541109</c:v>
                </c:pt>
                <c:pt idx="2">
                  <c:v>5.413814189405727</c:v>
                </c:pt>
                <c:pt idx="3">
                  <c:v>7.2863220697606259</c:v>
                </c:pt>
                <c:pt idx="4">
                  <c:v>3.6341110693889433</c:v>
                </c:pt>
                <c:pt idx="5">
                  <c:v>10.278143110018171</c:v>
                </c:pt>
                <c:pt idx="6">
                  <c:v>-0.88091751934621954</c:v>
                </c:pt>
                <c:pt idx="7">
                  <c:v>2.0827559739185535</c:v>
                </c:pt>
                <c:pt idx="8">
                  <c:v>2.5080031508821889</c:v>
                </c:pt>
                <c:pt idx="9">
                  <c:v>-0.10696614076502264</c:v>
                </c:pt>
                <c:pt idx="10">
                  <c:v>0.17767871318154249</c:v>
                </c:pt>
                <c:pt idx="11">
                  <c:v>-6.7482539696120725</c:v>
                </c:pt>
                <c:pt idx="12">
                  <c:v>-2.154798065770807</c:v>
                </c:pt>
                <c:pt idx="13">
                  <c:v>0.79675464750320657</c:v>
                </c:pt>
                <c:pt idx="14">
                  <c:v>-2.5796444419868827</c:v>
                </c:pt>
                <c:pt idx="15">
                  <c:v>-2.7623020048479638</c:v>
                </c:pt>
                <c:pt idx="16">
                  <c:v>-1.4244014771371951</c:v>
                </c:pt>
                <c:pt idx="17">
                  <c:v>12.290817823477447</c:v>
                </c:pt>
                <c:pt idx="18">
                  <c:v>-0.87376616440448274</c:v>
                </c:pt>
                <c:pt idx="19">
                  <c:v>-8.1898301896074055E-2</c:v>
                </c:pt>
                <c:pt idx="20">
                  <c:v>-6.0735422317272949</c:v>
                </c:pt>
                <c:pt idx="21">
                  <c:v>6.0444937407819239</c:v>
                </c:pt>
                <c:pt idx="22">
                  <c:v>2.5904404660087188</c:v>
                </c:pt>
                <c:pt idx="23">
                  <c:v>0.12054124907011499</c:v>
                </c:pt>
                <c:pt idx="24">
                  <c:v>-2.8652504222977289</c:v>
                </c:pt>
                <c:pt idx="25">
                  <c:v>-5.2358889368359414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5.6012974906403157</c:v>
                </c:pt>
                <c:pt idx="1">
                  <c:v>6.8339982857324584</c:v>
                </c:pt>
                <c:pt idx="2">
                  <c:v>6.6296542715744335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2.9253127799726335</c:v>
                </c:pt>
                <c:pt idx="1">
                  <c:v>3.0344249129819545</c:v>
                </c:pt>
                <c:pt idx="2">
                  <c:v>3.9749186058032238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1.5699777816627964</c:v>
                </c:pt>
                <c:pt idx="1">
                  <c:v>2.0095903136911075</c:v>
                </c:pt>
                <c:pt idx="2">
                  <c:v>1.7917781615851165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1.8612168468428436</c:v>
                </c:pt>
                <c:pt idx="1">
                  <c:v>2.0672818898600713</c:v>
                </c:pt>
                <c:pt idx="2">
                  <c:v>2.286214445939907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1.1625236144117626</c:v>
                </c:pt>
                <c:pt idx="1">
                  <c:v>1.1989664894664978</c:v>
                </c:pt>
                <c:pt idx="2">
                  <c:v>1.5186250565102442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1.2279550081241926</c:v>
                </c:pt>
                <c:pt idx="1">
                  <c:v>1.4802467502896151</c:v>
                </c:pt>
                <c:pt idx="2">
                  <c:v>1.4001253321763041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5.0220678656380606</c:v>
                </c:pt>
                <c:pt idx="1">
                  <c:v>5.5773688936089991</c:v>
                </c:pt>
                <c:pt idx="2">
                  <c:v>5.3615503558733577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10.288929745321576</c:v>
                </c:pt>
                <c:pt idx="1">
                  <c:v>10.217648310571288</c:v>
                </c:pt>
                <c:pt idx="2">
                  <c:v>8.7738623058980654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2.5448733334191562</c:v>
                </c:pt>
                <c:pt idx="1">
                  <c:v>2.1580107115375666</c:v>
                </c:pt>
                <c:pt idx="2">
                  <c:v>1.7449512738790918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8.6423771588388441</c:v>
                </c:pt>
                <c:pt idx="1">
                  <c:v>8.1956615653816449</c:v>
                </c:pt>
                <c:pt idx="2">
                  <c:v>9.6614671337513869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2.1108444983864101</c:v>
                </c:pt>
                <c:pt idx="1">
                  <c:v>2.2049157721375825</c:v>
                </c:pt>
                <c:pt idx="2">
                  <c:v>1.9796830893977408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0.10561902343713152</c:v>
                </c:pt>
                <c:pt idx="1">
                  <c:v>0.10916113204637726</c:v>
                </c:pt>
                <c:pt idx="2">
                  <c:v>9.2283442729921256E-2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6.8788839120472343</c:v>
                </c:pt>
                <c:pt idx="1">
                  <c:v>6.3965343095953031</c:v>
                </c:pt>
                <c:pt idx="2">
                  <c:v>5.2186493433385177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1.7433112458025195</c:v>
                </c:pt>
                <c:pt idx="1">
                  <c:v>1.8915185441354818</c:v>
                </c:pt>
                <c:pt idx="2">
                  <c:v>2.7052559848640394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3.6521250388223874</c:v>
                </c:pt>
                <c:pt idx="1">
                  <c:v>2.9898951333956205</c:v>
                </c:pt>
                <c:pt idx="2">
                  <c:v>3.244015120061329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4.0798265999502394</c:v>
                </c:pt>
                <c:pt idx="1">
                  <c:v>3.6914341039953018</c:v>
                </c:pt>
                <c:pt idx="2">
                  <c:v>3.5490287468502233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4.0216089242913489</c:v>
                </c:pt>
                <c:pt idx="1">
                  <c:v>5.0610766346024665</c:v>
                </c:pt>
                <c:pt idx="2">
                  <c:v>5.6437276877265763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4.4428115299579716</c:v>
                </c:pt>
                <c:pt idx="1">
                  <c:v>4.9100674838733251</c:v>
                </c:pt>
                <c:pt idx="2">
                  <c:v>5.7768014731450252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4.5734026048669021</c:v>
                </c:pt>
                <c:pt idx="1">
                  <c:v>4.9547271857787525</c:v>
                </c:pt>
                <c:pt idx="2">
                  <c:v>5.2782237372883438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4.697515922993321</c:v>
                </c:pt>
                <c:pt idx="1">
                  <c:v>6.1620672199772981</c:v>
                </c:pt>
                <c:pt idx="2">
                  <c:v>7.4178644461457592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1.0764923129466355</c:v>
                </c:pt>
                <c:pt idx="1">
                  <c:v>0.8910815259367374</c:v>
                </c:pt>
                <c:pt idx="2">
                  <c:v>0.9704813930350884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3.9324143943953631</c:v>
                </c:pt>
                <c:pt idx="1">
                  <c:v>3.4286803025558652</c:v>
                </c:pt>
                <c:pt idx="2">
                  <c:v>2.8974852537250881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3.7902022778852227</c:v>
                </c:pt>
                <c:pt idx="1">
                  <c:v>2.9399157276805936</c:v>
                </c:pt>
                <c:pt idx="2">
                  <c:v>2.4028694697731989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2.2206865920330965</c:v>
                </c:pt>
                <c:pt idx="1">
                  <c:v>1.7539059358880615</c:v>
                </c:pt>
                <c:pt idx="2">
                  <c:v>1.4666444362584048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2.1926630795279398</c:v>
                </c:pt>
                <c:pt idx="1">
                  <c:v>1.7051726007853671</c:v>
                </c:pt>
                <c:pt idx="2">
                  <c:v>1.2064770540904326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9.6350604177840964</c:v>
                </c:pt>
                <c:pt idx="1">
                  <c:v>8.1366482644946494</c:v>
                </c:pt>
                <c:pt idx="2">
                  <c:v>7.0073623785791543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-8.1011393591336684</c:v>
                </c:pt>
                <c:pt idx="1">
                  <c:v>2.7109817150788373</c:v>
                </c:pt>
                <c:pt idx="2">
                  <c:v>-2.9048490945370986E-2</c:v>
                </c:pt>
                <c:pt idx="3">
                  <c:v>11.335153357176893</c:v>
                </c:pt>
                <c:pt idx="4">
                  <c:v>-5.9695932764688422</c:v>
                </c:pt>
                <c:pt idx="5">
                  <c:v>-8.9030520353828848</c:v>
                </c:pt>
                <c:pt idx="6">
                  <c:v>3.7805541778710392</c:v>
                </c:pt>
                <c:pt idx="7">
                  <c:v>26.61239043857347</c:v>
                </c:pt>
                <c:pt idx="8">
                  <c:v>7.8577534732305594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19.502229888039864</c:v>
                </c:pt>
                <c:pt idx="1">
                  <c:v>24.436772814035752</c:v>
                </c:pt>
                <c:pt idx="2">
                  <c:v>24.469492033198662</c:v>
                </c:pt>
                <c:pt idx="3">
                  <c:v>52.351356032626491</c:v>
                </c:pt>
                <c:pt idx="4">
                  <c:v>17.238083430333401</c:v>
                </c:pt>
                <c:pt idx="5">
                  <c:v>28.16518383503638</c:v>
                </c:pt>
                <c:pt idx="6">
                  <c:v>40.841205626435439</c:v>
                </c:pt>
                <c:pt idx="7">
                  <c:v>99.003766486069736</c:v>
                </c:pt>
                <c:pt idx="8">
                  <c:v>43.640257981018081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0.62321582957644495</c:v>
                </c:pt>
                <c:pt idx="1">
                  <c:v>7.2345376436541109</c:v>
                </c:pt>
                <c:pt idx="2">
                  <c:v>5.413814189405727</c:v>
                </c:pt>
                <c:pt idx="3">
                  <c:v>7.2863220697606259</c:v>
                </c:pt>
                <c:pt idx="4">
                  <c:v>3.6341110693889433</c:v>
                </c:pt>
                <c:pt idx="5">
                  <c:v>10.278143110018171</c:v>
                </c:pt>
                <c:pt idx="6">
                  <c:v>-0.88091751934621954</c:v>
                </c:pt>
                <c:pt idx="7">
                  <c:v>2.0827559739185535</c:v>
                </c:pt>
                <c:pt idx="8">
                  <c:v>2.5080031508821889</c:v>
                </c:pt>
                <c:pt idx="9">
                  <c:v>-0.10696614076502264</c:v>
                </c:pt>
                <c:pt idx="10">
                  <c:v>0.17767871318154249</c:v>
                </c:pt>
                <c:pt idx="11">
                  <c:v>-6.7482539696120725</c:v>
                </c:pt>
                <c:pt idx="12">
                  <c:v>-2.154798065770807</c:v>
                </c:pt>
                <c:pt idx="13">
                  <c:v>0.79675464750320657</c:v>
                </c:pt>
                <c:pt idx="14">
                  <c:v>-2.5796444419868827</c:v>
                </c:pt>
                <c:pt idx="15">
                  <c:v>-2.7623020048479638</c:v>
                </c:pt>
                <c:pt idx="16">
                  <c:v>-1.4244014771371951</c:v>
                </c:pt>
                <c:pt idx="17">
                  <c:v>12.290817823477447</c:v>
                </c:pt>
                <c:pt idx="18">
                  <c:v>-0.87376616440448274</c:v>
                </c:pt>
                <c:pt idx="19">
                  <c:v>-8.1898301896074055E-2</c:v>
                </c:pt>
                <c:pt idx="20">
                  <c:v>-6.0735422317272949</c:v>
                </c:pt>
                <c:pt idx="21">
                  <c:v>6.0444937407819239</c:v>
                </c:pt>
                <c:pt idx="22">
                  <c:v>2.5904404660087188</c:v>
                </c:pt>
                <c:pt idx="23">
                  <c:v>0.12054124907011499</c:v>
                </c:pt>
                <c:pt idx="24">
                  <c:v>-2.8652504222977289</c:v>
                </c:pt>
                <c:pt idx="25">
                  <c:v>-5.2358889368359414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22.706027404031033</c:v>
                </c:pt>
                <c:pt idx="1">
                  <c:v>20.934230576987048</c:v>
                </c:pt>
                <c:pt idx="2">
                  <c:v>18.926471955035488</c:v>
                </c:pt>
                <c:pt idx="3">
                  <c:v>26.424474117409137</c:v>
                </c:pt>
                <c:pt idx="4">
                  <c:v>21.166739144227147</c:v>
                </c:pt>
                <c:pt idx="5">
                  <c:v>32.486081269397971</c:v>
                </c:pt>
                <c:pt idx="6">
                  <c:v>3.9712289960994873</c:v>
                </c:pt>
                <c:pt idx="7">
                  <c:v>10.214333911716919</c:v>
                </c:pt>
                <c:pt idx="8">
                  <c:v>5.7339863856067126</c:v>
                </c:pt>
                <c:pt idx="9">
                  <c:v>4.247005954746232</c:v>
                </c:pt>
                <c:pt idx="10">
                  <c:v>16.674650378266094</c:v>
                </c:pt>
                <c:pt idx="11">
                  <c:v>23.026461839193825</c:v>
                </c:pt>
                <c:pt idx="12">
                  <c:v>5.1387219958425607</c:v>
                </c:pt>
                <c:pt idx="13">
                  <c:v>4.1677853207069537</c:v>
                </c:pt>
                <c:pt idx="14">
                  <c:v>5.3525728432472084</c:v>
                </c:pt>
                <c:pt idx="15">
                  <c:v>4.6716862858062314</c:v>
                </c:pt>
                <c:pt idx="16">
                  <c:v>3.0460389805730133</c:v>
                </c:pt>
                <c:pt idx="17">
                  <c:v>46.237026930568092</c:v>
                </c:pt>
                <c:pt idx="18">
                  <c:v>5.9042693236851456</c:v>
                </c:pt>
                <c:pt idx="19">
                  <c:v>0.2100597783732534</c:v>
                </c:pt>
                <c:pt idx="20">
                  <c:v>11.157899510913165</c:v>
                </c:pt>
                <c:pt idx="21">
                  <c:v>13.311592522285496</c:v>
                </c:pt>
                <c:pt idx="22">
                  <c:v>11.394660077374628</c:v>
                </c:pt>
                <c:pt idx="23">
                  <c:v>13.042112736661121</c:v>
                </c:pt>
                <c:pt idx="24">
                  <c:v>0.70845300730002192</c:v>
                </c:pt>
                <c:pt idx="25">
                  <c:v>18.793776880739841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t="s">
        <v>528</v>
      </c>
    </row>
    <row r="5" spans="1:2" x14ac:dyDescent="0.2">
      <c r="A5" t="s">
        <v>433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automation/Data/Results/Workbooks/LEPs/SH_LEP/SH_LEP_Database.Main.xlsx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Sheffield City Region</v>
      </c>
      <c r="L1" s="19" t="str">
        <f>CONCATENATE("Industry Table 1.1  Employment by Industry Sector (SIC 2007), ",B$5,"-",F$5,", ",Info!B5)</f>
        <v>Industry Table 1.1  Employment by Industry Sector (SIC 2007), 2015-2035, Sheffield City Region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10.309999999999997</v>
      </c>
      <c r="N5" s="11">
        <f t="shared" si="1"/>
        <v>8.4749999999999961</v>
      </c>
      <c r="O5" s="11">
        <f t="shared" si="1"/>
        <v>6.9660000000000126</v>
      </c>
      <c r="P5" s="11">
        <f t="shared" si="1"/>
        <v>7.0689999999999937</v>
      </c>
      <c r="Q5" s="11">
        <f t="shared" si="1"/>
        <v>7.1599999999999921</v>
      </c>
      <c r="R5" s="40">
        <f t="shared" ref="R5:R10" si="2">IF(D$5-B$5 &lt;&gt; 0,(EXP(LN(D7/B7)/(D$5-B$5))-1)*100,0)</f>
        <v>-7.5419007536331684</v>
      </c>
      <c r="S5" s="40">
        <f t="shared" si="0"/>
        <v>0.183293170472143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64.529999999999902</v>
      </c>
      <c r="N6" s="11">
        <f t="shared" si="1"/>
        <v>62.243000000000109</v>
      </c>
      <c r="O6" s="11">
        <f t="shared" si="1"/>
        <v>62.197000000000102</v>
      </c>
      <c r="P6" s="11">
        <f t="shared" si="1"/>
        <v>58.163999999999817</v>
      </c>
      <c r="Q6" s="11">
        <f t="shared" si="1"/>
        <v>50.635000000000026</v>
      </c>
      <c r="R6" s="40">
        <f t="shared" si="2"/>
        <v>-0.73376400769332717</v>
      </c>
      <c r="S6" s="40">
        <f t="shared" si="0"/>
        <v>-1.3617348868061763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10.309999999999997</v>
      </c>
      <c r="C7" s="11">
        <f t="array" ref="C7:C12">MMULT(aggregation!$B$3:$W$8,'Ind T2'!C5:C26)</f>
        <v>8.4749999999999961</v>
      </c>
      <c r="D7" s="11">
        <f t="array" ref="D7:D12">MMULT(aggregation!$B$3:$W$8,'Ind T2'!D5:D26)</f>
        <v>6.9660000000000126</v>
      </c>
      <c r="E7" s="11">
        <f t="array" ref="E7:E12">MMULT(aggregation!$B$3:$W$8,'Ind T2'!E5:E26)</f>
        <v>7.0689999999999937</v>
      </c>
      <c r="F7" s="11">
        <f t="array" ref="F7:F12">MMULT(aggregation!$B$3:$W$8,'Ind T2'!F5:F26)</f>
        <v>7.1599999999999921</v>
      </c>
      <c r="G7" s="11"/>
      <c r="H7" s="11">
        <f>F7-D7</f>
        <v>0.19399999999997952</v>
      </c>
      <c r="I7" s="11">
        <f t="array" ref="I7:I12">MMULT(aggregation!$B$3:$W$8,'RD T1'!AB7:AB28)</f>
        <v>3.3743005620172184</v>
      </c>
      <c r="J7" s="11">
        <f>SUM(H7:I7)</f>
        <v>3.5683005620171979</v>
      </c>
      <c r="K7" s="11"/>
      <c r="L7" t="str">
        <f t="shared" si="1"/>
        <v>Construction</v>
      </c>
      <c r="M7" s="11">
        <f t="shared" si="1"/>
        <v>40.706999999999965</v>
      </c>
      <c r="N7" s="11">
        <f t="shared" si="1"/>
        <v>43.292000000000037</v>
      </c>
      <c r="O7" s="11">
        <f t="shared" si="1"/>
        <v>46.385999999999996</v>
      </c>
      <c r="P7" s="11">
        <f t="shared" si="1"/>
        <v>45.533000000000101</v>
      </c>
      <c r="Q7" s="11">
        <f t="shared" si="1"/>
        <v>45.899000000000093</v>
      </c>
      <c r="R7" s="40">
        <f>IF(D$5-B$5 &lt;&gt; 0,(EXP(LN(D9/B9)/(D$5-B$5))-1)*100,0)</f>
        <v>2.6463628536479655</v>
      </c>
      <c r="S7" s="40">
        <f t="shared" si="0"/>
        <v>-7.0337646335805193E-2</v>
      </c>
    </row>
    <row r="8" spans="1:19" x14ac:dyDescent="0.2">
      <c r="A8" t="str">
        <f>name!C5</f>
        <v>Manufacturing</v>
      </c>
      <c r="B8" s="11">
        <v>64.529999999999902</v>
      </c>
      <c r="C8" s="11">
        <v>62.243000000000109</v>
      </c>
      <c r="D8" s="11">
        <v>62.197000000000102</v>
      </c>
      <c r="E8" s="11">
        <v>58.163999999999817</v>
      </c>
      <c r="F8" s="11">
        <v>50.635000000000026</v>
      </c>
      <c r="G8" s="11"/>
      <c r="H8" s="11">
        <f t="shared" ref="H8:H12" si="3">F8-D8</f>
        <v>-11.562000000000076</v>
      </c>
      <c r="I8" s="11">
        <v>23.87505460689508</v>
      </c>
      <c r="J8" s="11">
        <f t="shared" ref="J8:J12" si="4">SUM(H8:I8)</f>
        <v>12.313054606895005</v>
      </c>
      <c r="K8" s="11"/>
      <c r="L8" t="str">
        <f t="shared" si="1"/>
        <v>Trade, accomod. and transport</v>
      </c>
      <c r="M8" s="11">
        <f t="shared" si="1"/>
        <v>161.88599999999994</v>
      </c>
      <c r="N8" s="11">
        <f t="shared" si="1"/>
        <v>170.15600000000006</v>
      </c>
      <c r="O8" s="11">
        <f t="shared" si="1"/>
        <v>169.29799999999983</v>
      </c>
      <c r="P8" s="11">
        <f t="shared" si="1"/>
        <v>172.08200000000025</v>
      </c>
      <c r="Q8" s="11">
        <f t="shared" si="1"/>
        <v>176.9379999999999</v>
      </c>
      <c r="R8" s="40">
        <f t="shared" si="2"/>
        <v>0.89938219219753979</v>
      </c>
      <c r="S8" s="40">
        <f t="shared" si="0"/>
        <v>0.2946927880324246</v>
      </c>
    </row>
    <row r="9" spans="1:19" x14ac:dyDescent="0.2">
      <c r="A9" t="str">
        <f>name!C6</f>
        <v>Construction</v>
      </c>
      <c r="B9" s="11">
        <v>40.706999999999965</v>
      </c>
      <c r="C9" s="11">
        <v>43.292000000000037</v>
      </c>
      <c r="D9" s="11">
        <v>46.385999999999996</v>
      </c>
      <c r="E9" s="11">
        <v>45.533000000000101</v>
      </c>
      <c r="F9" s="11">
        <v>45.899000000000093</v>
      </c>
      <c r="G9" s="11"/>
      <c r="H9" s="11">
        <f t="shared" si="3"/>
        <v>-0.4869999999999024</v>
      </c>
      <c r="I9" s="11">
        <v>18.948417545594204</v>
      </c>
      <c r="J9" s="11">
        <f t="shared" si="4"/>
        <v>18.461417545594301</v>
      </c>
      <c r="K9" s="11"/>
      <c r="L9" t="str">
        <f t="shared" si="1"/>
        <v>Business and other services</v>
      </c>
      <c r="M9" s="11">
        <f t="shared" si="1"/>
        <v>148.4899999999999</v>
      </c>
      <c r="N9" s="11">
        <f t="shared" si="1"/>
        <v>162.70899999999989</v>
      </c>
      <c r="O9" s="11">
        <f t="shared" si="1"/>
        <v>165.952</v>
      </c>
      <c r="P9" s="11">
        <f t="shared" si="1"/>
        <v>168.32700000000014</v>
      </c>
      <c r="Q9" s="11">
        <f t="shared" si="1"/>
        <v>176.4959999999999</v>
      </c>
      <c r="R9" s="40">
        <f t="shared" si="2"/>
        <v>2.2485261655050159</v>
      </c>
      <c r="S9" s="40">
        <f t="shared" si="0"/>
        <v>0.41150853610880667</v>
      </c>
    </row>
    <row r="10" spans="1:19" x14ac:dyDescent="0.2">
      <c r="A10" t="str">
        <f>name!C7</f>
        <v>Trade, accomod. and transport</v>
      </c>
      <c r="B10" s="11">
        <v>161.88599999999994</v>
      </c>
      <c r="C10" s="11">
        <v>170.15600000000006</v>
      </c>
      <c r="D10" s="11">
        <v>169.29799999999983</v>
      </c>
      <c r="E10" s="11">
        <v>172.08200000000025</v>
      </c>
      <c r="F10" s="11">
        <v>176.9379999999999</v>
      </c>
      <c r="G10" s="11"/>
      <c r="H10" s="11">
        <f t="shared" si="3"/>
        <v>7.6400000000000716</v>
      </c>
      <c r="I10" s="11">
        <v>80.887133875720878</v>
      </c>
      <c r="J10" s="11">
        <f t="shared" si="4"/>
        <v>88.527133875720949</v>
      </c>
      <c r="K10" s="11"/>
      <c r="L10" t="str">
        <f t="shared" si="1"/>
        <v>Non-marketed services</v>
      </c>
      <c r="M10" s="11">
        <f t="shared" si="1"/>
        <v>190.45700000000016</v>
      </c>
      <c r="N10" s="11">
        <f t="shared" si="1"/>
        <v>191.20000000000027</v>
      </c>
      <c r="O10" s="11">
        <f t="shared" si="1"/>
        <v>194.6200000000002</v>
      </c>
      <c r="P10" s="11">
        <f t="shared" si="1"/>
        <v>203.62900000000019</v>
      </c>
      <c r="Q10" s="11">
        <f t="shared" si="1"/>
        <v>217.58499999999989</v>
      </c>
      <c r="R10" s="40">
        <f t="shared" si="2"/>
        <v>0.43338625549889098</v>
      </c>
      <c r="S10" s="40">
        <f t="shared" si="0"/>
        <v>0.74637586474388673</v>
      </c>
    </row>
    <row r="11" spans="1:19" x14ac:dyDescent="0.2">
      <c r="A11" t="str">
        <f>name!C8</f>
        <v>Business and other services</v>
      </c>
      <c r="B11" s="11">
        <v>148.4899999999999</v>
      </c>
      <c r="C11" s="11">
        <v>162.70899999999989</v>
      </c>
      <c r="D11" s="11">
        <v>165.952</v>
      </c>
      <c r="E11" s="11">
        <v>168.32700000000014</v>
      </c>
      <c r="F11" s="11">
        <v>176.4959999999999</v>
      </c>
      <c r="G11" s="11"/>
      <c r="H11" s="11">
        <f t="shared" si="3"/>
        <v>10.543999999999897</v>
      </c>
      <c r="I11" s="11">
        <v>82.142355028429307</v>
      </c>
      <c r="J11" s="11">
        <f t="shared" si="4"/>
        <v>92.686355028429205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190.45700000000016</v>
      </c>
      <c r="C12" s="11">
        <v>191.20000000000027</v>
      </c>
      <c r="D12" s="11">
        <v>194.6200000000002</v>
      </c>
      <c r="E12" s="11">
        <v>203.62900000000019</v>
      </c>
      <c r="F12" s="11">
        <v>217.58499999999989</v>
      </c>
      <c r="G12" s="11"/>
      <c r="H12" s="11">
        <f t="shared" si="3"/>
        <v>22.964999999999691</v>
      </c>
      <c r="I12" s="11">
        <v>111.12708650813713</v>
      </c>
      <c r="J12" s="11">
        <f t="shared" si="4"/>
        <v>134.09208650813682</v>
      </c>
      <c r="K12" s="11"/>
      <c r="L12" s="24" t="str">
        <f t="shared" ref="L12:Q12" si="5">A14</f>
        <v>All industries</v>
      </c>
      <c r="M12" s="34">
        <f t="shared" si="5"/>
        <v>616.37999999999988</v>
      </c>
      <c r="N12" s="34">
        <f t="shared" si="5"/>
        <v>638.07500000000027</v>
      </c>
      <c r="O12" s="34">
        <f t="shared" si="5"/>
        <v>645.4190000000001</v>
      </c>
      <c r="P12" s="34">
        <f t="shared" si="5"/>
        <v>654.80400000000054</v>
      </c>
      <c r="Q12" s="34">
        <f t="shared" si="5"/>
        <v>674.71299999999985</v>
      </c>
      <c r="R12" s="43">
        <f>IF(D$5-B$5 &lt;&gt; 0,(EXP(LN(D14/B14)/(D$5-B$5))-1)*100,0)</f>
        <v>0.92497291337421128</v>
      </c>
      <c r="S12" s="43">
        <f>F41</f>
        <v>0.29635624930957061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616.37999999999988</v>
      </c>
      <c r="C14" s="34">
        <f t="shared" ref="C14:F14" si="6">SUM(C7:C12)</f>
        <v>638.07500000000027</v>
      </c>
      <c r="D14" s="34">
        <f t="shared" si="6"/>
        <v>645.4190000000001</v>
      </c>
      <c r="E14" s="34">
        <f t="shared" si="6"/>
        <v>654.80400000000054</v>
      </c>
      <c r="F14" s="34">
        <f t="shared" si="6"/>
        <v>674.71299999999985</v>
      </c>
      <c r="G14" s="34"/>
      <c r="H14" s="34">
        <f>SUM(H7:H12)</f>
        <v>29.293999999999663</v>
      </c>
      <c r="I14" s="34">
        <f>SUM(I7:I12)</f>
        <v>320.35434812679381</v>
      </c>
      <c r="J14" s="34">
        <f t="shared" ref="J14" si="7">SUM(J7:J12)</f>
        <v>349.64834812679351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1.6726694571530549</v>
      </c>
      <c r="C20" s="18">
        <f t="shared" si="8"/>
        <v>1.3282137679739832</v>
      </c>
      <c r="D20" s="18">
        <f t="shared" si="8"/>
        <v>1.0792988740647567</v>
      </c>
      <c r="E20" s="18">
        <f t="shared" si="8"/>
        <v>1.0795596850355202</v>
      </c>
      <c r="F20" s="18">
        <f t="shared" si="8"/>
        <v>1.0611919438338957</v>
      </c>
      <c r="G20" s="351"/>
      <c r="H20" s="40">
        <f>IF(D7&gt;0,(H7/D7)*100,0)</f>
        <v>2.7849554981334936</v>
      </c>
      <c r="I20" s="40">
        <f>IF(D7&gt;0,(I7/D7)*100,0)</f>
        <v>48.439571662607122</v>
      </c>
      <c r="J20" s="40">
        <f>IF(D7&gt;0,(J7/D7)*100,0)</f>
        <v>51.224527160740621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10.469191083422551</v>
      </c>
      <c r="C21" s="18">
        <f t="shared" si="8"/>
        <v>9.7548093876111874</v>
      </c>
      <c r="D21" s="18">
        <f t="shared" si="8"/>
        <v>9.6366856259267379</v>
      </c>
      <c r="E21" s="18">
        <f t="shared" si="8"/>
        <v>8.8826580167500158</v>
      </c>
      <c r="F21" s="18">
        <f t="shared" si="8"/>
        <v>7.5046723569873466</v>
      </c>
      <c r="G21" s="351"/>
      <c r="H21" s="40">
        <f t="shared" ref="H21:H25" si="9">IF(D8&gt;0,(H8/D8)*100,0)</f>
        <v>-18.589321028345509</v>
      </c>
      <c r="I21" s="40">
        <f t="shared" ref="I21:I25" si="10">IF(D8&gt;0,(I8/D8)*100,0)</f>
        <v>38.386183589071891</v>
      </c>
      <c r="J21" s="40">
        <f t="shared" ref="J21:J27" si="11">IF(D8&gt;0,(J8/D8)*100,0)</f>
        <v>19.796862560726378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6.6042051980920817</v>
      </c>
      <c r="C22" s="18">
        <f t="shared" si="8"/>
        <v>6.7847823531716518</v>
      </c>
      <c r="D22" s="18">
        <f t="shared" si="8"/>
        <v>7.1869591691598771</v>
      </c>
      <c r="E22" s="18">
        <f t="shared" si="8"/>
        <v>6.9536838504346425</v>
      </c>
      <c r="F22" s="18">
        <f t="shared" si="8"/>
        <v>6.8027442779374487</v>
      </c>
      <c r="G22" s="351"/>
      <c r="H22" s="40">
        <f t="shared" si="9"/>
        <v>-1.0498857413872773</v>
      </c>
      <c r="I22" s="40">
        <f t="shared" si="10"/>
        <v>40.849432038964785</v>
      </c>
      <c r="J22" s="40">
        <f t="shared" si="11"/>
        <v>39.799546297577507</v>
      </c>
      <c r="K22" s="351"/>
    </row>
    <row r="23" spans="1:12" x14ac:dyDescent="0.2">
      <c r="A23" t="str">
        <f>$A$10</f>
        <v>Trade, accomod. and transport</v>
      </c>
      <c r="B23" s="18">
        <f t="shared" si="8"/>
        <v>26.263992991336512</v>
      </c>
      <c r="C23" s="18">
        <f t="shared" si="8"/>
        <v>26.667084590369466</v>
      </c>
      <c r="D23" s="18">
        <f t="shared" si="8"/>
        <v>26.230712142034836</v>
      </c>
      <c r="E23" s="18">
        <f t="shared" si="8"/>
        <v>26.279924985186426</v>
      </c>
      <c r="F23" s="18">
        <f t="shared" si="8"/>
        <v>26.224187172916473</v>
      </c>
      <c r="G23" s="351"/>
      <c r="H23" s="40">
        <f t="shared" si="9"/>
        <v>4.5127526609883635</v>
      </c>
      <c r="I23" s="40">
        <f t="shared" si="10"/>
        <v>47.777961863531146</v>
      </c>
      <c r="J23" s="40">
        <f t="shared" si="11"/>
        <v>52.290714524519508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24.09065836010252</v>
      </c>
      <c r="C24" s="18">
        <f t="shared" si="8"/>
        <v>25.499980409826399</v>
      </c>
      <c r="D24" s="18">
        <f t="shared" si="8"/>
        <v>25.712289226068641</v>
      </c>
      <c r="E24" s="18">
        <f t="shared" si="8"/>
        <v>25.706470943977127</v>
      </c>
      <c r="F24" s="18">
        <f t="shared" si="8"/>
        <v>26.158677837836226</v>
      </c>
      <c r="G24" s="351"/>
      <c r="H24" s="40">
        <f t="shared" si="9"/>
        <v>6.3536444273042187</v>
      </c>
      <c r="I24" s="40">
        <f t="shared" si="10"/>
        <v>49.497658978758501</v>
      </c>
      <c r="J24" s="40">
        <f t="shared" si="11"/>
        <v>55.851303406062726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30.899282909893277</v>
      </c>
      <c r="C25" s="18">
        <f t="shared" si="8"/>
        <v>29.965129491047321</v>
      </c>
      <c r="D25" s="18">
        <f t="shared" si="8"/>
        <v>30.154054962745157</v>
      </c>
      <c r="E25" s="18">
        <f t="shared" si="8"/>
        <v>31.097702518616259</v>
      </c>
      <c r="F25" s="18">
        <f t="shared" si="8"/>
        <v>32.248526410488601</v>
      </c>
      <c r="G25" s="351"/>
      <c r="H25" s="40">
        <f t="shared" si="9"/>
        <v>11.799917788510774</v>
      </c>
      <c r="I25" s="40">
        <f t="shared" si="10"/>
        <v>57.099520351524511</v>
      </c>
      <c r="J25" s="40">
        <f t="shared" si="11"/>
        <v>68.899438140035286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4.5387569935188861</v>
      </c>
      <c r="I27" s="43">
        <f>IF(D14&gt;0,(I14/D14)*100,0)</f>
        <v>49.635097220068474</v>
      </c>
      <c r="J27" s="43">
        <f t="shared" si="11"/>
        <v>54.173854213587369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Sheffield City Region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-4.7817357465953165</v>
      </c>
      <c r="C34" s="18">
        <f t="shared" si="12"/>
        <v>-17.805309734513088</v>
      </c>
      <c r="D34" s="18">
        <f t="shared" si="12"/>
        <v>0.29398840570407092</v>
      </c>
      <c r="E34" s="18">
        <f t="shared" si="12"/>
        <v>0.12799137697634411</v>
      </c>
      <c r="F34" s="18">
        <f t="shared" ref="F34:F39" si="13">IF(F$5-D$5 &lt;&gt; 0,(EXP(LN(F7/D7)/(F$5-D$5))-1)*100,0)</f>
        <v>0.183293170472143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-0.8980470694932019</v>
      </c>
      <c r="C35" s="18">
        <f t="shared" si="12"/>
        <v>-7.3903892807236637E-2</v>
      </c>
      <c r="D35" s="18">
        <f t="shared" si="12"/>
        <v>-1.3318544817569666</v>
      </c>
      <c r="E35" s="18">
        <f t="shared" si="12"/>
        <v>-1.3766716958203751</v>
      </c>
      <c r="F35" s="18">
        <f t="shared" si="13"/>
        <v>-1.3617348868061763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1.5511014286407887</v>
      </c>
      <c r="C36" s="18">
        <f t="shared" si="12"/>
        <v>7.1468169638731371</v>
      </c>
      <c r="D36" s="18">
        <f t="shared" si="12"/>
        <v>-0.3705189137761522</v>
      </c>
      <c r="E36" s="18">
        <f t="shared" si="12"/>
        <v>8.0091981904795162E-2</v>
      </c>
      <c r="F36" s="18">
        <f t="shared" si="13"/>
        <v>-7.0337646335805193E-2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1.2533716690177554</v>
      </c>
      <c r="C37" s="18">
        <f t="shared" si="12"/>
        <v>-0.50424316509569689</v>
      </c>
      <c r="D37" s="18">
        <f>IF(E$5-D$5 &lt;&gt; 0,(EXP(LN(E10/D10)/(E$5-D$5))-1)*100,0)</f>
        <v>0.32674528590428409</v>
      </c>
      <c r="E37" s="18">
        <f t="shared" si="12"/>
        <v>0.27867037936359917</v>
      </c>
      <c r="F37" s="18">
        <f t="shared" si="13"/>
        <v>0.2946927880324246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2.3124753618118277</v>
      </c>
      <c r="C38" s="18">
        <f t="shared" si="12"/>
        <v>1.9931288373723044</v>
      </c>
      <c r="D38" s="18">
        <f t="shared" si="12"/>
        <v>0.28460275126895862</v>
      </c>
      <c r="E38" s="18">
        <f t="shared" si="12"/>
        <v>0.47502163848127665</v>
      </c>
      <c r="F38" s="18">
        <f t="shared" si="13"/>
        <v>0.41150853610880667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9.7386222474793449E-2</v>
      </c>
      <c r="C39" s="18">
        <f t="shared" si="12"/>
        <v>1.7887029288702561</v>
      </c>
      <c r="D39" s="18">
        <f t="shared" si="12"/>
        <v>0.90912307264134906</v>
      </c>
      <c r="E39" s="18">
        <f t="shared" si="12"/>
        <v>0.66510071736989307</v>
      </c>
      <c r="F39" s="18">
        <f t="shared" si="13"/>
        <v>0.74637586474388673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0.86855460690113961</v>
      </c>
      <c r="C41" s="18">
        <f>IF(D$5-C$5 &lt;&gt; 0,(EXP(LN(D14/C14)/(D$5-C$5))-1)*100,0)</f>
        <v>1.1509618775222163</v>
      </c>
      <c r="D41" s="18">
        <f>IF(E$5-D$5 &lt;&gt; 0,(EXP(LN(E14/D14)/(E$5-D$5))-1)*100,0)</f>
        <v>0.28914192968410024</v>
      </c>
      <c r="E41" s="18">
        <f>IF(F$5-E$5 &lt;&gt; 0,(EXP(LN(F14/E14)/(F$5-E$5))-1)*100,0)</f>
        <v>0.29996360373130138</v>
      </c>
      <c r="F41" s="18">
        <f>IF(F$5-D$5 &lt;&gt; 0,(EXP(LN(F14/D14)/(F$5-D$5))-1)*100,0)</f>
        <v>0.29635624930957061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-1.8350000000000009</v>
      </c>
      <c r="C45" s="27">
        <f>D7-C7</f>
        <v>-1.5089999999999835</v>
      </c>
      <c r="D45" s="27">
        <f>E7-D7</f>
        <v>0.10299999999998111</v>
      </c>
      <c r="E45" s="27">
        <f>F7-E7</f>
        <v>9.0999999999998415E-2</v>
      </c>
      <c r="F45" s="27">
        <f>F7-D7</f>
        <v>0.19399999999997952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-2.286999999999793</v>
      </c>
      <c r="C46" s="27">
        <f>D8-C8</f>
        <v>-4.600000000000648E-2</v>
      </c>
      <c r="D46" s="27">
        <f t="shared" si="14"/>
        <v>-4.0330000000002855</v>
      </c>
      <c r="E46" s="27">
        <f t="shared" si="14"/>
        <v>-7.5289999999997903</v>
      </c>
      <c r="F46" s="27">
        <f t="shared" ref="F46:F52" si="15">F8-D8</f>
        <v>-11.562000000000076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2.5850000000000719</v>
      </c>
      <c r="C47" s="27">
        <f t="shared" ref="C47:C50" si="16">D9-C9</f>
        <v>3.0939999999999586</v>
      </c>
      <c r="D47" s="27">
        <f t="shared" si="14"/>
        <v>-0.85299999999989495</v>
      </c>
      <c r="E47" s="27">
        <f t="shared" si="14"/>
        <v>0.36599999999999255</v>
      </c>
      <c r="F47" s="27">
        <f t="shared" si="15"/>
        <v>-0.4869999999999024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8.2700000000001239</v>
      </c>
      <c r="C48" s="27">
        <f t="shared" si="16"/>
        <v>-0.85800000000023147</v>
      </c>
      <c r="D48" s="27">
        <f t="shared" si="14"/>
        <v>2.7840000000004181</v>
      </c>
      <c r="E48" s="27">
        <f t="shared" si="14"/>
        <v>4.8559999999996535</v>
      </c>
      <c r="F48" s="27">
        <f t="shared" si="15"/>
        <v>7.6400000000000716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14.218999999999994</v>
      </c>
      <c r="C49" s="27">
        <f t="shared" si="16"/>
        <v>3.2430000000001087</v>
      </c>
      <c r="D49" s="27">
        <f t="shared" si="14"/>
        <v>2.3750000000001421</v>
      </c>
      <c r="E49" s="27">
        <f t="shared" si="14"/>
        <v>8.1689999999997553</v>
      </c>
      <c r="F49" s="27">
        <f t="shared" si="15"/>
        <v>10.543999999999897</v>
      </c>
    </row>
    <row r="50" spans="1:6" x14ac:dyDescent="0.2">
      <c r="A50" t="str">
        <f>$A$12</f>
        <v>Non-marketed services</v>
      </c>
      <c r="B50" s="27">
        <f t="shared" si="14"/>
        <v>0.74300000000010868</v>
      </c>
      <c r="C50" s="27">
        <f t="shared" si="16"/>
        <v>3.4199999999999307</v>
      </c>
      <c r="D50" s="27">
        <f t="shared" si="14"/>
        <v>9.0089999999999861</v>
      </c>
      <c r="E50" s="27">
        <f t="shared" si="14"/>
        <v>13.955999999999705</v>
      </c>
      <c r="F50" s="27">
        <f t="shared" si="15"/>
        <v>22.964999999999691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21.695000000000391</v>
      </c>
      <c r="C52" s="29">
        <f>D14-C14</f>
        <v>7.3439999999998236</v>
      </c>
      <c r="D52" s="29">
        <f t="shared" si="14"/>
        <v>9.3850000000004457</v>
      </c>
      <c r="E52" s="29">
        <f t="shared" si="14"/>
        <v>19.90899999999931</v>
      </c>
      <c r="F52" s="29">
        <f t="shared" si="15"/>
        <v>29.293999999999755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Sheffield City Region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4.1020000000000003</v>
      </c>
      <c r="C5" s="11">
        <v>4.456999999999991</v>
      </c>
      <c r="D5" s="11">
        <v>3.0840000000000058</v>
      </c>
      <c r="E5" s="11">
        <v>3.1939999999999951</v>
      </c>
      <c r="F5" s="11">
        <v>3.2379999999999938</v>
      </c>
      <c r="G5" s="10"/>
    </row>
    <row r="6" spans="1:7" x14ac:dyDescent="0.2">
      <c r="A6" s="10" t="str">
        <f>name!B5</f>
        <v>Mining and quarrying</v>
      </c>
      <c r="B6" s="11">
        <v>1.2099999999999989</v>
      </c>
      <c r="C6" s="11">
        <v>0.19099999999999934</v>
      </c>
      <c r="D6" s="11">
        <v>0.17200000000000021</v>
      </c>
      <c r="E6" s="11">
        <v>0.11700000000000026</v>
      </c>
      <c r="F6" s="11">
        <v>6.4000000000000057E-2</v>
      </c>
    </row>
    <row r="7" spans="1:7" x14ac:dyDescent="0.2">
      <c r="A7" s="10" t="str">
        <f>name!B6</f>
        <v>Food drink and tobacco</v>
      </c>
      <c r="B7" s="11">
        <v>6.8350000000000044</v>
      </c>
      <c r="C7" s="11">
        <v>7.4869999999999939</v>
      </c>
      <c r="D7" s="11">
        <v>7.9440000000000035</v>
      </c>
      <c r="E7" s="11">
        <v>7.3630000000000129</v>
      </c>
      <c r="F7" s="11">
        <v>6.0130000000000026</v>
      </c>
      <c r="G7" s="11"/>
    </row>
    <row r="8" spans="1:7" x14ac:dyDescent="0.2">
      <c r="A8" s="10" t="str">
        <f>name!B7</f>
        <v>Engineering</v>
      </c>
      <c r="B8" s="11">
        <v>7.2539999999999969</v>
      </c>
      <c r="C8" s="11">
        <v>7.4940000000000033</v>
      </c>
      <c r="D8" s="11">
        <v>7.2400000000000153</v>
      </c>
      <c r="E8" s="11">
        <v>7.4979999999999887</v>
      </c>
      <c r="F8" s="11">
        <v>7.3200000000000038</v>
      </c>
      <c r="G8" s="11"/>
    </row>
    <row r="9" spans="1:7" x14ac:dyDescent="0.2">
      <c r="A9" s="10" t="str">
        <f>name!B8</f>
        <v>Rest of manufacturing</v>
      </c>
      <c r="B9" s="11">
        <v>50.440999999999896</v>
      </c>
      <c r="C9" s="11">
        <v>47.262000000000107</v>
      </c>
      <c r="D9" s="11">
        <v>47.013000000000083</v>
      </c>
      <c r="E9" s="11">
        <v>43.30299999999982</v>
      </c>
      <c r="F9" s="11">
        <v>37.302000000000021</v>
      </c>
      <c r="G9" s="11"/>
    </row>
    <row r="10" spans="1:7" x14ac:dyDescent="0.2">
      <c r="A10" s="10" t="str">
        <f>name!B9</f>
        <v>Electricity and gas</v>
      </c>
      <c r="B10" s="11">
        <v>1.3070000000000008</v>
      </c>
      <c r="C10" s="11">
        <v>1.141000000000002</v>
      </c>
      <c r="D10" s="11">
        <v>1.0710000000000022</v>
      </c>
      <c r="E10" s="11">
        <v>1.0460000000000009</v>
      </c>
      <c r="F10" s="11">
        <v>1.0419999999999996</v>
      </c>
      <c r="G10" s="11"/>
    </row>
    <row r="11" spans="1:7" x14ac:dyDescent="0.2">
      <c r="A11" s="10" t="str">
        <f>name!B10</f>
        <v>Water and sewerage</v>
      </c>
      <c r="B11" s="11">
        <v>3.6909999999999967</v>
      </c>
      <c r="C11" s="11">
        <v>2.6860000000000048</v>
      </c>
      <c r="D11" s="11">
        <v>2.6390000000000047</v>
      </c>
      <c r="E11" s="11">
        <v>2.7119999999999975</v>
      </c>
      <c r="F11" s="11">
        <v>2.8159999999999989</v>
      </c>
      <c r="G11" s="11"/>
    </row>
    <row r="12" spans="1:7" x14ac:dyDescent="0.2">
      <c r="A12" s="10" t="str">
        <f>name!B11</f>
        <v>Construction</v>
      </c>
      <c r="B12" s="11">
        <v>40.706999999999965</v>
      </c>
      <c r="C12" s="11">
        <v>43.292000000000037</v>
      </c>
      <c r="D12" s="11">
        <v>46.385999999999996</v>
      </c>
      <c r="E12" s="11">
        <v>45.533000000000101</v>
      </c>
      <c r="F12" s="11">
        <v>45.899000000000093</v>
      </c>
      <c r="G12" s="11"/>
    </row>
    <row r="13" spans="1:7" x14ac:dyDescent="0.2">
      <c r="A13" s="10" t="str">
        <f>name!B12</f>
        <v>Wholesale and retail trade</v>
      </c>
      <c r="B13" s="11">
        <v>92.692000000000078</v>
      </c>
      <c r="C13" s="11">
        <v>93.71400000000007</v>
      </c>
      <c r="D13" s="11">
        <v>95.091999999999928</v>
      </c>
      <c r="E13" s="11">
        <v>94.861000000000303</v>
      </c>
      <c r="F13" s="11">
        <v>94.995999999999924</v>
      </c>
      <c r="G13" s="11"/>
    </row>
    <row r="14" spans="1:7" x14ac:dyDescent="0.2">
      <c r="A14" s="10" t="str">
        <f>name!B13</f>
        <v>Transport and storage</v>
      </c>
      <c r="B14" s="11">
        <v>33.161999999999878</v>
      </c>
      <c r="C14" s="11">
        <v>37.563000000000031</v>
      </c>
      <c r="D14" s="11">
        <v>39.362999999999936</v>
      </c>
      <c r="E14" s="11">
        <v>42.938999999999993</v>
      </c>
      <c r="F14" s="11">
        <v>44.724999999999945</v>
      </c>
      <c r="G14" s="11"/>
    </row>
    <row r="15" spans="1:7" x14ac:dyDescent="0.2">
      <c r="A15" s="10" t="str">
        <f>name!B14</f>
        <v>Accommodation and food</v>
      </c>
      <c r="B15" s="11">
        <v>36.031999999999982</v>
      </c>
      <c r="C15" s="11">
        <v>38.878999999999969</v>
      </c>
      <c r="D15" s="11">
        <v>34.842999999999947</v>
      </c>
      <c r="E15" s="11">
        <v>34.281999999999961</v>
      </c>
      <c r="F15" s="11">
        <v>37.217000000000048</v>
      </c>
      <c r="G15" s="11"/>
    </row>
    <row r="16" spans="1:7" x14ac:dyDescent="0.2">
      <c r="A16" s="10" t="str">
        <f>name!B15</f>
        <v>Media</v>
      </c>
      <c r="B16" s="11">
        <v>2.0449999999999955</v>
      </c>
      <c r="C16" s="11">
        <v>4.5529999999999884</v>
      </c>
      <c r="D16" s="11">
        <v>3.6190000000000069</v>
      </c>
      <c r="E16" s="11">
        <v>3.5620000000000029</v>
      </c>
      <c r="F16" s="11">
        <v>3.613999999999995</v>
      </c>
      <c r="G16" s="11"/>
    </row>
    <row r="17" spans="1:7" x14ac:dyDescent="0.2">
      <c r="A17" s="10" t="str">
        <f>name!B16</f>
        <v>Information technology</v>
      </c>
      <c r="B17" s="11">
        <v>11.890000000000025</v>
      </c>
      <c r="C17" s="11">
        <v>17.048999999999982</v>
      </c>
      <c r="D17" s="11">
        <v>16.763999999999974</v>
      </c>
      <c r="E17" s="11">
        <v>17.915000000000028</v>
      </c>
      <c r="F17" s="11">
        <v>18.987000000000087</v>
      </c>
      <c r="G17" s="11"/>
    </row>
    <row r="18" spans="1:7" x14ac:dyDescent="0.2">
      <c r="A18" s="10" t="str">
        <f>name!B17</f>
        <v>Finance and insurance</v>
      </c>
      <c r="B18" s="11">
        <v>15.410999999999996</v>
      </c>
      <c r="C18" s="11">
        <v>15.216999999999972</v>
      </c>
      <c r="D18" s="11">
        <v>15.398999999999999</v>
      </c>
      <c r="E18" s="11">
        <v>15.518000000000002</v>
      </c>
      <c r="F18" s="11">
        <v>15.196000000000039</v>
      </c>
      <c r="G18" s="11"/>
    </row>
    <row r="19" spans="1:7" x14ac:dyDescent="0.2">
      <c r="A19" s="10" t="str">
        <f>name!B18</f>
        <v>Real estate</v>
      </c>
      <c r="B19" s="11">
        <v>6.4649999999999999</v>
      </c>
      <c r="C19" s="11">
        <v>7.0059999999999993</v>
      </c>
      <c r="D19" s="11">
        <v>7.8529999999999935</v>
      </c>
      <c r="E19" s="11">
        <v>7.181000000000008</v>
      </c>
      <c r="F19" s="11">
        <v>7.5439999999999907</v>
      </c>
      <c r="G19" s="11"/>
    </row>
    <row r="20" spans="1:7" x14ac:dyDescent="0.2">
      <c r="A20" s="10" t="str">
        <f>name!B19</f>
        <v>Professional services</v>
      </c>
      <c r="B20" s="11">
        <v>34.952000000000034</v>
      </c>
      <c r="C20" s="11">
        <v>39.398999999999994</v>
      </c>
      <c r="D20" s="11">
        <v>39.651999999999944</v>
      </c>
      <c r="E20" s="11">
        <v>41.089999999999982</v>
      </c>
      <c r="F20" s="11">
        <v>43.754999999999932</v>
      </c>
      <c r="G20" s="11"/>
    </row>
    <row r="21" spans="1:7" x14ac:dyDescent="0.2">
      <c r="A21" s="10" t="str">
        <f>name!B20</f>
        <v>Support services</v>
      </c>
      <c r="B21" s="11">
        <v>49.371999999999893</v>
      </c>
      <c r="C21" s="11">
        <v>47.048999999999957</v>
      </c>
      <c r="D21" s="11">
        <v>47.642000000000067</v>
      </c>
      <c r="E21" s="11">
        <v>51.301000000000087</v>
      </c>
      <c r="F21" s="11">
        <v>55.510999999999889</v>
      </c>
      <c r="G21" s="11"/>
    </row>
    <row r="22" spans="1:7" x14ac:dyDescent="0.2">
      <c r="A22" s="10" t="str">
        <f>name!B21</f>
        <v>Public admin. and defence</v>
      </c>
      <c r="B22" s="11">
        <v>32.688999999999993</v>
      </c>
      <c r="C22" s="11">
        <v>31.441000000000059</v>
      </c>
      <c r="D22" s="11">
        <v>32.793000000000013</v>
      </c>
      <c r="E22" s="11">
        <v>32.833000000000041</v>
      </c>
      <c r="F22" s="11">
        <v>32.776999999999994</v>
      </c>
      <c r="G22" s="11"/>
    </row>
    <row r="23" spans="1:7" x14ac:dyDescent="0.2">
      <c r="A23" s="10" t="str">
        <f>name!B22</f>
        <v>Education</v>
      </c>
      <c r="B23" s="11">
        <v>62.854000000000106</v>
      </c>
      <c r="C23" s="11">
        <v>63.50200000000013</v>
      </c>
      <c r="D23" s="11">
        <v>62.976000000000035</v>
      </c>
      <c r="E23" s="11">
        <v>62.853000000000044</v>
      </c>
      <c r="F23" s="11">
        <v>64.490999999999929</v>
      </c>
      <c r="G23" s="11"/>
    </row>
    <row r="24" spans="1:7" x14ac:dyDescent="0.2">
      <c r="A24" s="10" t="str">
        <f>name!B23</f>
        <v>Health and social work</v>
      </c>
      <c r="B24" s="11">
        <v>94.914000000000073</v>
      </c>
      <c r="C24" s="11">
        <v>96.257000000000104</v>
      </c>
      <c r="D24" s="11">
        <v>98.851000000000155</v>
      </c>
      <c r="E24" s="11">
        <v>107.9430000000001</v>
      </c>
      <c r="F24" s="11">
        <v>120.31699999999998</v>
      </c>
      <c r="G24" s="11"/>
    </row>
    <row r="25" spans="1:7" x14ac:dyDescent="0.2">
      <c r="A25" s="10" t="str">
        <f>name!B24</f>
        <v>Arts and entertainment</v>
      </c>
      <c r="B25" s="11">
        <v>15.225999999999956</v>
      </c>
      <c r="C25" s="11">
        <v>15.194000000000003</v>
      </c>
      <c r="D25" s="11">
        <v>15.594999999999994</v>
      </c>
      <c r="E25" s="11">
        <v>14.265000000000022</v>
      </c>
      <c r="F25" s="11">
        <v>14.992000000000001</v>
      </c>
      <c r="G25" s="11"/>
    </row>
    <row r="26" spans="1:7" x14ac:dyDescent="0.2">
      <c r="A26" s="10" t="str">
        <f>name!B25</f>
        <v>Other services</v>
      </c>
      <c r="B26" s="11">
        <v>13.128999999999975</v>
      </c>
      <c r="C26" s="11">
        <v>17.242000000000022</v>
      </c>
      <c r="D26" s="11">
        <v>19.428000000000019</v>
      </c>
      <c r="E26" s="11">
        <v>17.494999999999994</v>
      </c>
      <c r="F26" s="11">
        <v>16.896999999999998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616.38</v>
      </c>
      <c r="C28" s="11">
        <f t="shared" ref="C28:F28" si="0">SUM(C5:C26)</f>
        <v>638.0750000000005</v>
      </c>
      <c r="D28" s="11">
        <f t="shared" si="0"/>
        <v>645.4190000000001</v>
      </c>
      <c r="E28" s="11">
        <f t="shared" si="0"/>
        <v>654.80400000000043</v>
      </c>
      <c r="F28" s="11">
        <f t="shared" si="0"/>
        <v>674.71299999999985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0.66549855608553177</v>
      </c>
      <c r="C32" s="18">
        <f t="shared" ref="C32:E32" si="1">C5/C$28*100</f>
        <v>0.69850722877404492</v>
      </c>
      <c r="D32" s="18">
        <f t="shared" si="1"/>
        <v>0.47782913115356157</v>
      </c>
      <c r="E32" s="18">
        <f t="shared" si="1"/>
        <v>0.48777954930024753</v>
      </c>
      <c r="F32" s="18">
        <f>F5/F$28*100</f>
        <v>0.47990775337069158</v>
      </c>
    </row>
    <row r="33" spans="1:6" x14ac:dyDescent="0.2">
      <c r="A33" t="str">
        <f>$A$6</f>
        <v>Mining and quarrying</v>
      </c>
      <c r="B33" s="18">
        <f t="shared" ref="B33:F53" si="2">B6/B$28*100</f>
        <v>0.19630747266296747</v>
      </c>
      <c r="C33" s="18">
        <f t="shared" si="2"/>
        <v>2.9933785213336863E-2</v>
      </c>
      <c r="D33" s="18">
        <f t="shared" si="2"/>
        <v>2.6649354915179162E-2</v>
      </c>
      <c r="E33" s="18">
        <f t="shared" si="2"/>
        <v>1.7867942162845703E-2</v>
      </c>
      <c r="F33" s="18">
        <f t="shared" si="2"/>
        <v>9.4855145817555123E-3</v>
      </c>
    </row>
    <row r="34" spans="1:6" x14ac:dyDescent="0.2">
      <c r="A34" t="str">
        <f>$A$7</f>
        <v>Food drink and tobacco</v>
      </c>
      <c r="B34" s="18">
        <f t="shared" si="2"/>
        <v>1.1088938641746982</v>
      </c>
      <c r="C34" s="18">
        <f t="shared" si="2"/>
        <v>1.1733730360850978</v>
      </c>
      <c r="D34" s="18">
        <f t="shared" si="2"/>
        <v>1.2308283456173434</v>
      </c>
      <c r="E34" s="18">
        <f t="shared" si="2"/>
        <v>1.1244586166242125</v>
      </c>
      <c r="F34" s="18">
        <f t="shared" si="2"/>
        <v>0.89119373718899786</v>
      </c>
    </row>
    <row r="35" spans="1:6" x14ac:dyDescent="0.2">
      <c r="A35" t="str">
        <f>$A$8</f>
        <v>Engineering</v>
      </c>
      <c r="B35" s="18">
        <f t="shared" si="2"/>
        <v>1.1768714104935261</v>
      </c>
      <c r="C35" s="18">
        <f t="shared" si="2"/>
        <v>1.1744700858049599</v>
      </c>
      <c r="D35" s="18">
        <f t="shared" si="2"/>
        <v>1.1217519161970773</v>
      </c>
      <c r="E35" s="18">
        <f t="shared" si="2"/>
        <v>1.1450754729659538</v>
      </c>
      <c r="F35" s="18">
        <f t="shared" si="2"/>
        <v>1.0849057302882863</v>
      </c>
    </row>
    <row r="36" spans="1:6" x14ac:dyDescent="0.2">
      <c r="A36" t="str">
        <f>$A$9</f>
        <v>Rest of manufacturing</v>
      </c>
      <c r="B36" s="18">
        <f t="shared" si="2"/>
        <v>8.1834258087543237</v>
      </c>
      <c r="C36" s="18">
        <f t="shared" si="2"/>
        <v>7.4069662657211248</v>
      </c>
      <c r="D36" s="18">
        <f t="shared" si="2"/>
        <v>7.2841053641123175</v>
      </c>
      <c r="E36" s="18">
        <f t="shared" si="2"/>
        <v>6.6131239271598519</v>
      </c>
      <c r="F36" s="18">
        <f t="shared" si="2"/>
        <v>5.5285728895100625</v>
      </c>
    </row>
    <row r="37" spans="1:6" x14ac:dyDescent="0.2">
      <c r="A37" t="str">
        <f>$A$10</f>
        <v>Electricity and gas</v>
      </c>
      <c r="B37" s="18">
        <f t="shared" si="2"/>
        <v>0.21204451799214782</v>
      </c>
      <c r="C37" s="18">
        <f t="shared" si="2"/>
        <v>0.17881910433726461</v>
      </c>
      <c r="D37" s="18">
        <f t="shared" si="2"/>
        <v>0.16593871577998198</v>
      </c>
      <c r="E37" s="18">
        <f t="shared" si="2"/>
        <v>0.15974245728492806</v>
      </c>
      <c r="F37" s="18">
        <f t="shared" si="2"/>
        <v>0.15443603428420674</v>
      </c>
    </row>
    <row r="38" spans="1:6" x14ac:dyDescent="0.2">
      <c r="A38" t="str">
        <f>$A$11</f>
        <v>Water and sewerage</v>
      </c>
      <c r="B38" s="18">
        <f t="shared" si="2"/>
        <v>0.59881891041240731</v>
      </c>
      <c r="C38" s="18">
        <f t="shared" si="2"/>
        <v>0.42095364964933635</v>
      </c>
      <c r="D38" s="18">
        <f t="shared" si="2"/>
        <v>0.40888167221603394</v>
      </c>
      <c r="E38" s="18">
        <f t="shared" si="2"/>
        <v>0.41416973628749909</v>
      </c>
      <c r="F38" s="18">
        <f t="shared" si="2"/>
        <v>0.41736264159724201</v>
      </c>
    </row>
    <row r="39" spans="1:6" x14ac:dyDescent="0.2">
      <c r="A39" t="str">
        <f>$A$12</f>
        <v>Construction</v>
      </c>
      <c r="B39" s="18">
        <f t="shared" si="2"/>
        <v>6.6042051980920808</v>
      </c>
      <c r="C39" s="18">
        <f t="shared" si="2"/>
        <v>6.7847823531716491</v>
      </c>
      <c r="D39" s="18">
        <f t="shared" si="2"/>
        <v>7.1869591691598771</v>
      </c>
      <c r="E39" s="18">
        <f t="shared" si="2"/>
        <v>6.9536838504346443</v>
      </c>
      <c r="F39" s="18">
        <f t="shared" si="2"/>
        <v>6.8027442779374487</v>
      </c>
    </row>
    <row r="40" spans="1:6" x14ac:dyDescent="0.2">
      <c r="A40" t="str">
        <f>$A$13</f>
        <v>Wholesale and retail trade</v>
      </c>
      <c r="B40" s="18">
        <f t="shared" si="2"/>
        <v>15.038125831467614</v>
      </c>
      <c r="C40" s="18">
        <f t="shared" si="2"/>
        <v>14.686988206715512</v>
      </c>
      <c r="D40" s="18">
        <f t="shared" si="2"/>
        <v>14.73337475345472</v>
      </c>
      <c r="E40" s="18">
        <f t="shared" si="2"/>
        <v>14.486930440253914</v>
      </c>
      <c r="F40" s="18">
        <f t="shared" si="2"/>
        <v>14.079467862631956</v>
      </c>
    </row>
    <row r="41" spans="1:6" x14ac:dyDescent="0.2">
      <c r="A41" t="str">
        <f>$A$14</f>
        <v>Transport and storage</v>
      </c>
      <c r="B41" s="18">
        <f t="shared" si="2"/>
        <v>5.3801226516109999</v>
      </c>
      <c r="C41" s="18">
        <f t="shared" si="2"/>
        <v>5.8869255181600906</v>
      </c>
      <c r="D41" s="18">
        <f t="shared" si="2"/>
        <v>6.0988288228267109</v>
      </c>
      <c r="E41" s="18">
        <f t="shared" si="2"/>
        <v>6.5575347737643579</v>
      </c>
      <c r="F41" s="18">
        <f t="shared" si="2"/>
        <v>6.6287443698283504</v>
      </c>
    </row>
    <row r="42" spans="1:6" x14ac:dyDescent="0.2">
      <c r="A42" t="str">
        <f>$A$15</f>
        <v>Accommodation and food</v>
      </c>
      <c r="B42" s="18">
        <f t="shared" si="2"/>
        <v>5.8457445082578898</v>
      </c>
      <c r="C42" s="18">
        <f t="shared" si="2"/>
        <v>6.0931708654938586</v>
      </c>
      <c r="D42" s="18">
        <f t="shared" si="2"/>
        <v>5.3985085657534011</v>
      </c>
      <c r="E42" s="18">
        <f t="shared" si="2"/>
        <v>5.2354597711681574</v>
      </c>
      <c r="F42" s="18">
        <f t="shared" si="2"/>
        <v>5.5159749404561724</v>
      </c>
    </row>
    <row r="43" spans="1:6" x14ac:dyDescent="0.2">
      <c r="A43" t="str">
        <f>$A$16</f>
        <v>Media</v>
      </c>
      <c r="B43" s="18">
        <f t="shared" si="2"/>
        <v>0.33177585255848591</v>
      </c>
      <c r="C43" s="18">
        <f t="shared" si="2"/>
        <v>0.71355248207498878</v>
      </c>
      <c r="D43" s="18">
        <f t="shared" si="2"/>
        <v>0.5607210199885666</v>
      </c>
      <c r="E43" s="18">
        <f t="shared" si="2"/>
        <v>0.54397957251330176</v>
      </c>
      <c r="F43" s="18">
        <f t="shared" si="2"/>
        <v>0.53563515153850538</v>
      </c>
    </row>
    <row r="44" spans="1:6" x14ac:dyDescent="0.2">
      <c r="A44" t="str">
        <f>$A$17</f>
        <v>Information technology</v>
      </c>
      <c r="B44" s="18">
        <f t="shared" si="2"/>
        <v>1.9290048346799094</v>
      </c>
      <c r="C44" s="18">
        <f t="shared" si="2"/>
        <v>2.6719429534145624</v>
      </c>
      <c r="D44" s="18">
        <f t="shared" si="2"/>
        <v>2.5973824755701291</v>
      </c>
      <c r="E44" s="18">
        <f t="shared" si="2"/>
        <v>2.7359331952767572</v>
      </c>
      <c r="F44" s="18">
        <f t="shared" si="2"/>
        <v>2.8140853963092591</v>
      </c>
    </row>
    <row r="45" spans="1:6" x14ac:dyDescent="0.2">
      <c r="A45" t="str">
        <f>$A$18</f>
        <v>Finance and insurance</v>
      </c>
      <c r="B45" s="18">
        <f t="shared" si="2"/>
        <v>2.5002433563710689</v>
      </c>
      <c r="C45" s="18">
        <f t="shared" si="2"/>
        <v>2.3848293695882083</v>
      </c>
      <c r="D45" s="18">
        <f t="shared" si="2"/>
        <v>2.3858919554583915</v>
      </c>
      <c r="E45" s="18">
        <f t="shared" si="2"/>
        <v>2.3698694571199921</v>
      </c>
      <c r="F45" s="18">
        <f t="shared" si="2"/>
        <v>2.2522168685055783</v>
      </c>
    </row>
    <row r="46" spans="1:6" x14ac:dyDescent="0.2">
      <c r="A46" t="str">
        <f>$A$19</f>
        <v>Real estate</v>
      </c>
      <c r="B46" s="18">
        <f t="shared" si="2"/>
        <v>1.0488659593108147</v>
      </c>
      <c r="C46" s="18">
        <f t="shared" si="2"/>
        <v>1.0979900481918259</v>
      </c>
      <c r="D46" s="18">
        <f t="shared" si="2"/>
        <v>1.2167289776098926</v>
      </c>
      <c r="E46" s="18">
        <f t="shared" si="2"/>
        <v>1.0966640399264518</v>
      </c>
      <c r="F46" s="18">
        <f t="shared" si="2"/>
        <v>1.1181050313244285</v>
      </c>
    </row>
    <row r="47" spans="1:6" x14ac:dyDescent="0.2">
      <c r="A47" s="10" t="str">
        <f>$A$20</f>
        <v>Professional services</v>
      </c>
      <c r="B47" s="18">
        <f t="shared" si="2"/>
        <v>5.670527921087646</v>
      </c>
      <c r="C47" s="18">
        <f t="shared" si="2"/>
        <v>6.174665987540644</v>
      </c>
      <c r="D47" s="18">
        <f t="shared" si="2"/>
        <v>6.143605936608612</v>
      </c>
      <c r="E47" s="18">
        <f t="shared" si="2"/>
        <v>6.2751602006096423</v>
      </c>
      <c r="F47" s="18">
        <f t="shared" si="2"/>
        <v>6.4849795394486165</v>
      </c>
    </row>
    <row r="48" spans="1:6" x14ac:dyDescent="0.2">
      <c r="A48" s="10" t="str">
        <f>$A$21</f>
        <v>Support services</v>
      </c>
      <c r="B48" s="18">
        <f t="shared" si="2"/>
        <v>8.0099938349719153</v>
      </c>
      <c r="C48" s="18">
        <f t="shared" si="2"/>
        <v>7.3735846099596314</v>
      </c>
      <c r="D48" s="18">
        <f t="shared" si="2"/>
        <v>7.3815614352846852</v>
      </c>
      <c r="E48" s="18">
        <f t="shared" si="2"/>
        <v>7.8345581273174956</v>
      </c>
      <c r="F48" s="18">
        <f t="shared" si="2"/>
        <v>8.227349999184824</v>
      </c>
    </row>
    <row r="49" spans="1:9" x14ac:dyDescent="0.2">
      <c r="A49" s="10" t="str">
        <f>$A$22</f>
        <v>Public admin. and defence</v>
      </c>
      <c r="B49" s="18">
        <f t="shared" si="2"/>
        <v>5.3033842759336762</v>
      </c>
      <c r="C49" s="18">
        <f t="shared" si="2"/>
        <v>4.9274771774477975</v>
      </c>
      <c r="D49" s="18">
        <f t="shared" si="2"/>
        <v>5.080885440310869</v>
      </c>
      <c r="E49" s="18">
        <f t="shared" si="2"/>
        <v>5.0141721797667733</v>
      </c>
      <c r="F49" s="18">
        <f t="shared" si="2"/>
        <v>4.857917366346876</v>
      </c>
    </row>
    <row r="50" spans="1:9" x14ac:dyDescent="0.2">
      <c r="A50" s="10" t="str">
        <f>$A$23</f>
        <v>Education</v>
      </c>
      <c r="B50" s="18">
        <f t="shared" si="2"/>
        <v>10.197280898147264</v>
      </c>
      <c r="C50" s="18">
        <f t="shared" si="2"/>
        <v>9.9521216157975285</v>
      </c>
      <c r="D50" s="18">
        <f t="shared" si="2"/>
        <v>9.7573824135948932</v>
      </c>
      <c r="E50" s="18">
        <f t="shared" si="2"/>
        <v>9.5987501603533278</v>
      </c>
      <c r="F50" s="18">
        <f t="shared" si="2"/>
        <v>9.5582862639373989</v>
      </c>
    </row>
    <row r="51" spans="1:9" x14ac:dyDescent="0.2">
      <c r="A51" s="10" t="str">
        <f>$A$24</f>
        <v>Health and social work</v>
      </c>
      <c r="B51" s="18">
        <f t="shared" si="2"/>
        <v>15.398617735812337</v>
      </c>
      <c r="C51" s="18">
        <f t="shared" si="2"/>
        <v>15.085530697801989</v>
      </c>
      <c r="D51" s="18">
        <f t="shared" si="2"/>
        <v>15.315787108839396</v>
      </c>
      <c r="E51" s="18">
        <f t="shared" si="2"/>
        <v>16.484780178496163</v>
      </c>
      <c r="F51" s="18">
        <f t="shared" si="2"/>
        <v>17.832322780204322</v>
      </c>
    </row>
    <row r="52" spans="1:9" x14ac:dyDescent="0.2">
      <c r="A52" s="10" t="str">
        <f>$A$25</f>
        <v>Arts and entertainment</v>
      </c>
      <c r="B52" s="18">
        <f t="shared" si="2"/>
        <v>2.4702294039391215</v>
      </c>
      <c r="C52" s="18">
        <f t="shared" si="2"/>
        <v>2.3812247776515285</v>
      </c>
      <c r="D52" s="18">
        <f t="shared" si="2"/>
        <v>2.4162598250128973</v>
      </c>
      <c r="E52" s="18">
        <f t="shared" si="2"/>
        <v>2.1785144867777251</v>
      </c>
      <c r="F52" s="18">
        <f t="shared" si="2"/>
        <v>2.2219817907762272</v>
      </c>
    </row>
    <row r="53" spans="1:9" x14ac:dyDescent="0.2">
      <c r="A53" s="10" t="str">
        <f>$A$26</f>
        <v>Other services</v>
      </c>
      <c r="B53" s="18">
        <f t="shared" si="2"/>
        <v>2.1300171971835513</v>
      </c>
      <c r="C53" s="18">
        <f t="shared" si="2"/>
        <v>2.7021901814050087</v>
      </c>
      <c r="D53" s="18">
        <f t="shared" si="2"/>
        <v>3.0101376005354683</v>
      </c>
      <c r="E53" s="18">
        <f t="shared" si="2"/>
        <v>2.6717918644357677</v>
      </c>
      <c r="F53" s="18">
        <f t="shared" si="2"/>
        <v>2.5043240607487931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Sheffield City Region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2.0967093083652744</v>
      </c>
      <c r="C63" s="18">
        <f>IF(AND(D$3-C$3 &lt;&gt; 0,C5&lt;&gt;0,D5&lt;&gt;0),(EXP(LN(D5/C5)/(D$3-C$3))-1)*100,0)</f>
        <v>-30.805474534439938</v>
      </c>
      <c r="D63" s="18">
        <f t="shared" ref="B63:E78" si="3">IF(AND(E$3-D$3 &lt;&gt; 0,D5&lt;&gt;0,E5&lt;&gt;0),(EXP(LN(E5/D5)/(E$3-D$3))-1)*100,0)</f>
        <v>0.70339415894937751</v>
      </c>
      <c r="E63" s="18">
        <f t="shared" si="3"/>
        <v>0.13691169322656016</v>
      </c>
      <c r="F63" s="18">
        <f>IF(AND(F$3-D$3 &lt;&gt; 0,D5&lt;&gt;0,F5&lt;&gt;0),(EXP(LN(F5/D5)/(F$3-D$3))-1)*100,0)</f>
        <v>0.32538422596264382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-36.967867669934151</v>
      </c>
      <c r="C64" s="18">
        <f t="shared" ref="C64:C78" si="4">IF(AND(D$3-C$3 &lt;&gt; 0,C6&lt;&gt;0,D6&lt;&gt;0),(EXP(LN(D6/C6)/(D$3-C$3))-1)*100,0)</f>
        <v>-9.9476439790571742</v>
      </c>
      <c r="D64" s="18">
        <f t="shared" si="3"/>
        <v>-7.416950181089133</v>
      </c>
      <c r="E64" s="18">
        <f t="shared" si="3"/>
        <v>-5.8545336143161268</v>
      </c>
      <c r="F64" s="18">
        <f t="shared" ref="F64:F84" si="5">IF(AND(F$3-D$3 &lt;&gt; 0,D6&lt;&gt;0,F6&lt;&gt;0),(EXP(LN(F6/D6)/(F$3-D$3))-1)*100,0)</f>
        <v>-6.37824705338973</v>
      </c>
    </row>
    <row r="65" spans="1:6" x14ac:dyDescent="0.2">
      <c r="A65" t="str">
        <f>$A$7</f>
        <v>Food drink and tobacco</v>
      </c>
      <c r="B65" s="18">
        <f t="shared" si="3"/>
        <v>2.303932620440885</v>
      </c>
      <c r="C65" s="18">
        <f t="shared" si="4"/>
        <v>6.1039134499800918</v>
      </c>
      <c r="D65" s="18">
        <f t="shared" si="3"/>
        <v>-1.5075109159498501</v>
      </c>
      <c r="E65" s="18">
        <f t="shared" si="3"/>
        <v>-2.0050624821454477</v>
      </c>
      <c r="F65" s="18">
        <f t="shared" si="5"/>
        <v>-1.8394918629999757</v>
      </c>
    </row>
    <row r="66" spans="1:6" x14ac:dyDescent="0.2">
      <c r="A66" t="str">
        <f>$A$8</f>
        <v>Engineering</v>
      </c>
      <c r="B66" s="18">
        <f t="shared" si="3"/>
        <v>0.81706136277117647</v>
      </c>
      <c r="C66" s="18">
        <f t="shared" si="4"/>
        <v>-3.3893781692018621</v>
      </c>
      <c r="D66" s="18">
        <f t="shared" si="3"/>
        <v>0.70276008855703065</v>
      </c>
      <c r="E66" s="18">
        <f t="shared" si="3"/>
        <v>-0.23997151030962227</v>
      </c>
      <c r="F66" s="18">
        <f t="shared" si="5"/>
        <v>7.3287652790288149E-2</v>
      </c>
    </row>
    <row r="67" spans="1:6" x14ac:dyDescent="0.2">
      <c r="A67" t="str">
        <f>$A$9</f>
        <v>Rest of manufacturing</v>
      </c>
      <c r="B67" s="18">
        <f t="shared" si="3"/>
        <v>-1.6142723465004782</v>
      </c>
      <c r="C67" s="18">
        <f t="shared" si="4"/>
        <v>-0.52685032372735696</v>
      </c>
      <c r="D67" s="18">
        <f t="shared" si="3"/>
        <v>-1.6306041909929458</v>
      </c>
      <c r="E67" s="18">
        <f t="shared" si="3"/>
        <v>-1.480678256637602</v>
      </c>
      <c r="F67" s="18">
        <f t="shared" si="5"/>
        <v>-1.5306789402231846</v>
      </c>
    </row>
    <row r="68" spans="1:6" x14ac:dyDescent="0.2">
      <c r="A68" t="str">
        <f>$A$10</f>
        <v>Electricity and gas</v>
      </c>
      <c r="B68" s="18">
        <f t="shared" si="3"/>
        <v>-3.3387261451707451</v>
      </c>
      <c r="C68" s="18">
        <f t="shared" si="4"/>
        <v>-6.1349693251533495</v>
      </c>
      <c r="D68" s="18">
        <f t="shared" si="3"/>
        <v>-0.47127451673113496</v>
      </c>
      <c r="E68" s="18">
        <f t="shared" si="3"/>
        <v>-3.8306884154426513E-2</v>
      </c>
      <c r="F68" s="18">
        <f t="shared" si="5"/>
        <v>-0.18283830098638765</v>
      </c>
    </row>
    <row r="69" spans="1:6" x14ac:dyDescent="0.2">
      <c r="A69" t="str">
        <f>$A$11</f>
        <v>Water and sewerage</v>
      </c>
      <c r="B69" s="18">
        <f t="shared" si="3"/>
        <v>-7.6386035048484739</v>
      </c>
      <c r="C69" s="18">
        <f t="shared" si="4"/>
        <v>-1.7498138495904758</v>
      </c>
      <c r="D69" s="18">
        <f t="shared" si="3"/>
        <v>0.5472180493219625</v>
      </c>
      <c r="E69" s="18">
        <f t="shared" si="3"/>
        <v>0.37701961981448928</v>
      </c>
      <c r="F69" s="18">
        <f t="shared" si="5"/>
        <v>0.43372039459657064</v>
      </c>
    </row>
    <row r="70" spans="1:6" x14ac:dyDescent="0.2">
      <c r="A70" t="str">
        <f>$A$12</f>
        <v>Construction</v>
      </c>
      <c r="B70" s="18">
        <f t="shared" si="3"/>
        <v>1.5511014286407887</v>
      </c>
      <c r="C70" s="18">
        <f t="shared" si="4"/>
        <v>7.1468169638731371</v>
      </c>
      <c r="D70" s="18">
        <f t="shared" si="3"/>
        <v>-0.3705189137761522</v>
      </c>
      <c r="E70" s="18">
        <f t="shared" si="3"/>
        <v>8.0091981904795162E-2</v>
      </c>
      <c r="F70" s="18">
        <f t="shared" si="5"/>
        <v>-7.0337646335805193E-2</v>
      </c>
    </row>
    <row r="71" spans="1:6" x14ac:dyDescent="0.2">
      <c r="A71" t="str">
        <f>$A$13</f>
        <v>Wholesale and retail trade</v>
      </c>
      <c r="B71" s="18">
        <f t="shared" si="3"/>
        <v>0.27451164880076817</v>
      </c>
      <c r="C71" s="18">
        <f t="shared" si="4"/>
        <v>1.4704313122904322</v>
      </c>
      <c r="D71" s="18">
        <f t="shared" si="3"/>
        <v>-4.863180672163292E-2</v>
      </c>
      <c r="E71" s="18">
        <f t="shared" si="3"/>
        <v>1.4222243324213402E-2</v>
      </c>
      <c r="F71" s="18">
        <f t="shared" si="5"/>
        <v>-6.7334971905363972E-3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3.1644076354750972</v>
      </c>
      <c r="C72" s="18">
        <f t="shared" si="4"/>
        <v>4.7919495247980892</v>
      </c>
      <c r="D72" s="18">
        <f t="shared" si="3"/>
        <v>1.754294416922253</v>
      </c>
      <c r="E72" s="18">
        <f t="shared" si="3"/>
        <v>0.40835275223862766</v>
      </c>
      <c r="F72" s="18">
        <f t="shared" si="5"/>
        <v>0.85501011323578791</v>
      </c>
    </row>
    <row r="73" spans="1:6" x14ac:dyDescent="0.2">
      <c r="A73" t="str">
        <f>$A$15</f>
        <v>Accommodation and food</v>
      </c>
      <c r="B73" s="18">
        <f t="shared" si="6"/>
        <v>1.9193579884903222</v>
      </c>
      <c r="C73" s="18">
        <f>IF(AND(D$3-C$3 &lt;&gt; 0,C15&lt;&gt;0,D15&lt;&gt;0),(EXP(LN(D15/C15)/(D$3-C$3))-1)*100,0)</f>
        <v>-10.38092543532505</v>
      </c>
      <c r="D73" s="18">
        <f t="shared" si="3"/>
        <v>-0.32411004800738663</v>
      </c>
      <c r="E73" s="18">
        <f t="shared" si="3"/>
        <v>0.82483528576373644</v>
      </c>
      <c r="F73" s="18">
        <f t="shared" si="5"/>
        <v>0.44038947640798742</v>
      </c>
    </row>
    <row r="74" spans="1:6" x14ac:dyDescent="0.2">
      <c r="A74" t="str">
        <f>$A$16</f>
        <v>Media</v>
      </c>
      <c r="B74" s="18">
        <f t="shared" si="6"/>
        <v>22.152141308123376</v>
      </c>
      <c r="C74" s="18">
        <f>IF(AND(D$3-C$3 &lt;&gt; 0,C16&lt;&gt;0,D16&lt;&gt;0),(EXP(LN(D16/C16)/(D$3-C$3))-1)*100,0)</f>
        <v>-20.51394684823158</v>
      </c>
      <c r="D74" s="18">
        <f t="shared" si="3"/>
        <v>-0.31700766055654528</v>
      </c>
      <c r="E74" s="18">
        <f t="shared" si="3"/>
        <v>0.14503514741130985</v>
      </c>
      <c r="F74" s="18">
        <f t="shared" si="5"/>
        <v>-9.2165913232689078E-3</v>
      </c>
    </row>
    <row r="75" spans="1:6" x14ac:dyDescent="0.2">
      <c r="A75" t="str">
        <f>$A$17</f>
        <v>Information technology</v>
      </c>
      <c r="B75" s="18">
        <f t="shared" si="6"/>
        <v>9.4282021485733392</v>
      </c>
      <c r="C75" s="18">
        <f t="shared" si="4"/>
        <v>-1.6716522963224123</v>
      </c>
      <c r="D75" s="18">
        <f t="shared" si="3"/>
        <v>1.3369507332970487</v>
      </c>
      <c r="E75" s="18">
        <f t="shared" si="3"/>
        <v>0.58285385865439743</v>
      </c>
      <c r="F75" s="18">
        <f t="shared" si="5"/>
        <v>0.83359390164456926</v>
      </c>
    </row>
    <row r="76" spans="1:6" x14ac:dyDescent="0.2">
      <c r="A76" t="str">
        <f>$A$18</f>
        <v>Finance and insurance</v>
      </c>
      <c r="B76" s="18">
        <f t="shared" si="6"/>
        <v>-0.31620691492664221</v>
      </c>
      <c r="C76" s="18">
        <f t="shared" si="4"/>
        <v>1.1960307550767491</v>
      </c>
      <c r="D76" s="18">
        <f t="shared" si="3"/>
        <v>0.15407994586713603</v>
      </c>
      <c r="E76" s="18">
        <f t="shared" si="3"/>
        <v>-0.209464368030432</v>
      </c>
      <c r="F76" s="18">
        <f t="shared" si="5"/>
        <v>-8.8429790601141089E-2</v>
      </c>
    </row>
    <row r="77" spans="1:6" x14ac:dyDescent="0.2">
      <c r="A77" t="str">
        <f>$A$19</f>
        <v>Real estate</v>
      </c>
      <c r="B77" s="18">
        <f t="shared" si="6"/>
        <v>2.0294160267164685</v>
      </c>
      <c r="C77" s="18">
        <f t="shared" si="4"/>
        <v>12.089637453611113</v>
      </c>
      <c r="D77" s="18">
        <f t="shared" si="3"/>
        <v>-1.7732294302225782</v>
      </c>
      <c r="E77" s="18">
        <f t="shared" si="3"/>
        <v>0.49435689341750244</v>
      </c>
      <c r="F77" s="18">
        <f t="shared" si="5"/>
        <v>-0.26726274258406235</v>
      </c>
    </row>
    <row r="78" spans="1:6" x14ac:dyDescent="0.2">
      <c r="A78" t="str">
        <f>$A$20</f>
        <v>Professional services</v>
      </c>
      <c r="B78" s="18">
        <f t="shared" si="6"/>
        <v>3.0393930485364651</v>
      </c>
      <c r="C78" s="18">
        <f t="shared" si="4"/>
        <v>0.64214827787494322</v>
      </c>
      <c r="D78" s="18">
        <f t="shared" si="3"/>
        <v>0.7150119853513548</v>
      </c>
      <c r="E78" s="18">
        <f t="shared" si="3"/>
        <v>0.63038973592424163</v>
      </c>
      <c r="F78" s="18">
        <f t="shared" si="5"/>
        <v>0.65858924935155994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-1.1976170418310672</v>
      </c>
      <c r="C79" s="18">
        <f t="shared" ref="C79:C84" si="8">IF(AND(D$3-C$3 &lt;&gt; 0,C21&lt;&gt;0,D21&lt;&gt;0),(EXP(LN(D21/C21)/(D$3-C$3))-1)*100,0)</f>
        <v>1.2603881060173627</v>
      </c>
      <c r="D79" s="18">
        <f t="shared" ref="D79:D84" si="9">IF(AND(E$3-D$3 &lt;&gt; 0,D21&lt;&gt;0,E21&lt;&gt;0),(EXP(LN(E21/D21)/(E$3-D$3))-1)*100,0)</f>
        <v>1.4909152950804083</v>
      </c>
      <c r="E79" s="18">
        <f t="shared" ref="E79:E84" si="10">IF(AND(F$3-E$3 &lt;&gt; 0,E21&lt;&gt;0,F21&lt;&gt;0),(EXP(LN(F21/E21)/(F$3-E$3))-1)*100,0)</f>
        <v>0.7918280484445539</v>
      </c>
      <c r="F79" s="18">
        <f t="shared" si="5"/>
        <v>1.0243204376282344</v>
      </c>
    </row>
    <row r="80" spans="1:6" x14ac:dyDescent="0.2">
      <c r="A80" s="10" t="str">
        <f>$A$22</f>
        <v>Public admin. and defence</v>
      </c>
      <c r="B80" s="18">
        <f t="shared" si="7"/>
        <v>-0.96842665786204263</v>
      </c>
      <c r="C80" s="18">
        <f t="shared" si="8"/>
        <v>4.3001176807351937</v>
      </c>
      <c r="D80" s="18">
        <f t="shared" si="9"/>
        <v>2.4383556192453248E-2</v>
      </c>
      <c r="E80" s="18">
        <f t="shared" si="10"/>
        <v>-1.7069115716927818E-2</v>
      </c>
      <c r="F80" s="18">
        <f t="shared" si="5"/>
        <v>-3.2534675489359621E-3</v>
      </c>
    </row>
    <row r="81" spans="1:6" x14ac:dyDescent="0.2">
      <c r="A81" s="10" t="str">
        <f>$A$23</f>
        <v>Education</v>
      </c>
      <c r="B81" s="18">
        <f t="shared" si="7"/>
        <v>0.25674966032402935</v>
      </c>
      <c r="C81" s="18">
        <f t="shared" si="8"/>
        <v>-0.82832036786257834</v>
      </c>
      <c r="D81" s="18">
        <f t="shared" si="9"/>
        <v>-3.9093053389871457E-2</v>
      </c>
      <c r="E81" s="18">
        <f t="shared" si="10"/>
        <v>0.25760134945509439</v>
      </c>
      <c r="F81" s="18">
        <f t="shared" si="5"/>
        <v>0.15860549736466112</v>
      </c>
    </row>
    <row r="82" spans="1:6" x14ac:dyDescent="0.2">
      <c r="A82" s="10" t="str">
        <f>$A$24</f>
        <v>Health and social work</v>
      </c>
      <c r="B82" s="18">
        <f t="shared" si="7"/>
        <v>0.35187963167253589</v>
      </c>
      <c r="C82" s="18">
        <f t="shared" si="8"/>
        <v>2.6948689445962959</v>
      </c>
      <c r="D82" s="18">
        <f t="shared" si="9"/>
        <v>1.77536846921027</v>
      </c>
      <c r="E82" s="18">
        <f t="shared" si="10"/>
        <v>1.0911765385512862</v>
      </c>
      <c r="F82" s="18">
        <f t="shared" si="5"/>
        <v>1.3187279238753069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-5.2583165280040145E-2</v>
      </c>
      <c r="C83" s="18">
        <f t="shared" si="8"/>
        <v>2.639199684085769</v>
      </c>
      <c r="D83" s="18">
        <f t="shared" si="9"/>
        <v>-1.7670289668688999</v>
      </c>
      <c r="E83" s="18">
        <f t="shared" si="10"/>
        <v>0.49831488761566956</v>
      </c>
      <c r="F83" s="18">
        <f t="shared" si="5"/>
        <v>-0.26254557509552967</v>
      </c>
    </row>
    <row r="84" spans="1:6" x14ac:dyDescent="0.2">
      <c r="A84" s="10" t="str">
        <f>$A$26</f>
        <v>Other services</v>
      </c>
      <c r="B84" s="18">
        <f t="shared" si="7"/>
        <v>7.0505734588949709</v>
      </c>
      <c r="C84" s="18">
        <f t="shared" si="8"/>
        <v>12.67834357963109</v>
      </c>
      <c r="D84" s="18">
        <f t="shared" si="9"/>
        <v>-2.0741904797209165</v>
      </c>
      <c r="E84" s="18">
        <f t="shared" si="10"/>
        <v>-0.34718625431832129</v>
      </c>
      <c r="F84" s="18">
        <f t="shared" si="5"/>
        <v>-0.92621220447653974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0.86855460690113961</v>
      </c>
      <c r="C86" s="18">
        <f>IF(AND(D$3-C$3 &lt;&gt; 0,C28&lt;&gt;0,D28&lt;&gt;0),(EXP(LN(D28/C28)/(D$3-C$3))-1)*100,0)</f>
        <v>1.1509618775221719</v>
      </c>
      <c r="D86" s="18">
        <f>IF(AND(E$3-D$3 &lt;&gt; 0,D28&lt;&gt;0,E28&lt;&gt;0),(EXP(LN(E28/D28)/(E$3-D$3))-1)*100,0)</f>
        <v>0.28914192968410024</v>
      </c>
      <c r="E86" s="18">
        <f>IF(AND(F$3-E$3 &lt;&gt; 0,E28&lt;&gt;0,F28&lt;&gt;0),(EXP(LN(F28/E28)/(F$3-E$3))-1)*100,0)</f>
        <v>0.29996360373130138</v>
      </c>
      <c r="F86" s="18">
        <f>IF(AND(F$3-D$3 &lt;&gt; 0,D28&lt;&gt;0,F28&lt;&gt;0),(EXP(LN(F28/D28)/(F$3-D$3))-1)*100,0)</f>
        <v>0.29635624930957061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0.35499999999999066</v>
      </c>
      <c r="C90" s="27">
        <f>D5-C5</f>
        <v>-1.3729999999999851</v>
      </c>
      <c r="D90" s="27">
        <f t="shared" si="11"/>
        <v>0.10999999999998922</v>
      </c>
      <c r="E90" s="27">
        <f t="shared" si="11"/>
        <v>4.3999999999998707E-2</v>
      </c>
      <c r="F90" s="27">
        <f>F5-D5</f>
        <v>0.15399999999998792</v>
      </c>
    </row>
    <row r="91" spans="1:6" x14ac:dyDescent="0.2">
      <c r="A91" t="str">
        <f>$A$6</f>
        <v>Mining and quarrying</v>
      </c>
      <c r="B91" s="27">
        <f t="shared" si="11"/>
        <v>-1.0189999999999995</v>
      </c>
      <c r="C91" s="27">
        <f t="shared" ref="C91:C105" si="12">D6-C6</f>
        <v>-1.8999999999999129E-2</v>
      </c>
      <c r="D91" s="27">
        <f t="shared" si="11"/>
        <v>-5.4999999999999952E-2</v>
      </c>
      <c r="E91" s="27">
        <f t="shared" si="11"/>
        <v>-5.30000000000002E-2</v>
      </c>
      <c r="F91" s="27">
        <f t="shared" ref="F91:F111" si="13">F6-D6</f>
        <v>-0.10800000000000015</v>
      </c>
    </row>
    <row r="92" spans="1:6" x14ac:dyDescent="0.2">
      <c r="A92" t="str">
        <f>$A$7</f>
        <v>Food drink and tobacco</v>
      </c>
      <c r="B92" s="27">
        <f t="shared" si="11"/>
        <v>0.65199999999998948</v>
      </c>
      <c r="C92" s="27">
        <f t="shared" si="12"/>
        <v>0.45700000000000962</v>
      </c>
      <c r="D92" s="27">
        <f t="shared" si="11"/>
        <v>-0.58099999999999064</v>
      </c>
      <c r="E92" s="27">
        <f t="shared" si="11"/>
        <v>-1.3500000000000103</v>
      </c>
      <c r="F92" s="27">
        <f t="shared" si="13"/>
        <v>-1.9310000000000009</v>
      </c>
    </row>
    <row r="93" spans="1:6" x14ac:dyDescent="0.2">
      <c r="A93" t="str">
        <f>$A$8</f>
        <v>Engineering</v>
      </c>
      <c r="B93" s="27">
        <f t="shared" si="11"/>
        <v>0.24000000000000643</v>
      </c>
      <c r="C93" s="27">
        <f t="shared" si="12"/>
        <v>-0.25399999999998801</v>
      </c>
      <c r="D93" s="27">
        <f t="shared" si="11"/>
        <v>0.25799999999997336</v>
      </c>
      <c r="E93" s="27">
        <f t="shared" si="11"/>
        <v>-0.17799999999998484</v>
      </c>
      <c r="F93" s="27">
        <f t="shared" si="13"/>
        <v>7.9999999999988525E-2</v>
      </c>
    </row>
    <row r="94" spans="1:6" x14ac:dyDescent="0.2">
      <c r="A94" t="str">
        <f>$A$9</f>
        <v>Rest of manufacturing</v>
      </c>
      <c r="B94" s="27">
        <f t="shared" si="11"/>
        <v>-3.1789999999997889</v>
      </c>
      <c r="C94" s="27">
        <f t="shared" si="12"/>
        <v>-0.24900000000002365</v>
      </c>
      <c r="D94" s="27">
        <f t="shared" si="11"/>
        <v>-3.7100000000002638</v>
      </c>
      <c r="E94" s="27">
        <f t="shared" si="11"/>
        <v>-6.0009999999997987</v>
      </c>
      <c r="F94" s="27">
        <f t="shared" si="13"/>
        <v>-9.7110000000000625</v>
      </c>
    </row>
    <row r="95" spans="1:6" x14ac:dyDescent="0.2">
      <c r="A95" t="str">
        <f>$A$10</f>
        <v>Electricity and gas</v>
      </c>
      <c r="B95" s="27">
        <f t="shared" si="11"/>
        <v>-0.16599999999999882</v>
      </c>
      <c r="C95" s="27">
        <f t="shared" si="12"/>
        <v>-6.999999999999984E-2</v>
      </c>
      <c r="D95" s="27">
        <f t="shared" si="11"/>
        <v>-2.5000000000001243E-2</v>
      </c>
      <c r="E95" s="27">
        <f t="shared" si="11"/>
        <v>-4.0000000000013358E-3</v>
      </c>
      <c r="F95" s="27">
        <f t="shared" si="13"/>
        <v>-2.9000000000002579E-2</v>
      </c>
    </row>
    <row r="96" spans="1:6" x14ac:dyDescent="0.2">
      <c r="A96" t="str">
        <f>$A$11</f>
        <v>Water and sewerage</v>
      </c>
      <c r="B96" s="27">
        <f t="shared" si="11"/>
        <v>-1.0049999999999919</v>
      </c>
      <c r="C96" s="27">
        <f t="shared" si="12"/>
        <v>-4.7000000000000153E-2</v>
      </c>
      <c r="D96" s="27">
        <f t="shared" si="11"/>
        <v>7.2999999999992848E-2</v>
      </c>
      <c r="E96" s="27">
        <f t="shared" si="11"/>
        <v>0.10400000000000142</v>
      </c>
      <c r="F96" s="27">
        <f t="shared" si="13"/>
        <v>0.17699999999999427</v>
      </c>
    </row>
    <row r="97" spans="1:6" x14ac:dyDescent="0.2">
      <c r="A97" t="str">
        <f>$A$12</f>
        <v>Construction</v>
      </c>
      <c r="B97" s="27">
        <f t="shared" si="11"/>
        <v>2.5850000000000719</v>
      </c>
      <c r="C97" s="27">
        <f t="shared" si="12"/>
        <v>3.0939999999999586</v>
      </c>
      <c r="D97" s="27">
        <f t="shared" si="11"/>
        <v>-0.85299999999989495</v>
      </c>
      <c r="E97" s="27">
        <f t="shared" si="11"/>
        <v>0.36599999999999255</v>
      </c>
      <c r="F97" s="27">
        <f t="shared" si="13"/>
        <v>-0.4869999999999024</v>
      </c>
    </row>
    <row r="98" spans="1:6" x14ac:dyDescent="0.2">
      <c r="A98" t="str">
        <f>$A$13</f>
        <v>Wholesale and retail trade</v>
      </c>
      <c r="B98" s="27">
        <f t="shared" si="11"/>
        <v>1.0219999999999914</v>
      </c>
      <c r="C98" s="27">
        <f t="shared" si="12"/>
        <v>1.377999999999858</v>
      </c>
      <c r="D98" s="27">
        <f t="shared" si="11"/>
        <v>-0.23099999999962506</v>
      </c>
      <c r="E98" s="27">
        <f t="shared" si="11"/>
        <v>0.13499999999962142</v>
      </c>
      <c r="F98" s="27">
        <f t="shared" si="13"/>
        <v>-9.6000000000003638E-2</v>
      </c>
    </row>
    <row r="99" spans="1:6" x14ac:dyDescent="0.2">
      <c r="A99" t="str">
        <f>$A$14</f>
        <v>Transport and storage</v>
      </c>
      <c r="B99" s="27">
        <f t="shared" si="11"/>
        <v>4.4010000000001526</v>
      </c>
      <c r="C99" s="27">
        <f t="shared" si="12"/>
        <v>1.7999999999999048</v>
      </c>
      <c r="D99" s="27">
        <f t="shared" si="11"/>
        <v>3.5760000000000574</v>
      </c>
      <c r="E99" s="27">
        <f t="shared" si="11"/>
        <v>1.7859999999999516</v>
      </c>
      <c r="F99" s="27">
        <f t="shared" si="13"/>
        <v>5.362000000000009</v>
      </c>
    </row>
    <row r="100" spans="1:6" x14ac:dyDescent="0.2">
      <c r="A100" t="str">
        <f>$A$15</f>
        <v>Accommodation and food</v>
      </c>
      <c r="B100" s="27">
        <f t="shared" si="11"/>
        <v>2.8469999999999871</v>
      </c>
      <c r="C100" s="27">
        <f t="shared" si="12"/>
        <v>-4.0360000000000227</v>
      </c>
      <c r="D100" s="27">
        <f t="shared" si="11"/>
        <v>-0.56099999999998573</v>
      </c>
      <c r="E100" s="27">
        <f t="shared" si="11"/>
        <v>2.9350000000000875</v>
      </c>
      <c r="F100" s="27">
        <f t="shared" si="13"/>
        <v>2.3740000000001018</v>
      </c>
    </row>
    <row r="101" spans="1:6" x14ac:dyDescent="0.2">
      <c r="A101" t="str">
        <f>$A$16</f>
        <v>Media</v>
      </c>
      <c r="B101" s="27">
        <f t="shared" si="11"/>
        <v>2.5079999999999929</v>
      </c>
      <c r="C101" s="27">
        <f t="shared" si="12"/>
        <v>-0.93399999999998151</v>
      </c>
      <c r="D101" s="27">
        <f t="shared" si="11"/>
        <v>-5.7000000000003936E-2</v>
      </c>
      <c r="E101" s="27">
        <f t="shared" si="11"/>
        <v>5.1999999999992053E-2</v>
      </c>
      <c r="F101" s="27">
        <f t="shared" si="13"/>
        <v>-5.0000000000118838E-3</v>
      </c>
    </row>
    <row r="102" spans="1:6" x14ac:dyDescent="0.2">
      <c r="A102" t="str">
        <f>$A$17</f>
        <v>Information technology</v>
      </c>
      <c r="B102" s="27">
        <f t="shared" si="11"/>
        <v>5.1589999999999563</v>
      </c>
      <c r="C102" s="27">
        <f t="shared" si="12"/>
        <v>-0.28500000000000725</v>
      </c>
      <c r="D102" s="27">
        <f t="shared" si="11"/>
        <v>1.1510000000000531</v>
      </c>
      <c r="E102" s="27">
        <f t="shared" si="11"/>
        <v>1.0720000000000596</v>
      </c>
      <c r="F102" s="27">
        <f t="shared" si="13"/>
        <v>2.2230000000001127</v>
      </c>
    </row>
    <row r="103" spans="1:6" x14ac:dyDescent="0.2">
      <c r="A103" t="str">
        <f>$A$18</f>
        <v>Finance and insurance</v>
      </c>
      <c r="B103" s="27">
        <f t="shared" si="11"/>
        <v>-0.19400000000002393</v>
      </c>
      <c r="C103" s="27">
        <f t="shared" si="12"/>
        <v>0.18200000000002703</v>
      </c>
      <c r="D103" s="27">
        <f t="shared" si="11"/>
        <v>0.11900000000000333</v>
      </c>
      <c r="E103" s="27">
        <f t="shared" si="11"/>
        <v>-0.32199999999996365</v>
      </c>
      <c r="F103" s="27">
        <f t="shared" si="13"/>
        <v>-0.20299999999996032</v>
      </c>
    </row>
    <row r="104" spans="1:6" x14ac:dyDescent="0.2">
      <c r="A104" t="str">
        <f>$A$19</f>
        <v>Real estate</v>
      </c>
      <c r="B104" s="27">
        <f t="shared" si="11"/>
        <v>0.54099999999999948</v>
      </c>
      <c r="C104" s="27">
        <f t="shared" si="12"/>
        <v>0.8469999999999942</v>
      </c>
      <c r="D104" s="27">
        <f t="shared" si="11"/>
        <v>-0.6719999999999855</v>
      </c>
      <c r="E104" s="27">
        <f t="shared" si="11"/>
        <v>0.36299999999998267</v>
      </c>
      <c r="F104" s="27">
        <f t="shared" si="13"/>
        <v>-0.30900000000000283</v>
      </c>
    </row>
    <row r="105" spans="1:6" x14ac:dyDescent="0.2">
      <c r="A105" t="str">
        <f>$A$20</f>
        <v>Professional services</v>
      </c>
      <c r="B105" s="27">
        <f t="shared" si="11"/>
        <v>4.4469999999999601</v>
      </c>
      <c r="C105" s="27">
        <f t="shared" si="12"/>
        <v>0.25299999999995038</v>
      </c>
      <c r="D105" s="27">
        <f t="shared" si="11"/>
        <v>1.4380000000000379</v>
      </c>
      <c r="E105" s="27">
        <f t="shared" si="11"/>
        <v>2.6649999999999494</v>
      </c>
      <c r="F105" s="27">
        <f t="shared" si="13"/>
        <v>4.1029999999999873</v>
      </c>
    </row>
    <row r="106" spans="1:6" x14ac:dyDescent="0.2">
      <c r="A106" s="10" t="str">
        <f>$A$21</f>
        <v>Support services</v>
      </c>
      <c r="B106" s="27">
        <f t="shared" ref="B106:B111" si="14">C21-B21</f>
        <v>-2.3229999999999364</v>
      </c>
      <c r="C106" s="27">
        <f t="shared" ref="C106:C111" si="15">D21-C21</f>
        <v>0.59300000000011011</v>
      </c>
      <c r="D106" s="27">
        <f t="shared" ref="D106:D111" si="16">E21-D21</f>
        <v>3.6590000000000202</v>
      </c>
      <c r="E106" s="27">
        <f t="shared" ref="E106:E111" si="17">F21-E21</f>
        <v>4.2099999999998019</v>
      </c>
      <c r="F106" s="27">
        <f t="shared" si="13"/>
        <v>7.8689999999998221</v>
      </c>
    </row>
    <row r="107" spans="1:6" x14ac:dyDescent="0.2">
      <c r="A107" s="10" t="str">
        <f>$A$22</f>
        <v>Public admin. and defence</v>
      </c>
      <c r="B107" s="27">
        <f t="shared" si="14"/>
        <v>-1.2479999999999336</v>
      </c>
      <c r="C107" s="27">
        <f t="shared" si="15"/>
        <v>1.3519999999999541</v>
      </c>
      <c r="D107" s="27">
        <f t="shared" si="16"/>
        <v>4.0000000000027569E-2</v>
      </c>
      <c r="E107" s="27">
        <f t="shared" si="17"/>
        <v>-5.6000000000047123E-2</v>
      </c>
      <c r="F107" s="27">
        <f t="shared" si="13"/>
        <v>-1.6000000000019554E-2</v>
      </c>
    </row>
    <row r="108" spans="1:6" x14ac:dyDescent="0.2">
      <c r="A108" s="10" t="str">
        <f>$A$23</f>
        <v>Education</v>
      </c>
      <c r="B108" s="27">
        <f t="shared" si="14"/>
        <v>0.64800000000002456</v>
      </c>
      <c r="C108" s="27">
        <f t="shared" si="15"/>
        <v>-0.52600000000009572</v>
      </c>
      <c r="D108" s="27">
        <f t="shared" si="16"/>
        <v>-0.12299999999999045</v>
      </c>
      <c r="E108" s="27">
        <f t="shared" si="17"/>
        <v>1.6379999999998844</v>
      </c>
      <c r="F108" s="27">
        <f t="shared" si="13"/>
        <v>1.514999999999894</v>
      </c>
    </row>
    <row r="109" spans="1:6" x14ac:dyDescent="0.2">
      <c r="A109" s="10" t="str">
        <f>$A$24</f>
        <v>Health and social work</v>
      </c>
      <c r="B109" s="27">
        <f t="shared" si="14"/>
        <v>1.3430000000000319</v>
      </c>
      <c r="C109" s="27">
        <f t="shared" si="15"/>
        <v>2.5940000000000509</v>
      </c>
      <c r="D109" s="27">
        <f t="shared" si="16"/>
        <v>9.0919999999999419</v>
      </c>
      <c r="E109" s="27">
        <f t="shared" si="17"/>
        <v>12.373999999999882</v>
      </c>
      <c r="F109" s="27">
        <f t="shared" si="13"/>
        <v>21.465999999999823</v>
      </c>
    </row>
    <row r="110" spans="1:6" x14ac:dyDescent="0.2">
      <c r="A110" s="10" t="str">
        <f>$A$25</f>
        <v>Arts and entertainment</v>
      </c>
      <c r="B110" s="27">
        <f t="shared" si="14"/>
        <v>-3.1999999999953843E-2</v>
      </c>
      <c r="C110" s="27">
        <f t="shared" si="15"/>
        <v>0.40099999999999092</v>
      </c>
      <c r="D110" s="27">
        <f t="shared" si="16"/>
        <v>-1.3299999999999716</v>
      </c>
      <c r="E110" s="27">
        <f t="shared" si="17"/>
        <v>0.726999999999979</v>
      </c>
      <c r="F110" s="27">
        <f t="shared" si="13"/>
        <v>-0.60299999999999265</v>
      </c>
    </row>
    <row r="111" spans="1:6" x14ac:dyDescent="0.2">
      <c r="A111" s="10" t="str">
        <f>$A$26</f>
        <v>Other services</v>
      </c>
      <c r="B111" s="27">
        <f t="shared" si="14"/>
        <v>4.1130000000000475</v>
      </c>
      <c r="C111" s="27">
        <f t="shared" si="15"/>
        <v>2.1859999999999964</v>
      </c>
      <c r="D111" s="27">
        <f t="shared" si="16"/>
        <v>-1.9330000000000247</v>
      </c>
      <c r="E111" s="27">
        <f t="shared" si="17"/>
        <v>-0.59799999999999542</v>
      </c>
      <c r="F111" s="27">
        <f t="shared" si="13"/>
        <v>-2.5310000000000201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21.695000000000505</v>
      </c>
      <c r="C113" s="29">
        <f>D28-C28</f>
        <v>7.3439999999995962</v>
      </c>
      <c r="D113" s="29">
        <f>E28-D28</f>
        <v>9.385000000000332</v>
      </c>
      <c r="E113" s="29">
        <f>F28-E28</f>
        <v>19.908999999999423</v>
      </c>
      <c r="F113" s="29">
        <f>F28-D28</f>
        <v>29.293999999999755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Sheffield City Region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10.309999999999997</v>
      </c>
      <c r="C7" s="31">
        <f>'Ind T1'!C7</f>
        <v>8.4749999999999961</v>
      </c>
      <c r="D7" s="31">
        <f>'Ind T1'!D7</f>
        <v>6.9660000000000126</v>
      </c>
      <c r="E7" s="31">
        <f>'Ind T1'!E7</f>
        <v>7.0689999999999937</v>
      </c>
      <c r="F7" s="31">
        <f>'Ind T1'!F7</f>
        <v>7.1599999999999921</v>
      </c>
      <c r="H7" s="31">
        <f>C7-B7</f>
        <v>-1.8350000000000009</v>
      </c>
      <c r="I7" s="31">
        <f>D7-C7</f>
        <v>-1.5089999999999835</v>
      </c>
      <c r="J7" s="31">
        <f>E7-D7</f>
        <v>0.10299999999998111</v>
      </c>
      <c r="K7" s="31">
        <f>F7-E7</f>
        <v>9.0999999999998415E-2</v>
      </c>
      <c r="L7" s="31">
        <f>F7-D7</f>
        <v>0.19399999999997952</v>
      </c>
    </row>
    <row r="8" spans="1:12" x14ac:dyDescent="0.2">
      <c r="A8" t="str">
        <f>'Ind T2'!A5</f>
        <v>Agriculture</v>
      </c>
      <c r="B8" s="32">
        <f>'Ind T2'!B5</f>
        <v>4.1020000000000003</v>
      </c>
      <c r="C8" s="32">
        <f>'Ind T2'!C5</f>
        <v>4.456999999999991</v>
      </c>
      <c r="D8" s="32">
        <f>'Ind T2'!D5</f>
        <v>3.0840000000000058</v>
      </c>
      <c r="E8" s="32">
        <f>'Ind T2'!E5</f>
        <v>3.1939999999999951</v>
      </c>
      <c r="F8" s="32">
        <f>'Ind T2'!F5</f>
        <v>3.2379999999999938</v>
      </c>
      <c r="H8" s="11">
        <f t="shared" ref="H8:H40" si="0">C8-B8</f>
        <v>0.35499999999999066</v>
      </c>
      <c r="I8" s="31">
        <f t="shared" ref="I8:I38" si="1">D8-C8</f>
        <v>-1.3729999999999851</v>
      </c>
      <c r="J8" s="11">
        <f t="shared" ref="J8:J38" si="2">E8-D8</f>
        <v>0.10999999999998922</v>
      </c>
      <c r="K8" s="11">
        <f t="shared" ref="K8:K38" si="3">F8-E8</f>
        <v>4.3999999999998707E-2</v>
      </c>
      <c r="L8" s="31">
        <f t="shared" ref="L8:L40" si="4">F8-D8</f>
        <v>0.15399999999998792</v>
      </c>
    </row>
    <row r="9" spans="1:12" x14ac:dyDescent="0.2">
      <c r="A9" t="str">
        <f>'Ind T2'!A6</f>
        <v>Mining and quarrying</v>
      </c>
      <c r="B9" s="32">
        <f>'Ind T2'!B6</f>
        <v>1.2099999999999989</v>
      </c>
      <c r="C9" s="32">
        <f>'Ind T2'!C6</f>
        <v>0.19099999999999934</v>
      </c>
      <c r="D9" s="32">
        <f>'Ind T2'!D6</f>
        <v>0.17200000000000021</v>
      </c>
      <c r="E9" s="32">
        <f>'Ind T2'!E6</f>
        <v>0.11700000000000026</v>
      </c>
      <c r="F9" s="32">
        <f>'Ind T2'!F6</f>
        <v>6.4000000000000057E-2</v>
      </c>
      <c r="H9" s="11">
        <f t="shared" si="0"/>
        <v>-1.0189999999999995</v>
      </c>
      <c r="I9" s="31">
        <f t="shared" si="1"/>
        <v>-1.8999999999999129E-2</v>
      </c>
      <c r="J9" s="11">
        <f t="shared" si="2"/>
        <v>-5.4999999999999952E-2</v>
      </c>
      <c r="K9" s="11">
        <f t="shared" si="3"/>
        <v>-5.30000000000002E-2</v>
      </c>
      <c r="L9" s="31">
        <f t="shared" si="4"/>
        <v>-0.10800000000000015</v>
      </c>
    </row>
    <row r="10" spans="1:12" x14ac:dyDescent="0.2">
      <c r="A10" t="str">
        <f>'Ind T2'!A10</f>
        <v>Electricity and gas</v>
      </c>
      <c r="B10" s="32">
        <f>'Ind T2'!B10</f>
        <v>1.3070000000000008</v>
      </c>
      <c r="C10" s="32">
        <f>'Ind T2'!C10</f>
        <v>1.141000000000002</v>
      </c>
      <c r="D10" s="32">
        <f>'Ind T2'!D10</f>
        <v>1.0710000000000022</v>
      </c>
      <c r="E10" s="32">
        <f>'Ind T2'!E10</f>
        <v>1.0460000000000009</v>
      </c>
      <c r="F10" s="32">
        <f>'Ind T2'!F10</f>
        <v>1.0419999999999996</v>
      </c>
      <c r="H10" s="11">
        <f t="shared" si="0"/>
        <v>-0.16599999999999882</v>
      </c>
      <c r="I10" s="31">
        <f t="shared" si="1"/>
        <v>-6.999999999999984E-2</v>
      </c>
      <c r="J10" s="11">
        <f t="shared" si="2"/>
        <v>-2.5000000000001243E-2</v>
      </c>
      <c r="K10" s="11">
        <f t="shared" si="3"/>
        <v>-4.0000000000013358E-3</v>
      </c>
      <c r="L10" s="31">
        <f t="shared" si="4"/>
        <v>-2.9000000000002579E-2</v>
      </c>
    </row>
    <row r="11" spans="1:12" x14ac:dyDescent="0.2">
      <c r="A11" t="str">
        <f>'Ind T2'!A11</f>
        <v>Water and sewerage</v>
      </c>
      <c r="B11" s="32">
        <f>'Ind T2'!B11</f>
        <v>3.6909999999999967</v>
      </c>
      <c r="C11" s="32">
        <f>'Ind T2'!C11</f>
        <v>2.6860000000000048</v>
      </c>
      <c r="D11" s="32">
        <f>'Ind T2'!D11</f>
        <v>2.6390000000000047</v>
      </c>
      <c r="E11" s="32">
        <f>'Ind T2'!E11</f>
        <v>2.7119999999999975</v>
      </c>
      <c r="F11" s="32">
        <f>'Ind T2'!F11</f>
        <v>2.8159999999999989</v>
      </c>
      <c r="H11" s="11">
        <f t="shared" ref="H11" si="5">C11-B11</f>
        <v>-1.0049999999999919</v>
      </c>
      <c r="I11" s="31">
        <f t="shared" ref="I11" si="6">D11-C11</f>
        <v>-4.7000000000000153E-2</v>
      </c>
      <c r="J11" s="11">
        <f t="shared" ref="J11" si="7">E11-D11</f>
        <v>7.2999999999992848E-2</v>
      </c>
      <c r="K11" s="11">
        <f t="shared" ref="K11" si="8">F11-E11</f>
        <v>0.10400000000000142</v>
      </c>
      <c r="L11" s="31">
        <f t="shared" si="4"/>
        <v>0.17699999999999427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64.529999999999902</v>
      </c>
      <c r="C13" s="31">
        <f>'Ind T1'!C8</f>
        <v>62.243000000000109</v>
      </c>
      <c r="D13" s="31">
        <f>'Ind T1'!D8</f>
        <v>62.197000000000102</v>
      </c>
      <c r="E13" s="31">
        <f>'Ind T1'!E8</f>
        <v>58.163999999999817</v>
      </c>
      <c r="F13" s="31">
        <f>'Ind T1'!F8</f>
        <v>50.635000000000026</v>
      </c>
      <c r="H13" s="31">
        <f t="shared" si="0"/>
        <v>-2.286999999999793</v>
      </c>
      <c r="I13" s="31">
        <f t="shared" si="1"/>
        <v>-4.600000000000648E-2</v>
      </c>
      <c r="J13" s="31">
        <f t="shared" si="2"/>
        <v>-4.0330000000002855</v>
      </c>
      <c r="K13" s="31">
        <f t="shared" si="3"/>
        <v>-7.5289999999997903</v>
      </c>
      <c r="L13" s="31">
        <f t="shared" si="4"/>
        <v>-11.562000000000076</v>
      </c>
    </row>
    <row r="14" spans="1:12" x14ac:dyDescent="0.2">
      <c r="A14" t="str">
        <f>'Ind T2'!A7</f>
        <v>Food drink and tobacco</v>
      </c>
      <c r="B14" s="32">
        <f>'Ind T2'!B7</f>
        <v>6.8350000000000044</v>
      </c>
      <c r="C14" s="32">
        <f>'Ind T2'!C7</f>
        <v>7.4869999999999939</v>
      </c>
      <c r="D14" s="32">
        <f>'Ind T2'!D7</f>
        <v>7.9440000000000035</v>
      </c>
      <c r="E14" s="32">
        <f>'Ind T2'!E7</f>
        <v>7.3630000000000129</v>
      </c>
      <c r="F14" s="32">
        <f>'Ind T2'!F7</f>
        <v>6.0130000000000026</v>
      </c>
      <c r="H14" s="11">
        <f t="shared" si="0"/>
        <v>0.65199999999998948</v>
      </c>
      <c r="I14" s="31">
        <f t="shared" si="1"/>
        <v>0.45700000000000962</v>
      </c>
      <c r="J14" s="11">
        <f t="shared" si="2"/>
        <v>-0.58099999999999064</v>
      </c>
      <c r="K14" s="11">
        <f t="shared" si="3"/>
        <v>-1.3500000000000103</v>
      </c>
      <c r="L14" s="31">
        <f t="shared" si="4"/>
        <v>-1.9310000000000009</v>
      </c>
    </row>
    <row r="15" spans="1:12" x14ac:dyDescent="0.2">
      <c r="A15" t="str">
        <f>'Ind T2'!A8</f>
        <v>Engineering</v>
      </c>
      <c r="B15" s="32">
        <f>'Ind T2'!B8</f>
        <v>7.2539999999999969</v>
      </c>
      <c r="C15" s="32">
        <f>'Ind T2'!C8</f>
        <v>7.4940000000000033</v>
      </c>
      <c r="D15" s="32">
        <f>'Ind T2'!D8</f>
        <v>7.2400000000000153</v>
      </c>
      <c r="E15" s="32">
        <f>'Ind T2'!E8</f>
        <v>7.4979999999999887</v>
      </c>
      <c r="F15" s="32">
        <f>'Ind T2'!F8</f>
        <v>7.3200000000000038</v>
      </c>
      <c r="H15" s="11">
        <f t="shared" si="0"/>
        <v>0.24000000000000643</v>
      </c>
      <c r="I15" s="31">
        <f t="shared" si="1"/>
        <v>-0.25399999999998801</v>
      </c>
      <c r="J15" s="11">
        <f t="shared" si="2"/>
        <v>0.25799999999997336</v>
      </c>
      <c r="K15" s="11">
        <f t="shared" si="3"/>
        <v>-0.17799999999998484</v>
      </c>
      <c r="L15" s="31">
        <f t="shared" si="4"/>
        <v>7.9999999999988525E-2</v>
      </c>
    </row>
    <row r="16" spans="1:12" x14ac:dyDescent="0.2">
      <c r="A16" t="str">
        <f>'Ind T2'!A9</f>
        <v>Rest of manufacturing</v>
      </c>
      <c r="B16" s="32">
        <f>'Ind T2'!B9</f>
        <v>50.440999999999896</v>
      </c>
      <c r="C16" s="32">
        <f>'Ind T2'!C9</f>
        <v>47.262000000000107</v>
      </c>
      <c r="D16" s="32">
        <f>'Ind T2'!D9</f>
        <v>47.013000000000083</v>
      </c>
      <c r="E16" s="32">
        <f>'Ind T2'!E9</f>
        <v>43.30299999999982</v>
      </c>
      <c r="F16" s="32">
        <f>'Ind T2'!F9</f>
        <v>37.302000000000021</v>
      </c>
      <c r="H16" s="11">
        <f t="shared" si="0"/>
        <v>-3.1789999999997889</v>
      </c>
      <c r="I16" s="31">
        <f t="shared" si="1"/>
        <v>-0.24900000000002365</v>
      </c>
      <c r="J16" s="11">
        <f t="shared" si="2"/>
        <v>-3.7100000000002638</v>
      </c>
      <c r="K16" s="11">
        <f t="shared" si="3"/>
        <v>-6.0009999999997987</v>
      </c>
      <c r="L16" s="31">
        <f t="shared" si="4"/>
        <v>-9.7110000000000625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40.706999999999965</v>
      </c>
      <c r="C18" s="31">
        <f>'Ind T1'!C9</f>
        <v>43.292000000000037</v>
      </c>
      <c r="D18" s="31">
        <f>'Ind T1'!D9</f>
        <v>46.385999999999996</v>
      </c>
      <c r="E18" s="31">
        <f>'Ind T1'!E9</f>
        <v>45.533000000000101</v>
      </c>
      <c r="F18" s="31">
        <f>'Ind T1'!F9</f>
        <v>45.899000000000093</v>
      </c>
      <c r="H18" s="31">
        <f t="shared" si="0"/>
        <v>2.5850000000000719</v>
      </c>
      <c r="I18" s="31">
        <f t="shared" si="1"/>
        <v>3.0939999999999586</v>
      </c>
      <c r="J18" s="31">
        <f t="shared" si="2"/>
        <v>-0.85299999999989495</v>
      </c>
      <c r="K18" s="31">
        <f t="shared" si="3"/>
        <v>0.36599999999999255</v>
      </c>
      <c r="L18" s="31">
        <f t="shared" si="4"/>
        <v>-0.4869999999999024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161.88599999999994</v>
      </c>
      <c r="C20" s="31">
        <f>'Ind T1'!C10</f>
        <v>170.15600000000006</v>
      </c>
      <c r="D20" s="31">
        <f>'Ind T1'!D10</f>
        <v>169.29799999999983</v>
      </c>
      <c r="E20" s="31">
        <f>'Ind T1'!E10</f>
        <v>172.08200000000025</v>
      </c>
      <c r="F20" s="31">
        <f>'Ind T1'!F10</f>
        <v>176.9379999999999</v>
      </c>
      <c r="H20" s="31">
        <f t="shared" si="0"/>
        <v>8.2700000000001239</v>
      </c>
      <c r="I20" s="31">
        <f t="shared" si="1"/>
        <v>-0.85800000000023147</v>
      </c>
      <c r="J20" s="31">
        <f t="shared" si="2"/>
        <v>2.7840000000004181</v>
      </c>
      <c r="K20" s="31">
        <f t="shared" si="3"/>
        <v>4.8559999999996535</v>
      </c>
      <c r="L20" s="31">
        <f t="shared" si="4"/>
        <v>7.6400000000000716</v>
      </c>
    </row>
    <row r="21" spans="1:12" x14ac:dyDescent="0.2">
      <c r="A21" s="10" t="str">
        <f>'Ind T2'!A13</f>
        <v>Wholesale and retail trade</v>
      </c>
      <c r="B21" s="32">
        <f>'Ind T2'!B13</f>
        <v>92.692000000000078</v>
      </c>
      <c r="C21" s="32">
        <f>'Ind T2'!C13</f>
        <v>93.71400000000007</v>
      </c>
      <c r="D21" s="32">
        <f>'Ind T2'!D13</f>
        <v>95.091999999999928</v>
      </c>
      <c r="E21" s="32">
        <f>'Ind T2'!E13</f>
        <v>94.861000000000303</v>
      </c>
      <c r="F21" s="32">
        <f>'Ind T2'!F13</f>
        <v>94.995999999999924</v>
      </c>
      <c r="H21" s="11">
        <f t="shared" si="0"/>
        <v>1.0219999999999914</v>
      </c>
      <c r="I21" s="31">
        <f t="shared" si="1"/>
        <v>1.377999999999858</v>
      </c>
      <c r="J21" s="11">
        <f t="shared" si="2"/>
        <v>-0.23099999999962506</v>
      </c>
      <c r="K21" s="11">
        <f t="shared" si="3"/>
        <v>0.13499999999962142</v>
      </c>
      <c r="L21" s="31">
        <f t="shared" si="4"/>
        <v>-9.6000000000003638E-2</v>
      </c>
    </row>
    <row r="22" spans="1:12" x14ac:dyDescent="0.2">
      <c r="A22" s="10" t="str">
        <f>'Ind T2'!A14</f>
        <v>Transport and storage</v>
      </c>
      <c r="B22" s="32">
        <f>'Ind T2'!B14</f>
        <v>33.161999999999878</v>
      </c>
      <c r="C22" s="32">
        <f>'Ind T2'!C14</f>
        <v>37.563000000000031</v>
      </c>
      <c r="D22" s="32">
        <f>'Ind T2'!D14</f>
        <v>39.362999999999936</v>
      </c>
      <c r="E22" s="32">
        <f>'Ind T2'!E14</f>
        <v>42.938999999999993</v>
      </c>
      <c r="F22" s="32">
        <f>'Ind T2'!F14</f>
        <v>44.724999999999945</v>
      </c>
      <c r="H22" s="11">
        <f t="shared" si="0"/>
        <v>4.4010000000001526</v>
      </c>
      <c r="I22" s="31">
        <f t="shared" si="1"/>
        <v>1.7999999999999048</v>
      </c>
      <c r="J22" s="11">
        <f t="shared" si="2"/>
        <v>3.5760000000000574</v>
      </c>
      <c r="K22" s="11">
        <f t="shared" si="3"/>
        <v>1.7859999999999516</v>
      </c>
      <c r="L22" s="31">
        <f t="shared" si="4"/>
        <v>5.362000000000009</v>
      </c>
    </row>
    <row r="23" spans="1:12" x14ac:dyDescent="0.2">
      <c r="A23" s="10" t="str">
        <f>'Ind T2'!A15</f>
        <v>Accommodation and food</v>
      </c>
      <c r="B23" s="32">
        <f>'Ind T2'!B15</f>
        <v>36.031999999999982</v>
      </c>
      <c r="C23" s="32">
        <f>'Ind T2'!C15</f>
        <v>38.878999999999969</v>
      </c>
      <c r="D23" s="32">
        <f>'Ind T2'!D15</f>
        <v>34.842999999999947</v>
      </c>
      <c r="E23" s="32">
        <f>'Ind T2'!E15</f>
        <v>34.281999999999961</v>
      </c>
      <c r="F23" s="32">
        <f>'Ind T2'!F15</f>
        <v>37.217000000000048</v>
      </c>
      <c r="H23" s="11">
        <f t="shared" si="0"/>
        <v>2.8469999999999871</v>
      </c>
      <c r="I23" s="31">
        <f t="shared" si="1"/>
        <v>-4.0360000000000227</v>
      </c>
      <c r="J23" s="11">
        <f t="shared" si="2"/>
        <v>-0.56099999999998573</v>
      </c>
      <c r="K23" s="11">
        <f t="shared" si="3"/>
        <v>2.9350000000000875</v>
      </c>
      <c r="L23" s="31">
        <f t="shared" si="4"/>
        <v>2.3740000000001018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148.4899999999999</v>
      </c>
      <c r="C25" s="31">
        <f>'Ind T1'!C11</f>
        <v>162.70899999999989</v>
      </c>
      <c r="D25" s="31">
        <f>'Ind T1'!D11</f>
        <v>165.952</v>
      </c>
      <c r="E25" s="31">
        <f>'Ind T1'!E11</f>
        <v>168.32700000000014</v>
      </c>
      <c r="F25" s="31">
        <f>'Ind T1'!F11</f>
        <v>176.4959999999999</v>
      </c>
      <c r="H25" s="31">
        <f t="shared" si="0"/>
        <v>14.218999999999994</v>
      </c>
      <c r="I25" s="31">
        <f t="shared" si="1"/>
        <v>3.2430000000001087</v>
      </c>
      <c r="J25" s="31">
        <f t="shared" si="2"/>
        <v>2.3750000000001421</v>
      </c>
      <c r="K25" s="31">
        <f t="shared" si="3"/>
        <v>8.1689999999997553</v>
      </c>
      <c r="L25" s="31">
        <f t="shared" si="4"/>
        <v>10.543999999999897</v>
      </c>
    </row>
    <row r="26" spans="1:12" x14ac:dyDescent="0.2">
      <c r="A26" s="10" t="str">
        <f>'Ind T2'!A16</f>
        <v>Media</v>
      </c>
      <c r="B26" s="11">
        <f>'Ind T2'!B16</f>
        <v>2.0449999999999955</v>
      </c>
      <c r="C26" s="11">
        <f>'Ind T2'!C16</f>
        <v>4.5529999999999884</v>
      </c>
      <c r="D26" s="11">
        <f>'Ind T2'!D16</f>
        <v>3.6190000000000069</v>
      </c>
      <c r="E26" s="11">
        <f>'Ind T2'!E16</f>
        <v>3.5620000000000029</v>
      </c>
      <c r="F26" s="11">
        <f>'Ind T2'!F16</f>
        <v>3.613999999999995</v>
      </c>
      <c r="H26" s="11">
        <f t="shared" si="0"/>
        <v>2.5079999999999929</v>
      </c>
      <c r="I26" s="31">
        <f t="shared" si="1"/>
        <v>-0.93399999999998151</v>
      </c>
      <c r="J26" s="11">
        <f t="shared" si="2"/>
        <v>-5.7000000000003936E-2</v>
      </c>
      <c r="K26" s="11">
        <f t="shared" si="3"/>
        <v>5.1999999999992053E-2</v>
      </c>
      <c r="L26" s="31">
        <f t="shared" si="4"/>
        <v>-5.0000000000118838E-3</v>
      </c>
    </row>
    <row r="27" spans="1:12" x14ac:dyDescent="0.2">
      <c r="A27" s="10" t="str">
        <f>'Ind T2'!A17</f>
        <v>Information technology</v>
      </c>
      <c r="B27" s="11">
        <f>'Ind T2'!B17</f>
        <v>11.890000000000025</v>
      </c>
      <c r="C27" s="11">
        <f>'Ind T2'!C17</f>
        <v>17.048999999999982</v>
      </c>
      <c r="D27" s="11">
        <f>'Ind T2'!D17</f>
        <v>16.763999999999974</v>
      </c>
      <c r="E27" s="11">
        <f>'Ind T2'!E17</f>
        <v>17.915000000000028</v>
      </c>
      <c r="F27" s="11">
        <f>'Ind T2'!F17</f>
        <v>18.987000000000087</v>
      </c>
      <c r="H27" s="11">
        <f t="shared" si="0"/>
        <v>5.1589999999999563</v>
      </c>
      <c r="I27" s="31">
        <f t="shared" si="1"/>
        <v>-0.28500000000000725</v>
      </c>
      <c r="J27" s="11">
        <f t="shared" si="2"/>
        <v>1.1510000000000531</v>
      </c>
      <c r="K27" s="11">
        <f t="shared" si="3"/>
        <v>1.0720000000000596</v>
      </c>
      <c r="L27" s="31">
        <f t="shared" si="4"/>
        <v>2.2230000000001127</v>
      </c>
    </row>
    <row r="28" spans="1:12" x14ac:dyDescent="0.2">
      <c r="A28" s="10" t="str">
        <f>'Ind T2'!A18</f>
        <v>Finance and insurance</v>
      </c>
      <c r="B28" s="11">
        <f>'Ind T2'!B18</f>
        <v>15.410999999999996</v>
      </c>
      <c r="C28" s="11">
        <f>'Ind T2'!C18</f>
        <v>15.216999999999972</v>
      </c>
      <c r="D28" s="11">
        <f>'Ind T2'!D18</f>
        <v>15.398999999999999</v>
      </c>
      <c r="E28" s="11">
        <f>'Ind T2'!E18</f>
        <v>15.518000000000002</v>
      </c>
      <c r="F28" s="11">
        <f>'Ind T2'!F18</f>
        <v>15.196000000000039</v>
      </c>
      <c r="H28" s="11">
        <f t="shared" si="0"/>
        <v>-0.19400000000002393</v>
      </c>
      <c r="I28" s="31">
        <f t="shared" si="1"/>
        <v>0.18200000000002703</v>
      </c>
      <c r="J28" s="11">
        <f t="shared" si="2"/>
        <v>0.11900000000000333</v>
      </c>
      <c r="K28" s="11">
        <f t="shared" si="3"/>
        <v>-0.32199999999996365</v>
      </c>
      <c r="L28" s="31">
        <f t="shared" si="4"/>
        <v>-0.20299999999996032</v>
      </c>
    </row>
    <row r="29" spans="1:12" x14ac:dyDescent="0.2">
      <c r="A29" s="10" t="str">
        <f>'Ind T2'!A19</f>
        <v>Real estate</v>
      </c>
      <c r="B29" s="11">
        <f>'Ind T2'!B19</f>
        <v>6.4649999999999999</v>
      </c>
      <c r="C29" s="11">
        <f>'Ind T2'!C19</f>
        <v>7.0059999999999993</v>
      </c>
      <c r="D29" s="11">
        <f>'Ind T2'!D19</f>
        <v>7.8529999999999935</v>
      </c>
      <c r="E29" s="11">
        <f>'Ind T2'!E19</f>
        <v>7.181000000000008</v>
      </c>
      <c r="F29" s="11">
        <f>'Ind T2'!F19</f>
        <v>7.5439999999999907</v>
      </c>
      <c r="H29" s="11">
        <f t="shared" ref="H29:H31" si="9">C29-B29</f>
        <v>0.54099999999999948</v>
      </c>
      <c r="I29" s="31">
        <f t="shared" ref="I29:I31" si="10">D29-C29</f>
        <v>0.8469999999999942</v>
      </c>
      <c r="J29" s="11">
        <f t="shared" ref="J29:J31" si="11">E29-D29</f>
        <v>-0.6719999999999855</v>
      </c>
      <c r="K29" s="11">
        <f t="shared" ref="K29:K31" si="12">F29-E29</f>
        <v>0.36299999999998267</v>
      </c>
      <c r="L29" s="31">
        <f t="shared" si="4"/>
        <v>-0.30900000000000283</v>
      </c>
    </row>
    <row r="30" spans="1:12" x14ac:dyDescent="0.2">
      <c r="A30" s="10" t="str">
        <f>'Ind T2'!A20</f>
        <v>Professional services</v>
      </c>
      <c r="B30" s="11">
        <f>'Ind T2'!B20</f>
        <v>34.952000000000034</v>
      </c>
      <c r="C30" s="11">
        <f>'Ind T2'!C20</f>
        <v>39.398999999999994</v>
      </c>
      <c r="D30" s="11">
        <f>'Ind T2'!D20</f>
        <v>39.651999999999944</v>
      </c>
      <c r="E30" s="11">
        <f>'Ind T2'!E20</f>
        <v>41.089999999999982</v>
      </c>
      <c r="F30" s="11">
        <f>'Ind T2'!F20</f>
        <v>43.754999999999932</v>
      </c>
      <c r="H30" s="11">
        <f t="shared" si="9"/>
        <v>4.4469999999999601</v>
      </c>
      <c r="I30" s="31">
        <f t="shared" si="10"/>
        <v>0.25299999999995038</v>
      </c>
      <c r="J30" s="11">
        <f t="shared" si="11"/>
        <v>1.4380000000000379</v>
      </c>
      <c r="K30" s="11">
        <f t="shared" si="12"/>
        <v>2.6649999999999494</v>
      </c>
      <c r="L30" s="31">
        <f t="shared" si="4"/>
        <v>4.1029999999999873</v>
      </c>
    </row>
    <row r="31" spans="1:12" x14ac:dyDescent="0.2">
      <c r="A31" s="10" t="str">
        <f>'Ind T2'!A21</f>
        <v>Support services</v>
      </c>
      <c r="B31" s="11">
        <f>'Ind T2'!B21</f>
        <v>49.371999999999893</v>
      </c>
      <c r="C31" s="11">
        <f>'Ind T2'!C21</f>
        <v>47.048999999999957</v>
      </c>
      <c r="D31" s="11">
        <f>'Ind T2'!D21</f>
        <v>47.642000000000067</v>
      </c>
      <c r="E31" s="11">
        <f>'Ind T2'!E21</f>
        <v>51.301000000000087</v>
      </c>
      <c r="F31" s="11">
        <f>'Ind T2'!F21</f>
        <v>55.510999999999889</v>
      </c>
      <c r="H31" s="11">
        <f t="shared" si="9"/>
        <v>-2.3229999999999364</v>
      </c>
      <c r="I31" s="31">
        <f t="shared" si="10"/>
        <v>0.59300000000011011</v>
      </c>
      <c r="J31" s="11">
        <f t="shared" si="11"/>
        <v>3.6590000000000202</v>
      </c>
      <c r="K31" s="11">
        <f t="shared" si="12"/>
        <v>4.2099999999998019</v>
      </c>
      <c r="L31" s="31">
        <f t="shared" si="4"/>
        <v>7.8689999999998221</v>
      </c>
    </row>
    <row r="32" spans="1:12" x14ac:dyDescent="0.2">
      <c r="A32" s="10" t="str">
        <f>'Ind T2'!A25</f>
        <v>Arts and entertainment</v>
      </c>
      <c r="B32" s="11">
        <f>'Ind T2'!B25</f>
        <v>15.225999999999956</v>
      </c>
      <c r="C32" s="11">
        <f>'Ind T2'!C25</f>
        <v>15.194000000000003</v>
      </c>
      <c r="D32" s="11">
        <f>'Ind T2'!D25</f>
        <v>15.594999999999994</v>
      </c>
      <c r="E32" s="11">
        <f>'Ind T2'!E25</f>
        <v>14.265000000000022</v>
      </c>
      <c r="F32" s="11">
        <f>'Ind T2'!F25</f>
        <v>14.992000000000001</v>
      </c>
      <c r="H32" s="11">
        <f t="shared" ref="H32" si="13">C32-B32</f>
        <v>-3.1999999999953843E-2</v>
      </c>
      <c r="I32" s="31">
        <f t="shared" ref="I32:I33" si="14">D32-C32</f>
        <v>0.40099999999999092</v>
      </c>
      <c r="J32" s="11">
        <f t="shared" ref="J32:J33" si="15">E32-D32</f>
        <v>-1.3299999999999716</v>
      </c>
      <c r="K32" s="11">
        <f t="shared" ref="K32:K33" si="16">F32-E32</f>
        <v>0.726999999999979</v>
      </c>
      <c r="L32" s="31">
        <f t="shared" si="4"/>
        <v>-0.60299999999999265</v>
      </c>
    </row>
    <row r="33" spans="1:12" x14ac:dyDescent="0.2">
      <c r="A33" s="10" t="str">
        <f>'Ind T2'!A26</f>
        <v>Other services</v>
      </c>
      <c r="B33" s="11">
        <f>'Ind T2'!B26</f>
        <v>13.128999999999975</v>
      </c>
      <c r="C33" s="11">
        <f>'Ind T2'!C26</f>
        <v>17.242000000000022</v>
      </c>
      <c r="D33" s="11">
        <f>'Ind T2'!D26</f>
        <v>19.428000000000019</v>
      </c>
      <c r="E33" s="11">
        <f>'Ind T2'!E26</f>
        <v>17.494999999999994</v>
      </c>
      <c r="F33" s="11">
        <f>'Ind T2'!F26</f>
        <v>16.896999999999998</v>
      </c>
      <c r="H33" s="11">
        <f>C33-B33</f>
        <v>4.1130000000000475</v>
      </c>
      <c r="I33" s="31">
        <f t="shared" si="14"/>
        <v>2.1859999999999964</v>
      </c>
      <c r="J33" s="11">
        <f t="shared" si="15"/>
        <v>-1.9330000000000247</v>
      </c>
      <c r="K33" s="11">
        <f t="shared" si="16"/>
        <v>-0.59799999999999542</v>
      </c>
      <c r="L33" s="31">
        <f t="shared" si="4"/>
        <v>-2.5310000000000201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190.45700000000016</v>
      </c>
      <c r="C35" s="31">
        <f>'Ind T1'!C12</f>
        <v>191.20000000000027</v>
      </c>
      <c r="D35" s="31">
        <f>'Ind T1'!D12</f>
        <v>194.6200000000002</v>
      </c>
      <c r="E35" s="31">
        <f>'Ind T1'!E12</f>
        <v>203.62900000000019</v>
      </c>
      <c r="F35" s="31">
        <f>'Ind T1'!F12</f>
        <v>217.58499999999989</v>
      </c>
      <c r="H35" s="31">
        <f t="shared" si="0"/>
        <v>0.74300000000010868</v>
      </c>
      <c r="I35" s="31">
        <f t="shared" si="1"/>
        <v>3.4199999999999307</v>
      </c>
      <c r="J35" s="31">
        <f t="shared" si="2"/>
        <v>9.0089999999999861</v>
      </c>
      <c r="K35" s="31">
        <f t="shared" si="3"/>
        <v>13.955999999999705</v>
      </c>
      <c r="L35" s="31">
        <f t="shared" si="4"/>
        <v>22.964999999999691</v>
      </c>
    </row>
    <row r="36" spans="1:12" x14ac:dyDescent="0.2">
      <c r="A36" s="10" t="str">
        <f>'Ind T2'!A22</f>
        <v>Public admin. and defence</v>
      </c>
      <c r="B36" s="32">
        <f>'Ind T2'!B22</f>
        <v>32.688999999999993</v>
      </c>
      <c r="C36" s="32">
        <f>'Ind T2'!C22</f>
        <v>31.441000000000059</v>
      </c>
      <c r="D36" s="32">
        <f>'Ind T2'!D22</f>
        <v>32.793000000000013</v>
      </c>
      <c r="E36" s="32">
        <f>'Ind T2'!E22</f>
        <v>32.833000000000041</v>
      </c>
      <c r="F36" s="32">
        <f>'Ind T2'!F22</f>
        <v>32.776999999999994</v>
      </c>
      <c r="H36" s="11">
        <f t="shared" si="0"/>
        <v>-1.2479999999999336</v>
      </c>
      <c r="I36" s="31">
        <f t="shared" si="1"/>
        <v>1.3519999999999541</v>
      </c>
      <c r="J36" s="11">
        <f t="shared" si="2"/>
        <v>4.0000000000027569E-2</v>
      </c>
      <c r="K36" s="11">
        <f t="shared" si="3"/>
        <v>-5.6000000000047123E-2</v>
      </c>
      <c r="L36" s="31">
        <f t="shared" si="4"/>
        <v>-1.6000000000019554E-2</v>
      </c>
    </row>
    <row r="37" spans="1:12" x14ac:dyDescent="0.2">
      <c r="A37" s="10" t="str">
        <f>'Ind T2'!A23</f>
        <v>Education</v>
      </c>
      <c r="B37" s="32">
        <f>'Ind T2'!B23</f>
        <v>62.854000000000106</v>
      </c>
      <c r="C37" s="32">
        <f>'Ind T2'!C23</f>
        <v>63.50200000000013</v>
      </c>
      <c r="D37" s="32">
        <f>'Ind T2'!D23</f>
        <v>62.976000000000035</v>
      </c>
      <c r="E37" s="32">
        <f>'Ind T2'!E23</f>
        <v>62.853000000000044</v>
      </c>
      <c r="F37" s="32">
        <f>'Ind T2'!F23</f>
        <v>64.490999999999929</v>
      </c>
      <c r="H37" s="11">
        <f t="shared" si="0"/>
        <v>0.64800000000002456</v>
      </c>
      <c r="I37" s="31">
        <f t="shared" si="1"/>
        <v>-0.52600000000009572</v>
      </c>
      <c r="J37" s="11">
        <f t="shared" si="2"/>
        <v>-0.12299999999999045</v>
      </c>
      <c r="K37" s="11">
        <f t="shared" si="3"/>
        <v>1.6379999999998844</v>
      </c>
      <c r="L37" s="31">
        <f t="shared" si="4"/>
        <v>1.514999999999894</v>
      </c>
    </row>
    <row r="38" spans="1:12" x14ac:dyDescent="0.2">
      <c r="A38" s="10" t="str">
        <f>'Ind T2'!A24</f>
        <v>Health and social work</v>
      </c>
      <c r="B38" s="32">
        <f>'Ind T2'!B24</f>
        <v>94.914000000000073</v>
      </c>
      <c r="C38" s="32">
        <f>'Ind T2'!C24</f>
        <v>96.257000000000104</v>
      </c>
      <c r="D38" s="32">
        <f>'Ind T2'!D24</f>
        <v>98.851000000000155</v>
      </c>
      <c r="E38" s="32">
        <f>'Ind T2'!E24</f>
        <v>107.9430000000001</v>
      </c>
      <c r="F38" s="32">
        <f>'Ind T2'!F24</f>
        <v>120.31699999999998</v>
      </c>
      <c r="H38" s="11">
        <f t="shared" si="0"/>
        <v>1.3430000000000319</v>
      </c>
      <c r="I38" s="31">
        <f t="shared" si="1"/>
        <v>2.5940000000000509</v>
      </c>
      <c r="J38" s="11">
        <f t="shared" si="2"/>
        <v>9.0919999999999419</v>
      </c>
      <c r="K38" s="11">
        <f t="shared" si="3"/>
        <v>12.373999999999882</v>
      </c>
      <c r="L38" s="31">
        <f t="shared" si="4"/>
        <v>21.465999999999823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616.37999999999988</v>
      </c>
      <c r="C40" s="33">
        <f>'Ind T1'!C14</f>
        <v>638.07500000000027</v>
      </c>
      <c r="D40" s="33">
        <f>'Ind T1'!D14</f>
        <v>645.4190000000001</v>
      </c>
      <c r="E40" s="33">
        <f>'Ind T1'!E14</f>
        <v>654.80400000000054</v>
      </c>
      <c r="F40" s="33">
        <f>'Ind T1'!F14</f>
        <v>674.71299999999985</v>
      </c>
      <c r="G40" s="24"/>
      <c r="H40" s="34">
        <f t="shared" si="0"/>
        <v>21.695000000000391</v>
      </c>
      <c r="I40" s="34">
        <f>D40-C40</f>
        <v>7.3439999999998236</v>
      </c>
      <c r="J40" s="34">
        <f>E40-D40</f>
        <v>9.3850000000004457</v>
      </c>
      <c r="K40" s="34">
        <f>F40-E40</f>
        <v>19.90899999999931</v>
      </c>
      <c r="L40" s="205">
        <f t="shared" si="4"/>
        <v>29.293999999999755</v>
      </c>
    </row>
    <row r="44" spans="1:12" ht="15.75" x14ac:dyDescent="0.25">
      <c r="A44" s="19" t="str">
        <f>CONCATENATE(A1," (Continued)")</f>
        <v>Industry Table 4  Employment by Industry Group in Sector (SIC 2007), 2015-2035, Sheffield City Region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-4.7817357465953165</v>
      </c>
      <c r="C50" s="44">
        <f t="shared" ref="B50:E54" si="17">IF(AND(D$5-C$5 &lt;&gt; 0,C7&lt;&gt;0,D7&lt;&gt;0),(EXP(LN(D7/C7)/(D$5-C$5))-1)*100,0)</f>
        <v>-17.805309734513088</v>
      </c>
      <c r="D50" s="44">
        <f t="shared" si="17"/>
        <v>0.29398840570407092</v>
      </c>
      <c r="E50" s="44">
        <f t="shared" si="17"/>
        <v>0.12799137697634411</v>
      </c>
      <c r="F50" s="44">
        <f>IF(AND(F$5-D$5 &lt;&gt; 0,D7&lt;&gt;0,F7&lt;&gt;0),(EXP(LN(F7/D7)/(F$5-D$5))-1)*100,0)</f>
        <v>0.183293170472143</v>
      </c>
      <c r="H50" s="44">
        <f>(B7/B$40)*100</f>
        <v>1.6726694571530549</v>
      </c>
      <c r="I50" s="44">
        <f>(C7/C$40)*100</f>
        <v>1.3282137679739832</v>
      </c>
      <c r="J50" s="44">
        <f>(D7/D$40)*100</f>
        <v>1.0792988740647567</v>
      </c>
      <c r="K50" s="44">
        <f>(E7/E$40)*100</f>
        <v>1.0795596850355202</v>
      </c>
      <c r="L50" s="44">
        <f>(F7/F$40)*100</f>
        <v>1.0611919438338957</v>
      </c>
    </row>
    <row r="51" spans="1:12" x14ac:dyDescent="0.2">
      <c r="A51" t="str">
        <f>A8</f>
        <v>Agriculture</v>
      </c>
      <c r="B51" s="40">
        <f t="shared" si="17"/>
        <v>2.0967093083652744</v>
      </c>
      <c r="C51" s="44">
        <f t="shared" si="17"/>
        <v>-30.805474534439938</v>
      </c>
      <c r="D51" s="40">
        <f t="shared" si="17"/>
        <v>0.70339415894937751</v>
      </c>
      <c r="E51" s="40">
        <f t="shared" si="17"/>
        <v>0.13691169322656016</v>
      </c>
      <c r="F51" s="44">
        <f t="shared" ref="F51:F83" si="18">IF(AND(F$5-D$5 &lt;&gt; 0,D8&lt;&gt;0,F8&lt;&gt;0),(EXP(LN(F8/D8)/(F$5-D$5))-1)*100,0)</f>
        <v>0.32538422596264382</v>
      </c>
      <c r="H51" s="40">
        <f t="shared" ref="H51:L54" si="19">(B8/B$7)*100</f>
        <v>39.786614936954429</v>
      </c>
      <c r="I51" s="40">
        <f t="shared" si="19"/>
        <v>52.589970501474845</v>
      </c>
      <c r="J51" s="40">
        <f t="shared" si="19"/>
        <v>44.272179155900091</v>
      </c>
      <c r="K51" s="40">
        <f t="shared" si="19"/>
        <v>45.183194228320808</v>
      </c>
      <c r="L51" s="40">
        <f t="shared" si="19"/>
        <v>45.223463687150797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-36.967867669934151</v>
      </c>
      <c r="C52" s="44">
        <f t="shared" si="17"/>
        <v>-9.9476439790571742</v>
      </c>
      <c r="D52" s="40">
        <f t="shared" si="17"/>
        <v>-7.416950181089133</v>
      </c>
      <c r="E52" s="40">
        <f t="shared" si="17"/>
        <v>-5.8545336143161268</v>
      </c>
      <c r="F52" s="44">
        <f t="shared" si="18"/>
        <v>-6.37824705338973</v>
      </c>
      <c r="H52" s="40">
        <f t="shared" si="19"/>
        <v>11.736178467507267</v>
      </c>
      <c r="I52" s="40">
        <f t="shared" si="19"/>
        <v>2.2536873156342114</v>
      </c>
      <c r="J52" s="40">
        <f t="shared" si="19"/>
        <v>2.4691358024691343</v>
      </c>
      <c r="K52" s="40">
        <f t="shared" si="19"/>
        <v>1.6551138774932856</v>
      </c>
      <c r="L52" s="40">
        <f t="shared" si="19"/>
        <v>0.89385474860335379</v>
      </c>
    </row>
    <row r="53" spans="1:12" x14ac:dyDescent="0.2">
      <c r="A53" t="str">
        <f>A10</f>
        <v>Electricity and gas</v>
      </c>
      <c r="B53" s="40">
        <f t="shared" si="17"/>
        <v>-3.3387261451707451</v>
      </c>
      <c r="C53" s="44">
        <f t="shared" si="17"/>
        <v>-6.1349693251533495</v>
      </c>
      <c r="D53" s="40">
        <f t="shared" si="17"/>
        <v>-0.47127451673113496</v>
      </c>
      <c r="E53" s="40">
        <f t="shared" si="17"/>
        <v>-3.8306884154426513E-2</v>
      </c>
      <c r="F53" s="44">
        <f t="shared" si="18"/>
        <v>-0.18283830098638765</v>
      </c>
      <c r="H53" s="40">
        <f t="shared" si="19"/>
        <v>12.677012609117375</v>
      </c>
      <c r="I53" s="40">
        <f t="shared" si="19"/>
        <v>13.463126843657847</v>
      </c>
      <c r="J53" s="40">
        <f t="shared" si="19"/>
        <v>15.374677002583983</v>
      </c>
      <c r="K53" s="40">
        <f t="shared" si="19"/>
        <v>14.797000990239098</v>
      </c>
      <c r="L53" s="40">
        <f t="shared" si="19"/>
        <v>14.553072625698334</v>
      </c>
    </row>
    <row r="54" spans="1:12" x14ac:dyDescent="0.2">
      <c r="A54" t="str">
        <f>A11</f>
        <v>Water and sewerage</v>
      </c>
      <c r="B54" s="40">
        <f t="shared" si="17"/>
        <v>-7.6386035048484739</v>
      </c>
      <c r="C54" s="44">
        <f t="shared" si="17"/>
        <v>-1.7498138495904758</v>
      </c>
      <c r="D54" s="40">
        <f t="shared" si="17"/>
        <v>0.5472180493219625</v>
      </c>
      <c r="E54" s="40">
        <f t="shared" si="17"/>
        <v>0.37701961981448928</v>
      </c>
      <c r="F54" s="44">
        <f t="shared" si="18"/>
        <v>0.43372039459657064</v>
      </c>
      <c r="H54" s="40">
        <f t="shared" si="19"/>
        <v>35.800193986420929</v>
      </c>
      <c r="I54" s="40">
        <f t="shared" si="19"/>
        <v>31.69321533923311</v>
      </c>
      <c r="J54" s="40">
        <f t="shared" si="19"/>
        <v>37.884008039046797</v>
      </c>
      <c r="K54" s="40">
        <f t="shared" si="19"/>
        <v>38.364690903946808</v>
      </c>
      <c r="L54" s="40">
        <f t="shared" si="19"/>
        <v>39.329608938547516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-0.8980470694932019</v>
      </c>
      <c r="C56" s="44">
        <f t="shared" si="20"/>
        <v>-7.3903892807236637E-2</v>
      </c>
      <c r="D56" s="44">
        <f t="shared" si="20"/>
        <v>-1.3318544817569666</v>
      </c>
      <c r="E56" s="44">
        <f t="shared" si="20"/>
        <v>-1.3766716958203751</v>
      </c>
      <c r="F56" s="44">
        <f t="shared" si="18"/>
        <v>-1.3617348868061763</v>
      </c>
      <c r="H56" s="44">
        <f>(B13/B$40)*100</f>
        <v>10.469191083422551</v>
      </c>
      <c r="I56" s="44">
        <f>(C13/C$40)*100</f>
        <v>9.7548093876111874</v>
      </c>
      <c r="J56" s="44">
        <f>(D13/D$40)*100</f>
        <v>9.6366856259267379</v>
      </c>
      <c r="K56" s="44">
        <f>(E13/E$40)*100</f>
        <v>8.8826580167500158</v>
      </c>
      <c r="L56" s="44">
        <f>(F13/F$40)*100</f>
        <v>7.5046723569873466</v>
      </c>
    </row>
    <row r="57" spans="1:12" x14ac:dyDescent="0.2">
      <c r="A57" t="str">
        <f>A14</f>
        <v>Food drink and tobacco</v>
      </c>
      <c r="B57" s="40">
        <f t="shared" si="20"/>
        <v>2.303932620440885</v>
      </c>
      <c r="C57" s="44">
        <f t="shared" si="20"/>
        <v>6.1039134499800918</v>
      </c>
      <c r="D57" s="40">
        <f t="shared" si="20"/>
        <v>-1.5075109159498501</v>
      </c>
      <c r="E57" s="40">
        <f t="shared" si="20"/>
        <v>-2.0050624821454477</v>
      </c>
      <c r="F57" s="44">
        <f t="shared" si="18"/>
        <v>-1.8394918629999757</v>
      </c>
      <c r="H57" s="40">
        <f t="shared" ref="H57:L59" si="21">(B14/B$13)*100</f>
        <v>10.591972725863963</v>
      </c>
      <c r="I57" s="40">
        <f t="shared" si="21"/>
        <v>12.028661857558248</v>
      </c>
      <c r="J57" s="40">
        <f t="shared" si="21"/>
        <v>12.772320208370164</v>
      </c>
      <c r="K57" s="40">
        <f t="shared" si="21"/>
        <v>12.659033078880469</v>
      </c>
      <c r="L57" s="40">
        <f t="shared" si="21"/>
        <v>11.875185148612619</v>
      </c>
    </row>
    <row r="58" spans="1:12" x14ac:dyDescent="0.2">
      <c r="A58" t="str">
        <f>A15</f>
        <v>Engineering</v>
      </c>
      <c r="B58" s="40">
        <f t="shared" si="20"/>
        <v>0.81706136277117647</v>
      </c>
      <c r="C58" s="44">
        <f t="shared" si="20"/>
        <v>-3.3893781692018621</v>
      </c>
      <c r="D58" s="40">
        <f t="shared" si="20"/>
        <v>0.70276008855703065</v>
      </c>
      <c r="E58" s="40">
        <f t="shared" si="20"/>
        <v>-0.23997151030962227</v>
      </c>
      <c r="F58" s="44">
        <f t="shared" si="18"/>
        <v>7.3287652790288149E-2</v>
      </c>
      <c r="H58" s="40">
        <f t="shared" si="21"/>
        <v>11.241283124128325</v>
      </c>
      <c r="I58" s="40">
        <f t="shared" si="21"/>
        <v>12.039908102115884</v>
      </c>
      <c r="J58" s="40">
        <f t="shared" si="21"/>
        <v>11.64043281830314</v>
      </c>
      <c r="K58" s="40">
        <f t="shared" si="21"/>
        <v>12.891135410219402</v>
      </c>
      <c r="L58" s="40">
        <f t="shared" si="21"/>
        <v>14.456403673348476</v>
      </c>
    </row>
    <row r="59" spans="1:12" x14ac:dyDescent="0.2">
      <c r="A59" t="str">
        <f>A16</f>
        <v>Rest of manufacturing</v>
      </c>
      <c r="B59" s="40">
        <f t="shared" si="20"/>
        <v>-1.6142723465004782</v>
      </c>
      <c r="C59" s="44">
        <f t="shared" si="20"/>
        <v>-0.52685032372735696</v>
      </c>
      <c r="D59" s="40">
        <f t="shared" si="20"/>
        <v>-1.6306041909929458</v>
      </c>
      <c r="E59" s="40">
        <f t="shared" si="20"/>
        <v>-1.480678256637602</v>
      </c>
      <c r="F59" s="44">
        <f t="shared" si="18"/>
        <v>-1.5306789402231846</v>
      </c>
      <c r="H59" s="40">
        <f t="shared" si="21"/>
        <v>78.166744150007702</v>
      </c>
      <c r="I59" s="40">
        <f t="shared" si="21"/>
        <v>75.931430040325864</v>
      </c>
      <c r="J59" s="40">
        <f t="shared" si="21"/>
        <v>75.5872469733267</v>
      </c>
      <c r="K59" s="40">
        <f t="shared" si="21"/>
        <v>74.44983151090014</v>
      </c>
      <c r="L59" s="40">
        <f t="shared" si="21"/>
        <v>73.668411178038909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1.5511014286407887</v>
      </c>
      <c r="C61" s="44">
        <f>IF(AND(D$5-C$5 &lt;&gt; 0,C18&lt;&gt;0,D18&lt;&gt;0),(EXP(LN(D18/C18)/(D$5-C$5))-1)*100,0)</f>
        <v>7.1468169638731371</v>
      </c>
      <c r="D61" s="44">
        <f>IF(AND(E$5-D$5 &lt;&gt; 0,D18&lt;&gt;0,E18&lt;&gt;0),(EXP(LN(E18/D18)/(E$5-D$5))-1)*100,0)</f>
        <v>-0.3705189137761522</v>
      </c>
      <c r="E61" s="44">
        <f>IF(AND(F$5-E$5 &lt;&gt; 0,E18&lt;&gt;0,F18&lt;&gt;0),(EXP(LN(F18/E18)/(F$5-E$5))-1)*100,0)</f>
        <v>8.0091981904795162E-2</v>
      </c>
      <c r="F61" s="44">
        <f t="shared" si="18"/>
        <v>-7.0337646335805193E-2</v>
      </c>
      <c r="H61" s="44">
        <f>(B18/B$40)*100</f>
        <v>6.6042051980920817</v>
      </c>
      <c r="I61" s="44">
        <f>(C18/C$40)*100</f>
        <v>6.7847823531716518</v>
      </c>
      <c r="J61" s="44">
        <f>(D18/D$40)*100</f>
        <v>7.1869591691598771</v>
      </c>
      <c r="K61" s="44">
        <f>(E18/E$40)*100</f>
        <v>6.9536838504346425</v>
      </c>
      <c r="L61" s="44">
        <f>(F18/F$40)*100</f>
        <v>6.8027442779374487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1.2533716690177554</v>
      </c>
      <c r="C63" s="44">
        <f t="shared" si="22"/>
        <v>-0.50424316509569689</v>
      </c>
      <c r="D63" s="44">
        <f t="shared" si="22"/>
        <v>0.32674528590428409</v>
      </c>
      <c r="E63" s="44">
        <f t="shared" si="22"/>
        <v>0.27867037936359917</v>
      </c>
      <c r="F63" s="44">
        <f t="shared" si="18"/>
        <v>0.2946927880324246</v>
      </c>
      <c r="H63" s="44">
        <f>(B20/B$40)*100</f>
        <v>26.263992991336512</v>
      </c>
      <c r="I63" s="44">
        <f>(C20/C$40)*100</f>
        <v>26.667084590369466</v>
      </c>
      <c r="J63" s="44">
        <f>(D20/D$40)*100</f>
        <v>26.230712142034836</v>
      </c>
      <c r="K63" s="44">
        <f>(E20/E$40)*100</f>
        <v>26.279924985186426</v>
      </c>
      <c r="L63" s="44">
        <f>(F20/F$40)*100</f>
        <v>26.224187172916473</v>
      </c>
    </row>
    <row r="64" spans="1:12" x14ac:dyDescent="0.2">
      <c r="A64" t="str">
        <f>A21</f>
        <v>Wholesale and retail trade</v>
      </c>
      <c r="B64" s="40">
        <f t="shared" si="22"/>
        <v>0.27451164880076817</v>
      </c>
      <c r="C64" s="44">
        <f t="shared" si="22"/>
        <v>1.4704313122904322</v>
      </c>
      <c r="D64" s="40">
        <f t="shared" si="22"/>
        <v>-4.863180672163292E-2</v>
      </c>
      <c r="E64" s="40">
        <f t="shared" si="22"/>
        <v>1.4222243324213402E-2</v>
      </c>
      <c r="F64" s="44">
        <f t="shared" si="18"/>
        <v>-6.7334971905363972E-3</v>
      </c>
      <c r="H64" s="40">
        <f t="shared" ref="H64:L66" si="23">(B21/B$20)*100</f>
        <v>57.257576319138224</v>
      </c>
      <c r="I64" s="40">
        <f t="shared" si="23"/>
        <v>55.075342626766044</v>
      </c>
      <c r="J64" s="40">
        <f t="shared" si="23"/>
        <v>56.168413094070822</v>
      </c>
      <c r="K64" s="40">
        <f t="shared" si="23"/>
        <v>55.125463441847586</v>
      </c>
      <c r="L64" s="40">
        <f t="shared" si="23"/>
        <v>53.688862765488466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3.1644076354750972</v>
      </c>
      <c r="C65" s="44">
        <f t="shared" si="22"/>
        <v>4.7919495247980892</v>
      </c>
      <c r="D65" s="40">
        <f t="shared" si="22"/>
        <v>1.754294416922253</v>
      </c>
      <c r="E65" s="40">
        <f t="shared" si="22"/>
        <v>0.40835275223862766</v>
      </c>
      <c r="F65" s="44">
        <f t="shared" si="18"/>
        <v>0.85501011323578791</v>
      </c>
      <c r="H65" s="40">
        <f t="shared" si="23"/>
        <v>20.484785589859463</v>
      </c>
      <c r="I65" s="40">
        <f t="shared" si="23"/>
        <v>22.075624720844409</v>
      </c>
      <c r="J65" s="40">
        <f t="shared" si="23"/>
        <v>23.250717669434945</v>
      </c>
      <c r="K65" s="40">
        <f t="shared" si="23"/>
        <v>24.952638858218716</v>
      </c>
      <c r="L65" s="40">
        <f t="shared" si="23"/>
        <v>25.277215747889077</v>
      </c>
    </row>
    <row r="66" spans="1:12" x14ac:dyDescent="0.2">
      <c r="A66" t="str">
        <f>A23</f>
        <v>Accommodation and food</v>
      </c>
      <c r="B66" s="40">
        <f t="shared" si="22"/>
        <v>1.9193579884903222</v>
      </c>
      <c r="C66" s="44">
        <f t="shared" si="22"/>
        <v>-10.38092543532505</v>
      </c>
      <c r="D66" s="40">
        <f t="shared" si="22"/>
        <v>-0.32411004800738663</v>
      </c>
      <c r="E66" s="40">
        <f t="shared" si="22"/>
        <v>0.82483528576373644</v>
      </c>
      <c r="F66" s="44">
        <f t="shared" si="18"/>
        <v>0.44038947640798742</v>
      </c>
      <c r="H66" s="40">
        <f t="shared" si="23"/>
        <v>22.257638091002306</v>
      </c>
      <c r="I66" s="40">
        <f t="shared" si="23"/>
        <v>22.849032652389546</v>
      </c>
      <c r="J66" s="40">
        <f t="shared" si="23"/>
        <v>20.580869236494216</v>
      </c>
      <c r="K66" s="40">
        <f t="shared" si="23"/>
        <v>19.921897699933702</v>
      </c>
      <c r="L66" s="40">
        <f t="shared" si="23"/>
        <v>21.033921486622472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2.3124753618118277</v>
      </c>
      <c r="C68" s="44">
        <f t="shared" si="24"/>
        <v>1.9931288373723044</v>
      </c>
      <c r="D68" s="44">
        <f t="shared" si="24"/>
        <v>0.28460275126895862</v>
      </c>
      <c r="E68" s="44">
        <f t="shared" si="24"/>
        <v>0.47502163848127665</v>
      </c>
      <c r="F68" s="44">
        <f t="shared" si="18"/>
        <v>0.41150853610880667</v>
      </c>
      <c r="H68" s="44">
        <f>(B25/B$40)*100</f>
        <v>24.09065836010252</v>
      </c>
      <c r="I68" s="44">
        <f>(C25/C$40)*100</f>
        <v>25.499980409826399</v>
      </c>
      <c r="J68" s="44">
        <f>(D25/D$40)*100</f>
        <v>25.712289226068641</v>
      </c>
      <c r="K68" s="44">
        <f>(E25/E$40)*100</f>
        <v>25.706470943977127</v>
      </c>
      <c r="L68" s="44">
        <f>(F25/F$40)*100</f>
        <v>26.158677837836226</v>
      </c>
    </row>
    <row r="69" spans="1:12" x14ac:dyDescent="0.2">
      <c r="A69" t="str">
        <f>A26</f>
        <v>Media</v>
      </c>
      <c r="B69" s="40">
        <f t="shared" si="24"/>
        <v>22.152141308123376</v>
      </c>
      <c r="C69" s="44">
        <f t="shared" si="24"/>
        <v>-20.51394684823158</v>
      </c>
      <c r="D69" s="40">
        <f t="shared" si="24"/>
        <v>-0.31700766055654528</v>
      </c>
      <c r="E69" s="40">
        <f t="shared" si="24"/>
        <v>0.14503514741130985</v>
      </c>
      <c r="F69" s="44">
        <f t="shared" si="18"/>
        <v>-9.2165913232689078E-3</v>
      </c>
      <c r="H69" s="40">
        <f t="shared" ref="H69:L71" si="25">(B26/B$25)*100</f>
        <v>1.3771971176510183</v>
      </c>
      <c r="I69" s="40">
        <f t="shared" si="25"/>
        <v>2.7982471774763482</v>
      </c>
      <c r="J69" s="40">
        <f t="shared" si="25"/>
        <v>2.1807510605476326</v>
      </c>
      <c r="K69" s="40">
        <f t="shared" si="25"/>
        <v>2.1161192203271013</v>
      </c>
      <c r="L69" s="40">
        <f t="shared" si="25"/>
        <v>2.047638473393163</v>
      </c>
    </row>
    <row r="70" spans="1:12" x14ac:dyDescent="0.2">
      <c r="A70" t="str">
        <f>A27</f>
        <v>Information technology</v>
      </c>
      <c r="B70" s="40">
        <f t="shared" si="24"/>
        <v>9.4282021485733392</v>
      </c>
      <c r="C70" s="44">
        <f t="shared" si="24"/>
        <v>-1.6716522963224123</v>
      </c>
      <c r="D70" s="40">
        <f t="shared" si="24"/>
        <v>1.3369507332970487</v>
      </c>
      <c r="E70" s="40">
        <f t="shared" si="24"/>
        <v>0.58285385865439743</v>
      </c>
      <c r="F70" s="44">
        <f t="shared" si="18"/>
        <v>0.83359390164456926</v>
      </c>
      <c r="H70" s="40">
        <f t="shared" si="25"/>
        <v>8.0072732170516758</v>
      </c>
      <c r="I70" s="40">
        <f t="shared" si="25"/>
        <v>10.478215710255729</v>
      </c>
      <c r="J70" s="40">
        <f t="shared" si="25"/>
        <v>10.101716158889303</v>
      </c>
      <c r="K70" s="40">
        <f t="shared" si="25"/>
        <v>10.64297468617632</v>
      </c>
      <c r="L70" s="40">
        <f t="shared" si="25"/>
        <v>10.757750883872779</v>
      </c>
    </row>
    <row r="71" spans="1:12" x14ac:dyDescent="0.2">
      <c r="A71" t="str">
        <f>A28</f>
        <v>Finance and insurance</v>
      </c>
      <c r="B71" s="40">
        <f t="shared" si="24"/>
        <v>-0.31620691492664221</v>
      </c>
      <c r="C71" s="44">
        <f t="shared" si="24"/>
        <v>1.1960307550767491</v>
      </c>
      <c r="D71" s="40">
        <f t="shared" si="24"/>
        <v>0.15407994586713603</v>
      </c>
      <c r="E71" s="40">
        <f t="shared" si="24"/>
        <v>-0.209464368030432</v>
      </c>
      <c r="F71" s="44">
        <f t="shared" si="18"/>
        <v>-8.8429790601141089E-2</v>
      </c>
      <c r="H71" s="40">
        <f t="shared" si="25"/>
        <v>10.378476665095297</v>
      </c>
      <c r="I71" s="40">
        <f t="shared" si="25"/>
        <v>9.3522792224154667</v>
      </c>
      <c r="J71" s="40">
        <f t="shared" si="25"/>
        <v>9.2791891631315071</v>
      </c>
      <c r="K71" s="40">
        <f t="shared" si="25"/>
        <v>9.2189607133733684</v>
      </c>
      <c r="L71" s="40">
        <f t="shared" si="25"/>
        <v>8.6098268516000633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2.0294160267164685</v>
      </c>
      <c r="C72" s="44">
        <f t="shared" si="27"/>
        <v>12.089637453611113</v>
      </c>
      <c r="D72" s="40">
        <f t="shared" si="27"/>
        <v>-1.7732294302225782</v>
      </c>
      <c r="E72" s="40">
        <f t="shared" si="27"/>
        <v>0.49435689341750244</v>
      </c>
      <c r="F72" s="44">
        <f t="shared" si="18"/>
        <v>-0.26726274258406235</v>
      </c>
      <c r="H72" s="40">
        <f t="shared" ref="H72:L72" si="28">(B29/B$25)*100</f>
        <v>4.3538285406424704</v>
      </c>
      <c r="I72" s="40">
        <f t="shared" si="28"/>
        <v>4.3058466341751247</v>
      </c>
      <c r="J72" s="40">
        <f t="shared" si="28"/>
        <v>4.7320912070960235</v>
      </c>
      <c r="K72" s="40">
        <f t="shared" si="28"/>
        <v>4.2661011008334979</v>
      </c>
      <c r="L72" s="40">
        <f t="shared" si="28"/>
        <v>4.2743178315655852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3.0393930485364651</v>
      </c>
      <c r="C73" s="44">
        <f t="shared" si="29"/>
        <v>0.64214827787494322</v>
      </c>
      <c r="D73" s="40">
        <f t="shared" si="29"/>
        <v>0.7150119853513548</v>
      </c>
      <c r="E73" s="40">
        <f t="shared" si="29"/>
        <v>0.63038973592424163</v>
      </c>
      <c r="F73" s="44">
        <f t="shared" si="18"/>
        <v>0.65858924935155994</v>
      </c>
      <c r="H73" s="40">
        <f t="shared" ref="H73:L73" si="30">(B30/B$25)*100</f>
        <v>23.538285406424713</v>
      </c>
      <c r="I73" s="40">
        <f t="shared" si="30"/>
        <v>24.214395024245754</v>
      </c>
      <c r="J73" s="40">
        <f t="shared" si="30"/>
        <v>23.893655996914738</v>
      </c>
      <c r="K73" s="40">
        <f t="shared" si="30"/>
        <v>24.410819416968131</v>
      </c>
      <c r="L73" s="40">
        <f t="shared" si="30"/>
        <v>24.7909301060647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-1.1976170418310672</v>
      </c>
      <c r="C74" s="44">
        <f t="shared" si="31"/>
        <v>1.2603881060173627</v>
      </c>
      <c r="D74" s="40">
        <f t="shared" si="31"/>
        <v>1.4909152950804083</v>
      </c>
      <c r="E74" s="40">
        <f t="shared" si="31"/>
        <v>0.7918280484445539</v>
      </c>
      <c r="F74" s="44">
        <f t="shared" si="18"/>
        <v>1.0243204376282344</v>
      </c>
      <c r="H74" s="40">
        <f>(B31/B$25)*100</f>
        <v>33.249377062428401</v>
      </c>
      <c r="I74" s="40">
        <f t="shared" ref="I74:L74" si="32">(C31/C$25)*100</f>
        <v>28.916040292792651</v>
      </c>
      <c r="J74" s="40">
        <f t="shared" si="32"/>
        <v>28.70830119552646</v>
      </c>
      <c r="K74" s="40">
        <f t="shared" si="32"/>
        <v>30.476988243122044</v>
      </c>
      <c r="L74" s="40">
        <f t="shared" si="32"/>
        <v>31.451704287915828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-5.2583165280040145E-2</v>
      </c>
      <c r="C75" s="44">
        <f t="shared" si="33"/>
        <v>2.639199684085769</v>
      </c>
      <c r="D75" s="40">
        <f t="shared" si="33"/>
        <v>-1.7670289668688999</v>
      </c>
      <c r="E75" s="40">
        <f t="shared" si="33"/>
        <v>0.49831488761566956</v>
      </c>
      <c r="F75" s="44">
        <f t="shared" si="18"/>
        <v>-0.26254557509552967</v>
      </c>
      <c r="H75" s="40">
        <f t="shared" ref="H75:L75" si="34">(B32/B$25)*100</f>
        <v>10.253889150784543</v>
      </c>
      <c r="I75" s="40">
        <f t="shared" si="34"/>
        <v>9.3381435569022084</v>
      </c>
      <c r="J75" s="40">
        <f t="shared" si="34"/>
        <v>9.3972956035480095</v>
      </c>
      <c r="K75" s="40">
        <f t="shared" si="34"/>
        <v>8.4745762711864465</v>
      </c>
      <c r="L75" s="40">
        <f t="shared" si="34"/>
        <v>8.494243495603305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7.0505734588949709</v>
      </c>
      <c r="C76" s="44">
        <f t="shared" si="35"/>
        <v>12.67834357963109</v>
      </c>
      <c r="D76" s="40">
        <f t="shared" si="35"/>
        <v>-2.0741904797209165</v>
      </c>
      <c r="E76" s="40">
        <f t="shared" si="35"/>
        <v>-0.34718625431832129</v>
      </c>
      <c r="F76" s="44">
        <f t="shared" si="18"/>
        <v>-0.92621220447653974</v>
      </c>
      <c r="H76" s="40">
        <f t="shared" ref="H76:L76" si="36">(B33/B$25)*100</f>
        <v>8.8416728399218698</v>
      </c>
      <c r="I76" s="40">
        <f t="shared" si="36"/>
        <v>10.596832381736741</v>
      </c>
      <c r="J76" s="40">
        <f t="shared" si="36"/>
        <v>11.706999614346328</v>
      </c>
      <c r="K76" s="40">
        <f t="shared" si="36"/>
        <v>10.393460348013081</v>
      </c>
      <c r="L76" s="40">
        <f t="shared" si="36"/>
        <v>9.5735880699845932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9.7386222474793449E-2</v>
      </c>
      <c r="C78" s="44">
        <f t="shared" ref="C78:C83" si="38">IF(AND(D$5-C$5 &lt;&gt; 0,C35&lt;&gt;0,D35&lt;&gt;0),(EXP(LN(D35/C35)/(D$5-C$5))-1)*100,0)</f>
        <v>1.7887029288702561</v>
      </c>
      <c r="D78" s="44">
        <f t="shared" si="37"/>
        <v>0.90912307264134906</v>
      </c>
      <c r="E78" s="44">
        <f t="shared" si="37"/>
        <v>0.66510071736989307</v>
      </c>
      <c r="F78" s="44">
        <f t="shared" si="18"/>
        <v>0.74637586474388673</v>
      </c>
      <c r="H78" s="44">
        <f>(B35/B$40)*100</f>
        <v>30.899282909893277</v>
      </c>
      <c r="I78" s="44">
        <f>(C35/C$40)*100</f>
        <v>29.965129491047321</v>
      </c>
      <c r="J78" s="44">
        <f>(D35/D$40)*100</f>
        <v>30.154054962745157</v>
      </c>
      <c r="K78" s="44">
        <f>(E35/E$40)*100</f>
        <v>31.097702518616259</v>
      </c>
      <c r="L78" s="44">
        <f>(F35/F$40)*100</f>
        <v>32.248526410488601</v>
      </c>
    </row>
    <row r="79" spans="1:12" x14ac:dyDescent="0.2">
      <c r="A79" t="str">
        <f>A36</f>
        <v>Public admin. and defence</v>
      </c>
      <c r="B79" s="40">
        <f t="shared" si="37"/>
        <v>-0.96842665786204263</v>
      </c>
      <c r="C79" s="44">
        <f t="shared" si="38"/>
        <v>4.3001176807351937</v>
      </c>
      <c r="D79" s="40">
        <f t="shared" si="37"/>
        <v>2.4383556192453248E-2</v>
      </c>
      <c r="E79" s="40">
        <f t="shared" si="37"/>
        <v>-1.7069115716927818E-2</v>
      </c>
      <c r="F79" s="44">
        <f t="shared" si="18"/>
        <v>-3.2534675489359621E-3</v>
      </c>
      <c r="H79" s="40">
        <f>(B36/B$35)*100</f>
        <v>17.163454218012447</v>
      </c>
      <c r="I79" s="40">
        <f t="shared" ref="I79:L81" si="39">(C36/C$35)*100</f>
        <v>16.444037656903774</v>
      </c>
      <c r="J79" s="40">
        <f t="shared" si="39"/>
        <v>16.849758503750888</v>
      </c>
      <c r="K79" s="40">
        <f t="shared" si="39"/>
        <v>16.123931267157435</v>
      </c>
      <c r="L79" s="40">
        <f t="shared" si="39"/>
        <v>15.063997977801783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0.25674966032402935</v>
      </c>
      <c r="C80" s="44">
        <f t="shared" si="38"/>
        <v>-0.82832036786257834</v>
      </c>
      <c r="D80" s="40">
        <f t="shared" si="40"/>
        <v>-3.9093053389871457E-2</v>
      </c>
      <c r="E80" s="40">
        <f t="shared" si="40"/>
        <v>0.25760134945509439</v>
      </c>
      <c r="F80" s="44">
        <f t="shared" si="18"/>
        <v>0.15860549736466112</v>
      </c>
      <c r="H80" s="40">
        <f>(B37/B$35)*100</f>
        <v>33.001674918748094</v>
      </c>
      <c r="I80" s="40">
        <f t="shared" si="39"/>
        <v>33.212343096234335</v>
      </c>
      <c r="J80" s="40">
        <f t="shared" si="39"/>
        <v>32.358442092282381</v>
      </c>
      <c r="K80" s="40">
        <f t="shared" si="39"/>
        <v>30.866428652107501</v>
      </c>
      <c r="L80" s="40">
        <f t="shared" si="39"/>
        <v>29.639451248937178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0.35187963167253589</v>
      </c>
      <c r="C81" s="44">
        <f t="shared" si="38"/>
        <v>2.6948689445962959</v>
      </c>
      <c r="D81" s="40">
        <f t="shared" si="40"/>
        <v>1.77536846921027</v>
      </c>
      <c r="E81" s="40">
        <f t="shared" si="40"/>
        <v>1.0911765385512862</v>
      </c>
      <c r="F81" s="44">
        <f t="shared" si="18"/>
        <v>1.3187279238753069</v>
      </c>
      <c r="H81" s="40">
        <f>(B38/B$35)*100</f>
        <v>49.834870863239466</v>
      </c>
      <c r="I81" s="40">
        <f t="shared" si="39"/>
        <v>50.343619246861905</v>
      </c>
      <c r="J81" s="40">
        <f t="shared" si="39"/>
        <v>50.791799403966728</v>
      </c>
      <c r="K81" s="40">
        <f t="shared" si="39"/>
        <v>53.009640080735068</v>
      </c>
      <c r="L81" s="40">
        <f t="shared" si="39"/>
        <v>55.296550773261046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0.86855460690113961</v>
      </c>
      <c r="C83" s="206">
        <f t="shared" si="38"/>
        <v>1.1509618775222163</v>
      </c>
      <c r="D83" s="43">
        <f>IF(AND(E$5-D$5 &lt;&gt; 0,D40&lt;&gt;0,E40&lt;&gt;0),(EXP(LN(E40/D40)/(E$5-D$5))-1)*100,0)</f>
        <v>0.28914192968410024</v>
      </c>
      <c r="E83" s="43">
        <f>IF(AND(F$5-E$5 &lt;&gt; 0,E40&lt;&gt;0,F40&lt;&gt;0),(EXP(LN(F40/E40)/(F$5-E$5))-1)*100,0)</f>
        <v>0.29996360373130138</v>
      </c>
      <c r="F83" s="206">
        <f t="shared" si="18"/>
        <v>0.29635624930957061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-7.5419007536331684</v>
      </c>
      <c r="C89" s="44">
        <f>IF(AND(F$5-D$5 &lt;&gt; 0,D7&lt;&gt;0,F7&lt;&gt;0),(EXP(LN(F7/D7)/(F$5-D$5))-1)*100,0)</f>
        <v>0.183293170472143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-5.5452630955866278</v>
      </c>
      <c r="C90" s="44">
        <f t="shared" ref="C90:C122" si="43">IF(AND(F$5-D$5 &lt;&gt; 0,D8&lt;&gt;0,F8&lt;&gt;0),(EXP(LN(F8/D8)/(F$5-D$5))-1)*100,0)</f>
        <v>0.32538422596264382</v>
      </c>
    </row>
    <row r="91" spans="1:12" x14ac:dyDescent="0.2">
      <c r="A91" s="30" t="str">
        <f t="shared" si="41"/>
        <v>Mining and quarrying</v>
      </c>
      <c r="B91" s="44">
        <f t="shared" si="42"/>
        <v>-32.306243431626726</v>
      </c>
      <c r="C91" s="44">
        <f t="shared" si="43"/>
        <v>-6.37824705338973</v>
      </c>
    </row>
    <row r="92" spans="1:12" x14ac:dyDescent="0.2">
      <c r="A92" s="30" t="str">
        <f t="shared" si="41"/>
        <v>Electricity and gas</v>
      </c>
      <c r="B92" s="44">
        <f t="shared" si="42"/>
        <v>-3.9045606654912191</v>
      </c>
      <c r="C92" s="44">
        <f t="shared" si="43"/>
        <v>-0.18283830098638765</v>
      </c>
    </row>
    <row r="93" spans="1:12" x14ac:dyDescent="0.2">
      <c r="A93" s="30" t="str">
        <f t="shared" si="41"/>
        <v>Water and sewerage</v>
      </c>
      <c r="B93" s="44">
        <f t="shared" si="42"/>
        <v>-6.4897820994337163</v>
      </c>
      <c r="C93" s="44">
        <f t="shared" si="43"/>
        <v>0.43372039459657064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-0.73376400769332717</v>
      </c>
      <c r="C95" s="44">
        <f t="shared" si="43"/>
        <v>-1.3617348868061763</v>
      </c>
    </row>
    <row r="96" spans="1:12" x14ac:dyDescent="0.2">
      <c r="A96" s="30" t="str">
        <f t="shared" si="41"/>
        <v>Food drink and tobacco</v>
      </c>
      <c r="B96" s="44">
        <f t="shared" si="42"/>
        <v>3.0528823452041554</v>
      </c>
      <c r="C96" s="44">
        <f t="shared" si="43"/>
        <v>-1.8394918629999757</v>
      </c>
    </row>
    <row r="97" spans="1:3" x14ac:dyDescent="0.2">
      <c r="A97" s="30" t="str">
        <f t="shared" si="41"/>
        <v>Engineering</v>
      </c>
      <c r="B97" s="44">
        <f t="shared" si="42"/>
        <v>-3.8629226254061066E-2</v>
      </c>
      <c r="C97" s="44">
        <f t="shared" si="43"/>
        <v>7.3287652790288149E-2</v>
      </c>
    </row>
    <row r="98" spans="1:3" x14ac:dyDescent="0.2">
      <c r="A98" s="30" t="str">
        <f t="shared" si="41"/>
        <v>Rest of manufacturing</v>
      </c>
      <c r="B98" s="44">
        <f t="shared" si="42"/>
        <v>-1.397743125254991</v>
      </c>
      <c r="C98" s="44">
        <f t="shared" si="43"/>
        <v>-1.5306789402231846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2.6463628536479655</v>
      </c>
      <c r="C100" s="44">
        <f t="shared" si="43"/>
        <v>-7.0337646335805193E-2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0.89938219219753979</v>
      </c>
      <c r="C102" s="44">
        <f t="shared" si="43"/>
        <v>0.2946927880324246</v>
      </c>
    </row>
    <row r="103" spans="1:3" x14ac:dyDescent="0.2">
      <c r="A103" s="30" t="str">
        <f t="shared" si="41"/>
        <v>Wholesale and retail trade</v>
      </c>
      <c r="B103" s="44">
        <f t="shared" si="42"/>
        <v>0.51256263236378885</v>
      </c>
      <c r="C103" s="44">
        <f t="shared" si="43"/>
        <v>-6.7334971905363972E-3</v>
      </c>
    </row>
    <row r="104" spans="1:3" x14ac:dyDescent="0.2">
      <c r="A104" s="30" t="str">
        <f t="shared" si="41"/>
        <v>Transport and storage</v>
      </c>
      <c r="B104" s="44">
        <f t="shared" si="42"/>
        <v>3.4878811312627489</v>
      </c>
      <c r="C104" s="44">
        <f t="shared" si="43"/>
        <v>0.85501011323578791</v>
      </c>
    </row>
    <row r="105" spans="1:3" x14ac:dyDescent="0.2">
      <c r="A105" s="30" t="str">
        <f t="shared" si="41"/>
        <v>Accommodation and food</v>
      </c>
      <c r="B105" s="44">
        <f t="shared" si="42"/>
        <v>-0.66885665573163111</v>
      </c>
      <c r="C105" s="44">
        <f t="shared" si="43"/>
        <v>0.44038947640798742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2.2485261655050159</v>
      </c>
      <c r="C107" s="44">
        <f t="shared" si="43"/>
        <v>0.41150853610880667</v>
      </c>
    </row>
    <row r="108" spans="1:3" x14ac:dyDescent="0.2">
      <c r="A108" s="30" t="str">
        <f t="shared" si="41"/>
        <v>Media</v>
      </c>
      <c r="B108" s="44">
        <f t="shared" si="42"/>
        <v>12.093144950161317</v>
      </c>
      <c r="C108" s="44">
        <f t="shared" si="43"/>
        <v>-9.2165913232689078E-3</v>
      </c>
    </row>
    <row r="109" spans="1:3" x14ac:dyDescent="0.2">
      <c r="A109" s="30" t="str">
        <f t="shared" si="41"/>
        <v>Information technology</v>
      </c>
      <c r="B109" s="44">
        <f t="shared" si="42"/>
        <v>7.1122542697338753</v>
      </c>
      <c r="C109" s="44">
        <f t="shared" si="43"/>
        <v>0.83359390164456926</v>
      </c>
    </row>
    <row r="110" spans="1:3" x14ac:dyDescent="0.2">
      <c r="A110" s="30" t="str">
        <f t="shared" si="41"/>
        <v>Finance and insurance</v>
      </c>
      <c r="B110" s="44">
        <f t="shared" si="42"/>
        <v>-1.5578144620309597E-2</v>
      </c>
      <c r="C110" s="44">
        <f t="shared" si="43"/>
        <v>-8.8429790601141089E-2</v>
      </c>
    </row>
    <row r="111" spans="1:3" x14ac:dyDescent="0.2">
      <c r="A111" s="30" t="str">
        <f t="shared" si="41"/>
        <v>Real estate</v>
      </c>
      <c r="B111" s="44">
        <f t="shared" si="42"/>
        <v>3.9664975625492316</v>
      </c>
      <c r="C111" s="44">
        <f t="shared" si="43"/>
        <v>-0.26726274258406235</v>
      </c>
    </row>
    <row r="112" spans="1:3" x14ac:dyDescent="0.2">
      <c r="A112" s="30" t="str">
        <f t="shared" si="41"/>
        <v>Professional services</v>
      </c>
      <c r="B112" s="44">
        <f t="shared" si="42"/>
        <v>2.5554189645440539</v>
      </c>
      <c r="C112" s="44">
        <f t="shared" si="43"/>
        <v>0.65858924935155994</v>
      </c>
    </row>
    <row r="113" spans="1:3" x14ac:dyDescent="0.2">
      <c r="A113" s="30" t="str">
        <f t="shared" si="41"/>
        <v>Support services</v>
      </c>
      <c r="B113" s="44">
        <f t="shared" si="42"/>
        <v>-0.71083625726358068</v>
      </c>
      <c r="C113" s="44">
        <f t="shared" si="43"/>
        <v>1.0243204376282344</v>
      </c>
    </row>
    <row r="114" spans="1:3" x14ac:dyDescent="0.2">
      <c r="A114" s="30" t="str">
        <f t="shared" si="41"/>
        <v>Arts and entertainment</v>
      </c>
      <c r="B114" s="44">
        <f t="shared" si="42"/>
        <v>0.48006578461439187</v>
      </c>
      <c r="C114" s="44">
        <f t="shared" si="43"/>
        <v>-0.26254557509552967</v>
      </c>
    </row>
    <row r="115" spans="1:3" x14ac:dyDescent="0.2">
      <c r="A115" s="30" t="str">
        <f t="shared" si="41"/>
        <v>Other services</v>
      </c>
      <c r="B115" s="44">
        <f t="shared" si="42"/>
        <v>8.153178974870535</v>
      </c>
      <c r="C115" s="44">
        <f t="shared" si="43"/>
        <v>-0.92621220447653974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0.43338625549889098</v>
      </c>
      <c r="C117" s="44">
        <f t="shared" si="43"/>
        <v>0.74637586474388673</v>
      </c>
    </row>
    <row r="118" spans="1:3" x14ac:dyDescent="0.2">
      <c r="A118" s="30" t="str">
        <f t="shared" si="41"/>
        <v>Public admin. and defence</v>
      </c>
      <c r="B118" s="44">
        <f t="shared" si="42"/>
        <v>6.354914604316253E-2</v>
      </c>
      <c r="C118" s="44">
        <f t="shared" si="43"/>
        <v>-3.2534675489359621E-3</v>
      </c>
    </row>
    <row r="119" spans="1:3" x14ac:dyDescent="0.2">
      <c r="A119" s="30" t="str">
        <f t="shared" si="41"/>
        <v>Education</v>
      </c>
      <c r="B119" s="44">
        <f t="shared" si="42"/>
        <v>3.8790017839152036E-2</v>
      </c>
      <c r="C119" s="44">
        <f t="shared" si="43"/>
        <v>0.15860549736466112</v>
      </c>
    </row>
    <row r="120" spans="1:3" x14ac:dyDescent="0.2">
      <c r="A120" s="30" t="str">
        <f t="shared" si="41"/>
        <v>Health and social work</v>
      </c>
      <c r="B120" s="44">
        <f t="shared" si="42"/>
        <v>0.81616153560608584</v>
      </c>
      <c r="C120" s="44">
        <f t="shared" si="43"/>
        <v>1.3187279238753069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0.92497291337421128</v>
      </c>
      <c r="C122" s="206">
        <f t="shared" si="43"/>
        <v>0.29635624930957061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Sheffield City Region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234.1120280722306</v>
      </c>
      <c r="C9" s="299" t="str">
        <f>CONCATENATE("(",ROUND((B9/$H11)*100,1),")")</f>
        <v>(36.3)</v>
      </c>
      <c r="D9" s="249">
        <f>SUM(D30,D51,D72,D93,D114,D135,D156,D177,D198,D219,D240,D261,D282,D303,D324,D345,D366,D387,D408,D429,D450,D471)</f>
        <v>50.922194584303419</v>
      </c>
      <c r="E9" s="299" t="str">
        <f>CONCATENATE("(",ROUND((D9/$H11)*100,1),")")</f>
        <v>(7.9)</v>
      </c>
      <c r="F9" s="249">
        <f>SUM(F30,F51,F72,F93,F114,F135,F156,F177,F198,F219,F240,F261,F282,F303,F324,F345,F366,F387,F408,F429,F450,F471)</f>
        <v>46.818413523337142</v>
      </c>
      <c r="G9" s="299" t="str">
        <f>CONCATENATE("(",ROUND((F9/$H11)*100,1),")")</f>
        <v>(7.3)</v>
      </c>
      <c r="H9" s="249">
        <f>SUM(H30,H51,H72,H93,H114,H135,H156,H177,H198,H219,H240,H261,H282,H303,H324,H345,H366,H387,H408,H429,H450,H471)</f>
        <v>331.85263617987107</v>
      </c>
      <c r="I9" s="299" t="str">
        <f>CONCATENATE("(",ROUND((H9/$H11)*100,1),")")</f>
        <v>(51.4)</v>
      </c>
      <c r="K9" s="249">
        <f>B14-B9</f>
        <v>1.1135022498016269</v>
      </c>
      <c r="L9" s="249">
        <f>D14-D9</f>
        <v>0.86554759238313039</v>
      </c>
      <c r="M9" s="249">
        <f>F14-F9</f>
        <v>0.21554635041155734</v>
      </c>
      <c r="N9" s="249">
        <f>SUM(K9:M9)</f>
        <v>2.1945961925963147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148.5665561742988</v>
      </c>
      <c r="C10" s="299" t="str">
        <f>CONCATENATE("(",ROUND((B10/$H11)*100,1),")")</f>
        <v>(23)</v>
      </c>
      <c r="D10" s="249">
        <f t="shared" ref="D10" si="1">SUM(D31,D52,D73,D94,D115,D136,D157,D178,D199,D220,D241,D262,D283,D304,D325,D346,D367,D388,D409,D430,D451,D472)</f>
        <v>138.5353436263247</v>
      </c>
      <c r="E10" s="299" t="str">
        <f>CONCATENATE("(",ROUND((D10/$H11)*100,1),")")</f>
        <v>(21.5)</v>
      </c>
      <c r="F10" s="249">
        <f t="shared" ref="F10" si="2">SUM(F31,F52,F73,F94,F115,F136,F157,F178,F199,F220,F241,F262,F283,F304,F325,F346,F367,F388,F409,F430,F451,F472)</f>
        <v>26.464464019505286</v>
      </c>
      <c r="G10" s="299" t="str">
        <f>CONCATENATE("(",ROUND((F10/$H11)*100,1),")")</f>
        <v>(4.1)</v>
      </c>
      <c r="H10" s="249">
        <f t="shared" ref="H10" si="3">SUM(H31,H52,H73,H94,H115,H136,H157,H178,H199,H220,H241,H262,H283,H304,H325,H346,H367,H388,H409,H430,H451,H472)</f>
        <v>313.5663638201288</v>
      </c>
      <c r="I10" s="299" t="str">
        <f>CONCATENATE("(",ROUND((H10/$H11)*100,1),")")</f>
        <v>(48.6)</v>
      </c>
      <c r="K10" s="249">
        <f t="shared" ref="K10:K11" si="4">B15-B10</f>
        <v>6.4188585901739259</v>
      </c>
      <c r="L10" s="249">
        <f t="shared" ref="L10:L11" si="5">D15-D10</f>
        <v>0.69959821574815351</v>
      </c>
      <c r="M10" s="249">
        <f t="shared" ref="M10:M11" si="6">F15-F10</f>
        <v>7.1947001481923678E-2</v>
      </c>
      <c r="N10" s="249">
        <f t="shared" ref="N10:N11" si="7">SUM(K10:M10)</f>
        <v>7.1904038074040031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382.67858424652934</v>
      </c>
      <c r="C11" s="299" t="str">
        <f>CONCATENATE("(",ROUND((B11/$H11)*100,1),")")</f>
        <v>(59.3)</v>
      </c>
      <c r="D11" s="249">
        <f t="shared" ref="D11" si="8">SUM(D32,D53,D74,D95,D116,D137,D158,D179,D200,D221,D242,D263,D284,D305,D326,D347,D368,D389,D410,D431,D452,D473)</f>
        <v>189.45753821062812</v>
      </c>
      <c r="E11" s="299" t="str">
        <f>CONCATENATE("(",ROUND((D11/$H11)*100,1),")")</f>
        <v>(29.4)</v>
      </c>
      <c r="F11" s="249">
        <f t="shared" ref="F11" si="9">SUM(F32,F53,F74,F95,F116,F137,F158,F179,F200,F221,F242,F263,F284,F305,F326,F347,F368,F389,F410,F431,F452,F473)</f>
        <v>73.282877542842428</v>
      </c>
      <c r="G11" s="299" t="str">
        <f>CONCATENATE("(",ROUND((F11/$H11)*100,1),")")</f>
        <v>(11.4)</v>
      </c>
      <c r="H11" s="249">
        <f t="shared" ref="H11" si="10">SUM(H32,H53,H74,H95,H116,H137,H158,H179,H200,H221,H242,H263,H284,H305,H326,H347,H368,H389,H410,H431,H452,H473)</f>
        <v>645.41899999999998</v>
      </c>
      <c r="I11" s="299" t="str">
        <f>CONCATENATE("(",ROUND((H11/$H11)*100,1),")")</f>
        <v>(100)</v>
      </c>
      <c r="K11" s="249">
        <f t="shared" si="4"/>
        <v>7.5323608399755813</v>
      </c>
      <c r="L11" s="249">
        <f t="shared" si="5"/>
        <v>1.5651458081312626</v>
      </c>
      <c r="M11" s="249">
        <f t="shared" si="6"/>
        <v>0.28749335189348812</v>
      </c>
      <c r="N11" s="249">
        <f t="shared" si="7"/>
        <v>9.385000000000332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235.22553032203223</v>
      </c>
      <c r="C14" s="299" t="str">
        <f>CONCATENATE("(",ROUND((B14/$H16)*100,1),")")</f>
        <v>(35.9)</v>
      </c>
      <c r="D14" s="249">
        <f t="shared" ref="D14" si="11">SUM(D35,D56,D77,D98,D119,D140,D161,D182,D203,D224,D245,D266,D287,D308,D329,D350,D371,D392,D413,D434,D455,D476)</f>
        <v>51.78774217668655</v>
      </c>
      <c r="E14" s="299" t="str">
        <f>CONCATENATE("(",ROUND((D14/$H16)*100,1),")")</f>
        <v>(7.9)</v>
      </c>
      <c r="F14" s="249">
        <f t="shared" ref="F14" si="12">SUM(F35,F56,F77,F98,F119,F140,F161,F182,F203,F224,F245,F266,F287,F308,F329,F350,F371,F392,F413,F434,F455,F476)</f>
        <v>47.033959873748699</v>
      </c>
      <c r="G14" s="299" t="str">
        <f>CONCATENATE("(",ROUND((F14/$H16)*100,1),")")</f>
        <v>(7.2)</v>
      </c>
      <c r="H14" s="249">
        <f t="shared" ref="H14" si="13">SUM(H35,H56,H77,H98,H119,H140,H161,H182,H203,H224,H245,H266,H287,H308,H329,H350,H371,H392,H413,H434,H455,H476)</f>
        <v>334.04723237246736</v>
      </c>
      <c r="I14" s="299" t="str">
        <f>CONCATENATE("(",ROUND((H14/$H16)*100,1),")")</f>
        <v>(51)</v>
      </c>
      <c r="K14" s="249">
        <f>B19-B14</f>
        <v>0.10058770488754476</v>
      </c>
      <c r="L14" s="249">
        <f>D19-D14</f>
        <v>2.8603741564621643</v>
      </c>
      <c r="M14" s="249">
        <f>F19-F14</f>
        <v>1.8241882009298322</v>
      </c>
      <c r="N14" s="249">
        <f>SUM(K14:M14)</f>
        <v>4.7851500622795413</v>
      </c>
    </row>
    <row r="15" spans="1:17" x14ac:dyDescent="0.2">
      <c r="A15" s="282" t="s">
        <v>365</v>
      </c>
      <c r="B15" s="249">
        <f t="shared" si="0"/>
        <v>154.98541476447272</v>
      </c>
      <c r="C15" s="299" t="str">
        <f>CONCATENATE("(",ROUND((B15/$H16)*100,1),")")</f>
        <v>(23.7)</v>
      </c>
      <c r="D15" s="249">
        <f t="shared" ref="D15" si="14">SUM(D36,D57,D78,D99,D120,D141,D162,D183,D204,D225,D246,D267,D288,D309,D330,D351,D372,D393,D414,D435,D456,D477)</f>
        <v>139.23494184207286</v>
      </c>
      <c r="E15" s="299" t="str">
        <f>CONCATENATE("(",ROUND((D15/$H16)*100,1),")")</f>
        <v>(21.3)</v>
      </c>
      <c r="F15" s="249">
        <f t="shared" ref="F15" si="15">SUM(F36,F57,F78,F99,F120,F141,F162,F183,F204,F225,F246,F267,F288,F309,F330,F351,F372,F393,F414,F435,F456,F477)</f>
        <v>26.536411020987209</v>
      </c>
      <c r="G15" s="299" t="str">
        <f>CONCATENATE("(",ROUND((F15/$H16)*100,1),")")</f>
        <v>(4.1)</v>
      </c>
      <c r="H15" s="249">
        <f t="shared" ref="H15" si="16">SUM(H36,H57,H78,H99,H120,H141,H162,H183,H204,H225,H246,H267,H288,H309,H330,H351,H372,H393,H414,H435,H456,H477)</f>
        <v>320.75676762753278</v>
      </c>
      <c r="I15" s="299" t="str">
        <f>CONCATENATE("(",ROUND((H15/$H16)*100,1),")")</f>
        <v>(49)</v>
      </c>
      <c r="K15" s="249">
        <f t="shared" ref="K15:K16" si="17">B20-B15</f>
        <v>12.389012221432466</v>
      </c>
      <c r="L15" s="249">
        <f t="shared" ref="L15:L16" si="18">D20-D15</f>
        <v>1.1849103458722539</v>
      </c>
      <c r="M15" s="249">
        <f t="shared" ref="M15:M16" si="19">F20-F15</f>
        <v>1.5499273704154604</v>
      </c>
      <c r="N15" s="249">
        <f t="shared" ref="N15:N16" si="20">SUM(K15:M15)</f>
        <v>15.12384993772018</v>
      </c>
    </row>
    <row r="16" spans="1:17" x14ac:dyDescent="0.2">
      <c r="A16" s="282" t="s">
        <v>363</v>
      </c>
      <c r="B16" s="249">
        <f t="shared" si="0"/>
        <v>390.21094508650492</v>
      </c>
      <c r="C16" s="299" t="str">
        <f>CONCATENATE("(",ROUND((B16/$H16)*100,1),")")</f>
        <v>(59.6)</v>
      </c>
      <c r="D16" s="249">
        <f t="shared" ref="D16" si="21">SUM(D37,D58,D79,D100,D121,D142,D163,D184,D205,D226,D247,D268,D289,D310,D331,D352,D373,D394,D415,D436,D457,D478)</f>
        <v>191.02268401875938</v>
      </c>
      <c r="E16" s="299" t="str">
        <f>CONCATENATE("(",ROUND((D16/$H16)*100,1),")")</f>
        <v>(29.2)</v>
      </c>
      <c r="F16" s="249">
        <f t="shared" ref="F16" si="22">SUM(F37,F58,F79,F100,F121,F142,F163,F184,F205,F226,F247,F268,F289,F310,F331,F352,F373,F394,F415,F436,F457,F478)</f>
        <v>73.570370894735916</v>
      </c>
      <c r="G16" s="299" t="str">
        <f>CONCATENATE("(",ROUND((F16/$H16)*100,1),")")</f>
        <v>(11.2)</v>
      </c>
      <c r="H16" s="249">
        <f t="shared" ref="H16" si="23">SUM(H37,H58,H79,H100,H121,H142,H163,H184,H205,H226,H247,H268,H289,H310,H331,H352,H373,H394,H415,H436,H457,H478)</f>
        <v>654.80400000000031</v>
      </c>
      <c r="I16" s="299" t="str">
        <f>CONCATENATE("(",ROUND((H16/$H16)*100,1),")")</f>
        <v>(100)</v>
      </c>
      <c r="K16" s="249">
        <f t="shared" si="17"/>
        <v>12.489599926319897</v>
      </c>
      <c r="L16" s="249">
        <f t="shared" si="18"/>
        <v>4.0452845023344253</v>
      </c>
      <c r="M16" s="249">
        <f t="shared" si="19"/>
        <v>3.3741155713452997</v>
      </c>
      <c r="N16" s="249">
        <f t="shared" si="20"/>
        <v>19.908999999999622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235.32611802691977</v>
      </c>
      <c r="C19" s="299" t="str">
        <f>CONCATENATE("(",ROUND((B19/$H21)*100,1),")")</f>
        <v>(34.9)</v>
      </c>
      <c r="D19" s="249">
        <f t="shared" ref="D19" si="24">SUM(D40,D61,D82,D103,D124,D145,D166,D187,D208,D229,D250,D271,D292,D313,D334,D355,D376,D397,D418,D439,D460,D481)</f>
        <v>54.648116333148714</v>
      </c>
      <c r="E19" s="299" t="str">
        <f>CONCATENATE("(",ROUND((D19/$H21)*100,1),")")</f>
        <v>(8.1)</v>
      </c>
      <c r="F19" s="249">
        <f t="shared" ref="F19" si="25">SUM(F40,F61,F82,F103,F124,F145,F166,F187,F208,F229,F250,F271,F292,F313,F334,F355,F376,F397,F418,F439,F460,F481)</f>
        <v>48.858148074678532</v>
      </c>
      <c r="G19" s="299" t="str">
        <f>CONCATENATE("(",ROUND((F19/$H21)*100,1),")")</f>
        <v>(7.2)</v>
      </c>
      <c r="H19" s="249">
        <f t="shared" ref="H19" si="26">SUM(H40,H61,H82,H103,H124,H145,H166,H187,H208,H229,H250,H271,H292,H313,H334,H355,H376,H397,H418,H439,H460,H481)</f>
        <v>338.83238243474699</v>
      </c>
      <c r="I19" s="299" t="str">
        <f>CONCATENATE("(",ROUND((H19/$H21)*100,1),")")</f>
        <v>(50.2)</v>
      </c>
      <c r="K19" s="249">
        <f>B19-B9</f>
        <v>1.2140899546891717</v>
      </c>
      <c r="L19" s="249">
        <f>D19-D9</f>
        <v>3.7259217488452947</v>
      </c>
      <c r="M19" s="249">
        <f>F19-F9</f>
        <v>2.0397345513413896</v>
      </c>
      <c r="N19" s="249">
        <f>SUM(K19:M19)</f>
        <v>6.979746254875856</v>
      </c>
    </row>
    <row r="20" spans="1:14" x14ac:dyDescent="0.2">
      <c r="A20" s="282" t="s">
        <v>365</v>
      </c>
      <c r="B20" s="249">
        <f t="shared" si="0"/>
        <v>167.37442698590519</v>
      </c>
      <c r="C20" s="299" t="str">
        <f>CONCATENATE("(",ROUND((B20/$H21)*100,1),")")</f>
        <v>(24.8)</v>
      </c>
      <c r="D20" s="249">
        <f t="shared" ref="D20" si="27">SUM(D41,D62,D83,D104,D125,D146,D167,D188,D209,D230,D251,D272,D293,D314,D335,D356,D377,D398,D419,D440,D461,D482)</f>
        <v>140.41985218794511</v>
      </c>
      <c r="E20" s="299" t="str">
        <f>CONCATENATE("(",ROUND((D20/$H21)*100,1),")")</f>
        <v>(20.8)</v>
      </c>
      <c r="F20" s="249">
        <f t="shared" ref="F20" si="28">SUM(F41,F62,F83,F104,F125,F146,F167,F188,F209,F230,F251,F272,F293,F314,F335,F356,F377,F398,F419,F440,F461,F482)</f>
        <v>28.08633839140267</v>
      </c>
      <c r="G20" s="299" t="str">
        <f>CONCATENATE("(",ROUND((F20/$H21)*100,1),")")</f>
        <v>(4.2)</v>
      </c>
      <c r="H20" s="249">
        <f t="shared" ref="H20" si="29">SUM(H41,H62,H83,H104,H125,H146,H167,H188,H209,H230,H251,H272,H293,H314,H335,H356,H377,H398,H419,H440,H461,H482)</f>
        <v>335.88061756525298</v>
      </c>
      <c r="I20" s="299" t="str">
        <f>CONCATENATE("(",ROUND((H20/$H21)*100,1),")")</f>
        <v>(49.8)</v>
      </c>
      <c r="K20" s="249">
        <f t="shared" ref="K20:K21" si="30">B20-B10</f>
        <v>18.807870811606392</v>
      </c>
      <c r="L20" s="249">
        <f t="shared" ref="L20:L21" si="31">D20-D10</f>
        <v>1.8845085616204074</v>
      </c>
      <c r="M20" s="249">
        <f t="shared" ref="M20:M21" si="32">F20-F10</f>
        <v>1.621874371897384</v>
      </c>
      <c r="N20" s="249">
        <f t="shared" ref="N20:N21" si="33">SUM(K20:M20)</f>
        <v>22.314253745124184</v>
      </c>
    </row>
    <row r="21" spans="1:14" x14ac:dyDescent="0.2">
      <c r="A21" s="282" t="s">
        <v>363</v>
      </c>
      <c r="B21" s="249">
        <f t="shared" si="0"/>
        <v>402.70054501282482</v>
      </c>
      <c r="C21" s="299" t="str">
        <f>CONCATENATE("(",ROUND((B21/$H21)*100,1),")")</f>
        <v>(59.7)</v>
      </c>
      <c r="D21" s="249">
        <f t="shared" ref="D21" si="34">SUM(D42,D63,D84,D105,D126,D147,D168,D189,D210,D231,D252,D273,D294,D315,D336,D357,D378,D399,D420,D441,D462,D483)</f>
        <v>195.0679685210938</v>
      </c>
      <c r="E21" s="299" t="str">
        <f>CONCATENATE("(",ROUND((D21/$H21)*100,1),")")</f>
        <v>(28.9)</v>
      </c>
      <c r="F21" s="249">
        <f>SUM(F42,F63,F84,F105,F126,F147,F168,F189,F210,F231,F252,F273,F294,F315,F336,F357,F378,F399,F420,F441,F462,F483)</f>
        <v>76.944486466081216</v>
      </c>
      <c r="G21" s="299" t="str">
        <f>CONCATENATE("(",ROUND((F21/$H21)*100,1),")")</f>
        <v>(11.4)</v>
      </c>
      <c r="H21" s="249">
        <f t="shared" ref="H21" si="35">SUM(H42,H63,H84,H105,H126,H147,H168,H189,H210,H231,H252,H273,H294,H315,H336,H357,H378,H399,H420,H441,H462,H483)</f>
        <v>674.71299999999974</v>
      </c>
      <c r="I21" s="299" t="str">
        <f>CONCATENATE("(",ROUND((H21/$H21)*100,1),")")</f>
        <v>(100)</v>
      </c>
      <c r="K21" s="249">
        <f t="shared" si="30"/>
        <v>20.021960766295479</v>
      </c>
      <c r="L21" s="249">
        <f t="shared" si="31"/>
        <v>5.6104303104656879</v>
      </c>
      <c r="M21" s="249">
        <f t="shared" si="32"/>
        <v>3.6616089232387878</v>
      </c>
      <c r="N21" s="249">
        <f t="shared" si="33"/>
        <v>29.293999999999954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0.76694807652518993</v>
      </c>
      <c r="C30" s="299" t="str">
        <f>CONCATENATE("(",ROUND((B30/$H32)*100,1),")")</f>
        <v>(24.9)</v>
      </c>
      <c r="D30" s="302">
        <f>'Ind T6'!M9</f>
        <v>0.22917679209827088</v>
      </c>
      <c r="E30" s="299" t="str">
        <f>CONCATENATE("(",ROUND((D30/$H32)*100,1),")")</f>
        <v>(7.4)</v>
      </c>
      <c r="F30" s="302">
        <f>'Ind T6'!N9</f>
        <v>1.3288688248772653</v>
      </c>
      <c r="G30" s="299" t="str">
        <f>CONCATENATE("(",ROUND((F30/$H32)*100,1),")")</f>
        <v>(43.1)</v>
      </c>
      <c r="H30" s="302">
        <f>SUM(B30,D30,F30)</f>
        <v>2.3249936935007263</v>
      </c>
      <c r="I30" s="299" t="str">
        <f>CONCATENATE("(",ROUND((H30/$H32)*100,1),")")</f>
        <v>(75.4)</v>
      </c>
      <c r="K30" s="302">
        <f>B35-B30</f>
        <v>6.0002042255015486E-2</v>
      </c>
      <c r="L30" s="302">
        <f>D35-D30</f>
        <v>1.1499106222537192E-2</v>
      </c>
      <c r="M30" s="302">
        <f>F35-F30</f>
        <v>1.5429552806729863E-2</v>
      </c>
      <c r="N30" s="302">
        <f>SUM(K30:M30)</f>
        <v>8.6930701284282541E-2</v>
      </c>
    </row>
    <row r="31" spans="1:14" x14ac:dyDescent="0.2">
      <c r="A31" s="282" t="s">
        <v>365</v>
      </c>
      <c r="B31" s="302">
        <f>'Ind T6'!L8</f>
        <v>0.18185032583508748</v>
      </c>
      <c r="C31" s="299" t="str">
        <f>CONCATENATE("(",ROUND((B31/$H32)*100,1),")")</f>
        <v>(5.9)</v>
      </c>
      <c r="D31" s="302">
        <f>'Ind T6'!M8</f>
        <v>0.39044334665270231</v>
      </c>
      <c r="E31" s="299" t="str">
        <f>CONCATENATE("(",ROUND((D31/$H32)*100,1),")")</f>
        <v>(12.7)</v>
      </c>
      <c r="F31" s="302">
        <f>'Ind T6'!N8</f>
        <v>0.18671263401148655</v>
      </c>
      <c r="G31" s="299" t="str">
        <f>CONCATENATE("(",ROUND((F31/$H32)*100,1),")")</f>
        <v>(6.1)</v>
      </c>
      <c r="H31" s="302">
        <f t="shared" ref="H31" si="36">SUM(B31,D31,F31)</f>
        <v>0.75900630649927636</v>
      </c>
      <c r="I31" s="299" t="str">
        <f>CONCATENATE("(",ROUND((H31/$H32)*100,1),")")</f>
        <v>(24.6)</v>
      </c>
      <c r="K31" s="302">
        <f t="shared" ref="K31:K32" si="37">B36-B31</f>
        <v>7.8171326066019675E-3</v>
      </c>
      <c r="L31" s="302">
        <f t="shared" ref="L31:L32" si="38">D36-D31</f>
        <v>4.3878051231954762E-3</v>
      </c>
      <c r="M31" s="302">
        <f t="shared" ref="M31:M32" si="39">F36-F31</f>
        <v>1.0864360985916671E-2</v>
      </c>
      <c r="N31" s="302">
        <f t="shared" ref="N31:N32" si="40">SUM(K31:M31)</f>
        <v>2.3069298715714115E-2</v>
      </c>
    </row>
    <row r="32" spans="1:14" x14ac:dyDescent="0.2">
      <c r="A32" s="282" t="s">
        <v>363</v>
      </c>
      <c r="B32" s="302">
        <f>SUM(B30:B31)</f>
        <v>0.94879840236027735</v>
      </c>
      <c r="C32" s="299" t="str">
        <f>CONCATENATE("(",ROUND((B32/$H32)*100,1),")")</f>
        <v>(30.8)</v>
      </c>
      <c r="D32" s="302">
        <f>SUM(D30:D31)</f>
        <v>0.61962013875097322</v>
      </c>
      <c r="E32" s="299" t="str">
        <f>CONCATENATE("(",ROUND((D32/$H32)*100,1),")")</f>
        <v>(20.1)</v>
      </c>
      <c r="F32" s="302">
        <f>SUM(F30:F31)</f>
        <v>1.515581458888752</v>
      </c>
      <c r="G32" s="299" t="str">
        <f>CONCATENATE("(",ROUND((F32/$H32)*100,1),")")</f>
        <v>(49.1)</v>
      </c>
      <c r="H32" s="302">
        <f>SUM(H30:H31)</f>
        <v>3.0840000000000027</v>
      </c>
      <c r="I32" s="299" t="str">
        <f>CONCATENATE("(",ROUND((H32/$H32)*100,1),")")</f>
        <v>(100)</v>
      </c>
      <c r="K32" s="302">
        <f t="shared" si="37"/>
        <v>6.7819174861617482E-2</v>
      </c>
      <c r="L32" s="302">
        <f t="shared" si="38"/>
        <v>1.5886911345732613E-2</v>
      </c>
      <c r="M32" s="302">
        <f t="shared" si="39"/>
        <v>2.629391379264634E-2</v>
      </c>
      <c r="N32" s="302">
        <f t="shared" si="40"/>
        <v>0.10999999999999643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0.82695011878020541</v>
      </c>
      <c r="C35" s="299" t="str">
        <f>CONCATENATE("(",ROUND((B35/$H37)*100,1),")")</f>
        <v>(25.9)</v>
      </c>
      <c r="D35" s="302">
        <f>'Ind T6'!R9</f>
        <v>0.24067589832080807</v>
      </c>
      <c r="E35" s="299" t="str">
        <f>CONCATENATE("(",ROUND((D35/$H37)*100,1),")")</f>
        <v>(7.5)</v>
      </c>
      <c r="F35" s="302">
        <f>'Ind T6'!S9</f>
        <v>1.3442983776839952</v>
      </c>
      <c r="G35" s="299" t="str">
        <f>CONCATENATE("(",ROUND((F35/$H37)*100,1),")")</f>
        <v>(42.1)</v>
      </c>
      <c r="H35" s="302">
        <f>SUM(B35,D35,F35)</f>
        <v>2.4119243947850086</v>
      </c>
      <c r="I35" s="299" t="str">
        <f>CONCATENATE("(",ROUND((H35/$H37)*100,1),")")</f>
        <v>(75.5)</v>
      </c>
      <c r="K35" s="302">
        <f>B40-B35</f>
        <v>9.6695668923383771E-2</v>
      </c>
      <c r="L35" s="302">
        <f>D40-D35</f>
        <v>8.735872245338866E-3</v>
      </c>
      <c r="M35" s="302">
        <f>F40-F35</f>
        <v>-6.2092940544392627E-2</v>
      </c>
      <c r="N35" s="302">
        <f>SUM(K35:M35)</f>
        <v>4.3338600624330009E-2</v>
      </c>
    </row>
    <row r="36" spans="1:14" x14ac:dyDescent="0.2">
      <c r="A36" s="282" t="s">
        <v>365</v>
      </c>
      <c r="B36" s="302">
        <f>'Ind T6'!Q8</f>
        <v>0.18966745844168945</v>
      </c>
      <c r="C36" s="299" t="str">
        <f>CONCATENATE("(",ROUND((B36/$H37)*100,1),")")</f>
        <v>(5.9)</v>
      </c>
      <c r="D36" s="302">
        <f>'Ind T6'!R8</f>
        <v>0.39483115177589778</v>
      </c>
      <c r="E36" s="299" t="str">
        <f>CONCATENATE("(",ROUND((D36/$H37)*100,1),")")</f>
        <v>(12.4)</v>
      </c>
      <c r="F36" s="302">
        <f>'Ind T6'!S8</f>
        <v>0.19757699499740322</v>
      </c>
      <c r="G36" s="299" t="str">
        <f>CONCATENATE("(",ROUND((F36/$H37)*100,1),")")</f>
        <v>(6.2)</v>
      </c>
      <c r="H36" s="302">
        <f t="shared" ref="H36" si="41">SUM(B36,D36,F36)</f>
        <v>0.78207560521499042</v>
      </c>
      <c r="I36" s="299" t="str">
        <f>CONCATENATE("(",ROUND((H36/$H37)*100,1),")")</f>
        <v>(24.5)</v>
      </c>
      <c r="K36" s="302">
        <f t="shared" ref="K36:K37" si="42">B41-B36</f>
        <v>5.5734298341136301E-3</v>
      </c>
      <c r="L36" s="302">
        <f t="shared" ref="L36:L37" si="43">D41-D36</f>
        <v>-1.6924758623100222E-2</v>
      </c>
      <c r="M36" s="302">
        <f t="shared" ref="M36:M37" si="44">F41-F36</f>
        <v>1.2012728164656927E-2</v>
      </c>
      <c r="N36" s="302">
        <f t="shared" ref="N36:N37" si="45">SUM(K36:M36)</f>
        <v>6.6139937567033513E-4</v>
      </c>
    </row>
    <row r="37" spans="1:14" x14ac:dyDescent="0.2">
      <c r="A37" s="282" t="s">
        <v>363</v>
      </c>
      <c r="B37" s="302">
        <f>SUM(B35:B36)</f>
        <v>1.0166175772218948</v>
      </c>
      <c r="C37" s="299" t="str">
        <f>CONCATENATE("(",ROUND((B37/$H37)*100,1),")")</f>
        <v>(31.8)</v>
      </c>
      <c r="D37" s="302">
        <f>SUM(D35:D36)</f>
        <v>0.63550705009670583</v>
      </c>
      <c r="E37" s="299" t="str">
        <f>CONCATENATE("(",ROUND((D37/$H37)*100,1),")")</f>
        <v>(19.9)</v>
      </c>
      <c r="F37" s="302">
        <f>SUM(F35:F36)</f>
        <v>1.5418753726813983</v>
      </c>
      <c r="G37" s="299" t="str">
        <f>CONCATENATE("(",ROUND((F37/$H37)*100,1),")")</f>
        <v>(48.3)</v>
      </c>
      <c r="H37" s="302">
        <f>SUM(H35:H36)</f>
        <v>3.1939999999999991</v>
      </c>
      <c r="I37" s="299" t="str">
        <f>CONCATENATE("(",ROUND((H37/$H37)*100,1),")")</f>
        <v>(100)</v>
      </c>
      <c r="K37" s="302">
        <f t="shared" si="42"/>
        <v>0.10226909875749746</v>
      </c>
      <c r="L37" s="302">
        <f t="shared" si="43"/>
        <v>-8.1888863777613841E-3</v>
      </c>
      <c r="M37" s="302">
        <f t="shared" si="44"/>
        <v>-5.0080212379735478E-2</v>
      </c>
      <c r="N37" s="302">
        <f t="shared" si="45"/>
        <v>4.4000000000000594E-2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0.92364578770358918</v>
      </c>
      <c r="C40" s="299" t="str">
        <f>CONCATENATE("(",ROUND((B40/$H42)*100,1),")")</f>
        <v>(28.5)</v>
      </c>
      <c r="D40" s="302">
        <f>'Ind T6'!W9</f>
        <v>0.24941177056614694</v>
      </c>
      <c r="E40" s="299" t="str">
        <f>CONCATENATE("(",ROUND((D40/$H42)*100,1),")")</f>
        <v>(7.7)</v>
      </c>
      <c r="F40" s="302">
        <f>'Ind T6'!X9</f>
        <v>1.2822054371396026</v>
      </c>
      <c r="G40" s="299" t="str">
        <f>CONCATENATE("(",ROUND((F40/$H42)*100,1),")")</f>
        <v>(39.6)</v>
      </c>
      <c r="H40" s="302">
        <f>SUM(B40,D40,F40)</f>
        <v>2.4552629954093388</v>
      </c>
      <c r="I40" s="299" t="str">
        <f>CONCATENATE("(",ROUND((H40/$H42)*100,1),")")</f>
        <v>(75.8)</v>
      </c>
      <c r="K40" s="302">
        <f>B40-B30</f>
        <v>0.15669771117839926</v>
      </c>
      <c r="L40" s="302">
        <f>D40-D30</f>
        <v>2.0234978467876058E-2</v>
      </c>
      <c r="M40" s="302">
        <f>F40-F30</f>
        <v>-4.6663387737662765E-2</v>
      </c>
      <c r="N40" s="302">
        <f>SUM(K40:M40)</f>
        <v>0.13026930190861255</v>
      </c>
    </row>
    <row r="41" spans="1:14" x14ac:dyDescent="0.2">
      <c r="A41" s="282" t="s">
        <v>365</v>
      </c>
      <c r="B41" s="302">
        <f>'Ind T6'!V8</f>
        <v>0.19524088827580308</v>
      </c>
      <c r="C41" s="299" t="str">
        <f>CONCATENATE("(",ROUND((B41/$H42)*100,1),")")</f>
        <v>(6)</v>
      </c>
      <c r="D41" s="302">
        <f>'Ind T6'!W8</f>
        <v>0.37790639315279756</v>
      </c>
      <c r="E41" s="299" t="str">
        <f>CONCATENATE("(",ROUND((D41/$H42)*100,1),")")</f>
        <v>(11.7)</v>
      </c>
      <c r="F41" s="302">
        <f>'Ind T6'!X8</f>
        <v>0.20958972316206015</v>
      </c>
      <c r="G41" s="299" t="str">
        <f>CONCATENATE("(",ROUND((F41/$H42)*100,1),")")</f>
        <v>(6.5)</v>
      </c>
      <c r="H41" s="302">
        <f t="shared" ref="H41" si="46">SUM(B41,D41,F41)</f>
        <v>0.78273700459066076</v>
      </c>
      <c r="I41" s="299" t="str">
        <f>CONCATENATE("(",ROUND((H41/$H42)*100,1),")")</f>
        <v>(24.2)</v>
      </c>
      <c r="K41" s="302">
        <f t="shared" ref="K41:K42" si="47">B41-B31</f>
        <v>1.3390562440715598E-2</v>
      </c>
      <c r="L41" s="302">
        <f t="shared" ref="L41:L42" si="48">D41-D31</f>
        <v>-1.2536953499904746E-2</v>
      </c>
      <c r="M41" s="302">
        <f t="shared" ref="M41:M42" si="49">F41-F31</f>
        <v>2.2877089150573598E-2</v>
      </c>
      <c r="N41" s="302">
        <f t="shared" ref="N41:N42" si="50">SUM(K41:M41)</f>
        <v>2.373069809138445E-2</v>
      </c>
    </row>
    <row r="42" spans="1:14" x14ac:dyDescent="0.2">
      <c r="A42" s="282" t="s">
        <v>363</v>
      </c>
      <c r="B42" s="302">
        <f>SUM(B40:B41)</f>
        <v>1.1188866759793923</v>
      </c>
      <c r="C42" s="299" t="str">
        <f>CONCATENATE("(",ROUND((B42/$H42)*100,1),")")</f>
        <v>(34.6)</v>
      </c>
      <c r="D42" s="302">
        <f>SUM(D40:D41)</f>
        <v>0.62731816371894444</v>
      </c>
      <c r="E42" s="299" t="str">
        <f>CONCATENATE("(",ROUND((D42/$H42)*100,1),")")</f>
        <v>(19.4)</v>
      </c>
      <c r="F42" s="302">
        <f>SUM(F40:F41)</f>
        <v>1.4917951603016628</v>
      </c>
      <c r="G42" s="299" t="str">
        <f>CONCATENATE("(",ROUND((F42/$H42)*100,1),")")</f>
        <v>(46.1)</v>
      </c>
      <c r="H42" s="302">
        <f>SUM(H40:H41)</f>
        <v>3.2379999999999995</v>
      </c>
      <c r="I42" s="299" t="str">
        <f>CONCATENATE("(",ROUND((H42/$H42)*100,1),")")</f>
        <v>(100)</v>
      </c>
      <c r="K42" s="302">
        <f t="shared" si="47"/>
        <v>0.17008827361911494</v>
      </c>
      <c r="L42" s="302">
        <f t="shared" si="48"/>
        <v>7.6980249679712287E-3</v>
      </c>
      <c r="M42" s="302">
        <f t="shared" si="49"/>
        <v>-2.3786298587089139E-2</v>
      </c>
      <c r="N42" s="302">
        <f t="shared" si="50"/>
        <v>0.15399999999999703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0.14645211726401564</v>
      </c>
      <c r="C51" s="299" t="str">
        <f>CONCATENATE("(",ROUND((B51/$H53)*100,1),")")</f>
        <v>(85.1)</v>
      </c>
      <c r="D51" s="302">
        <f>'Ind T6'!M18</f>
        <v>5.6026058631816484E-4</v>
      </c>
      <c r="E51" s="299" t="str">
        <f>CONCATENATE("(",ROUND((D51/$H53)*100,1),")")</f>
        <v>(0.3)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0.1470123778503338</v>
      </c>
      <c r="I51" s="299" t="str">
        <f>CONCATENATE("(",ROUND((H51/$H53)*100,1),")")</f>
        <v>(85.5)</v>
      </c>
      <c r="K51" s="302">
        <f>B56-B51</f>
        <v>-4.6849508568739054E-2</v>
      </c>
      <c r="L51" s="302">
        <f>D56-D51</f>
        <v>-1.5330406457954516E-4</v>
      </c>
      <c r="M51" s="302">
        <f>F56-F51</f>
        <v>0</v>
      </c>
      <c r="N51" s="302">
        <f>SUM(K51:M51)</f>
        <v>-4.7002812633318597E-2</v>
      </c>
    </row>
    <row r="52" spans="1:14" x14ac:dyDescent="0.2">
      <c r="A52" s="282" t="s">
        <v>365</v>
      </c>
      <c r="B52" s="302">
        <f>'Ind T6'!L17</f>
        <v>2.106579804542507E-2</v>
      </c>
      <c r="C52" s="299" t="str">
        <f>CONCATENATE("(",ROUND((B52/$H53)*100,1),")")</f>
        <v>(12.2)</v>
      </c>
      <c r="D52" s="302">
        <f>'Ind T6'!M17</f>
        <v>3.9218241042413594E-3</v>
      </c>
      <c r="E52" s="299" t="str">
        <f>CONCATENATE("(",ROUND((D52/$H53)*100,1),")")</f>
        <v>(2.3)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2.498762214966643E-2</v>
      </c>
      <c r="I52" s="299" t="str">
        <f>CONCATENATE("(",ROUND((H52/$H53)*100,1),")")</f>
        <v>(14.5)</v>
      </c>
      <c r="K52" s="302">
        <f t="shared" ref="K52:K53" si="52">B57-B52</f>
        <v>-6.7205806537010068E-3</v>
      </c>
      <c r="L52" s="302">
        <f t="shared" ref="L52:L53" si="53">D57-D52</f>
        <v>-1.276606712980259E-3</v>
      </c>
      <c r="M52" s="302">
        <f t="shared" ref="M52:M53" si="54">F57-F52</f>
        <v>0</v>
      </c>
      <c r="N52" s="302">
        <f t="shared" ref="N52:N53" si="55">SUM(K52:M52)</f>
        <v>-7.9971873666812663E-3</v>
      </c>
    </row>
    <row r="53" spans="1:14" x14ac:dyDescent="0.2">
      <c r="A53" s="282" t="s">
        <v>363</v>
      </c>
      <c r="B53" s="302">
        <f>SUM(B51:B52)</f>
        <v>0.16751791530944071</v>
      </c>
      <c r="C53" s="299" t="str">
        <f>CONCATENATE("(",ROUND((B53/$H53)*100,1),")")</f>
        <v>(97.4)</v>
      </c>
      <c r="D53" s="302">
        <f>SUM(D51:D52)</f>
        <v>4.4820846905595244E-3</v>
      </c>
      <c r="E53" s="299" t="str">
        <f>CONCATENATE("(",ROUND((D53/$H53)*100,1),")")</f>
        <v>(2.6)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0.17200000000000024</v>
      </c>
      <c r="I53" s="299" t="str">
        <f>CONCATENATE("(",ROUND((H53/$H53)*100,1),")")</f>
        <v>(100)</v>
      </c>
      <c r="K53" s="302">
        <f t="shared" si="52"/>
        <v>-5.3570089222440068E-2</v>
      </c>
      <c r="L53" s="302">
        <f t="shared" si="53"/>
        <v>-1.4299107775598043E-3</v>
      </c>
      <c r="M53" s="302">
        <f t="shared" si="54"/>
        <v>0</v>
      </c>
      <c r="N53" s="302">
        <f t="shared" si="55"/>
        <v>-5.4999999999999868E-2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9.9602608695276582E-2</v>
      </c>
      <c r="C56" s="299" t="str">
        <f>CONCATENATE("(",ROUND((B56/$H58)*100,1),")")</f>
        <v>(85.1)</v>
      </c>
      <c r="D56" s="302">
        <f>'Ind T6'!R18</f>
        <v>4.0695652173861969E-4</v>
      </c>
      <c r="E56" s="299" t="str">
        <f>CONCATENATE("(",ROUND((D56/$H58)*100,1),")")</f>
        <v>(0.3)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0.10000956521701521</v>
      </c>
      <c r="I56" s="299" t="str">
        <f>CONCATENATE("(",ROUND((H56/$H58)*100,1),")")</f>
        <v>(85.5)</v>
      </c>
      <c r="K56" s="302">
        <f>B61-B56</f>
        <v>-4.5004225946283789E-2</v>
      </c>
      <c r="L56" s="302">
        <f>D61-D56</f>
        <v>-1.4819641392230357E-4</v>
      </c>
      <c r="M56" s="302">
        <f>F61-F56</f>
        <v>0</v>
      </c>
      <c r="N56" s="302">
        <f>SUM(K56:M56)</f>
        <v>-4.5152422360206092E-2</v>
      </c>
    </row>
    <row r="57" spans="1:14" x14ac:dyDescent="0.2">
      <c r="A57" s="282" t="s">
        <v>365</v>
      </c>
      <c r="B57" s="302">
        <f>'Ind T6'!Q17</f>
        <v>1.4345217391724063E-2</v>
      </c>
      <c r="C57" s="299" t="str">
        <f>CONCATENATE("(",ROUND((B57/$H58)*100,1),")")</f>
        <v>(12.3)</v>
      </c>
      <c r="D57" s="302">
        <f>'Ind T6'!R17</f>
        <v>2.6452173912611004E-3</v>
      </c>
      <c r="E57" s="299" t="str">
        <f>CONCATENATE("(",ROUND((D57/$H58)*100,1),")")</f>
        <v>(2.3)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1.6990434782985165E-2</v>
      </c>
      <c r="I57" s="299" t="str">
        <f>CONCATENATE("(",ROUND((H57/$H58)*100,1),")")</f>
        <v>(14.5)</v>
      </c>
      <c r="K57" s="302">
        <f t="shared" ref="K57:K58" si="57">B62-B57</f>
        <v>-6.754920895433841E-3</v>
      </c>
      <c r="L57" s="302">
        <f t="shared" ref="L57:L58" si="58">D62-D57</f>
        <v>-1.0926567443603939E-3</v>
      </c>
      <c r="M57" s="302">
        <f t="shared" ref="M57:M58" si="59">F62-F57</f>
        <v>0</v>
      </c>
      <c r="N57" s="302">
        <f t="shared" ref="N57:N58" si="60">SUM(K57:M57)</f>
        <v>-7.8475776397942346E-3</v>
      </c>
    </row>
    <row r="58" spans="1:14" x14ac:dyDescent="0.2">
      <c r="A58" s="282" t="s">
        <v>363</v>
      </c>
      <c r="B58" s="302">
        <f>SUM(B56:B57)</f>
        <v>0.11394782608700064</v>
      </c>
      <c r="C58" s="299" t="str">
        <f>CONCATENATE("(",ROUND((B58/$H58)*100,1),")")</f>
        <v>(97.4)</v>
      </c>
      <c r="D58" s="302">
        <f>SUM(D56:D57)</f>
        <v>3.0521739129997201E-3</v>
      </c>
      <c r="E58" s="299" t="str">
        <f>CONCATENATE("(",ROUND((D58/$H58)*100,1),")")</f>
        <v>(2.6)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0.11700000000000037</v>
      </c>
      <c r="I58" s="299" t="str">
        <f>CONCATENATE("(",ROUND((H58/$H58)*100,1),")")</f>
        <v>(100)</v>
      </c>
      <c r="K58" s="302">
        <f t="shared" si="57"/>
        <v>-5.1759146841717632E-2</v>
      </c>
      <c r="L58" s="302">
        <f t="shared" si="58"/>
        <v>-1.2408531582826974E-3</v>
      </c>
      <c r="M58" s="302">
        <f t="shared" si="59"/>
        <v>0</v>
      </c>
      <c r="N58" s="302">
        <f t="shared" si="60"/>
        <v>-5.3000000000000332E-2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5.4598382748992792E-2</v>
      </c>
      <c r="C61" s="299" t="str">
        <f>CONCATENATE("(",ROUND((B61/$H63)*100,1),")")</f>
        <v>(85.3)</v>
      </c>
      <c r="D61" s="302">
        <f>'Ind T6'!W18</f>
        <v>2.5876010781631612E-4</v>
      </c>
      <c r="E61" s="299" t="str">
        <f>CONCATENATE("(",ROUND((D61/$H63)*100,1),")")</f>
        <v>(0.4)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5.4857142856809107E-2</v>
      </c>
      <c r="I61" s="299" t="str">
        <f>CONCATENATE("(",ROUND((H61/$H63)*100,1),")")</f>
        <v>(85.7)</v>
      </c>
      <c r="K61" s="302">
        <f>B61-B51</f>
        <v>-9.185373451502285E-2</v>
      </c>
      <c r="L61" s="302">
        <f>D61-D51</f>
        <v>-3.0150047850184872E-4</v>
      </c>
      <c r="M61" s="302">
        <f>F61-F51</f>
        <v>0</v>
      </c>
      <c r="N61" s="302">
        <f>SUM(K61:M61)</f>
        <v>-9.2155234993524696E-2</v>
      </c>
    </row>
    <row r="62" spans="1:14" x14ac:dyDescent="0.2">
      <c r="A62" s="282" t="s">
        <v>365</v>
      </c>
      <c r="B62" s="302">
        <f>'Ind T6'!V17</f>
        <v>7.5902964962902223E-3</v>
      </c>
      <c r="C62" s="299" t="str">
        <f>CONCATENATE("(",ROUND((B62/$H63)*100,1),")")</f>
        <v>(11.9)</v>
      </c>
      <c r="D62" s="302">
        <f>'Ind T6'!W17</f>
        <v>1.5525606469007065E-3</v>
      </c>
      <c r="E62" s="299" t="str">
        <f>CONCATENATE("(",ROUND((D62/$H63)*100,1),")")</f>
        <v>(2.4)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9.1428571431909286E-3</v>
      </c>
      <c r="I62" s="299" t="str">
        <f>CONCATENATE("(",ROUND((H62/$H63)*100,1),")")</f>
        <v>(14.3)</v>
      </c>
      <c r="K62" s="302">
        <f t="shared" ref="K62:K63" si="62">B62-B52</f>
        <v>-1.3475501549134848E-2</v>
      </c>
      <c r="L62" s="302">
        <f t="shared" ref="L62:L63" si="63">D62-D52</f>
        <v>-2.3692634573406531E-3</v>
      </c>
      <c r="M62" s="302">
        <f t="shared" ref="M62:M63" si="64">F62-F52</f>
        <v>0</v>
      </c>
      <c r="N62" s="302">
        <f t="shared" ref="N62:N63" si="65">SUM(K62:M62)</f>
        <v>-1.5844765006475501E-2</v>
      </c>
    </row>
    <row r="63" spans="1:14" x14ac:dyDescent="0.2">
      <c r="A63" s="282" t="s">
        <v>363</v>
      </c>
      <c r="B63" s="302">
        <f>SUM(B61:B62)</f>
        <v>6.2188679245283013E-2</v>
      </c>
      <c r="C63" s="299" t="str">
        <f>CONCATENATE("(",ROUND((B63/$H63)*100,1),")")</f>
        <v>(97.2)</v>
      </c>
      <c r="D63" s="302">
        <f>SUM(D61:D62)</f>
        <v>1.8113207547170228E-3</v>
      </c>
      <c r="E63" s="299" t="str">
        <f>CONCATENATE("(",ROUND((D63/$H63)*100,1),")")</f>
        <v>(2.8)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6.4000000000000029E-2</v>
      </c>
      <c r="I63" s="299" t="str">
        <f>CONCATENATE("(",ROUND((H63/$H63)*100,1),")")</f>
        <v>(100)</v>
      </c>
      <c r="K63" s="302">
        <f t="shared" si="62"/>
        <v>-0.1053292360641577</v>
      </c>
      <c r="L63" s="302">
        <f t="shared" si="63"/>
        <v>-2.6707639358425016E-3</v>
      </c>
      <c r="M63" s="302">
        <f t="shared" si="64"/>
        <v>0</v>
      </c>
      <c r="N63" s="302">
        <f t="shared" si="65"/>
        <v>-0.10800000000000021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4.9875288512114739</v>
      </c>
      <c r="C72" s="299" t="str">
        <f>CONCATENATE("(",ROUND((B72/$H74)*100,1),")")</f>
        <v>(62.8)</v>
      </c>
      <c r="D72" s="302">
        <f>'Ind T6'!M27</f>
        <v>0.1792147094073584</v>
      </c>
      <c r="E72" s="299" t="str">
        <f>CONCATENATE("(",ROUND((D72/$H74)*100,1),")")</f>
        <v>(2.3)</v>
      </c>
      <c r="F72" s="302">
        <f>'Ind T6'!N27</f>
        <v>3.4039363657283842E-2</v>
      </c>
      <c r="G72" s="299" t="str">
        <f>CONCATENATE("(",ROUND((F72/$H74)*100,1),")")</f>
        <v>(0.4)</v>
      </c>
      <c r="H72" s="302">
        <f>SUM(B72,D72,F72)</f>
        <v>5.2007829242761163</v>
      </c>
      <c r="I72" s="299" t="str">
        <f>CONCATENATE("(",ROUND((H72/$H74)*100,1),")")</f>
        <v>(65.5)</v>
      </c>
      <c r="K72" s="302">
        <f>B77-B72</f>
        <v>-0.43511332910563016</v>
      </c>
      <c r="L72" s="302">
        <f>D77-D72</f>
        <v>-1.3782370469272831E-2</v>
      </c>
      <c r="M72" s="302">
        <f>F77-F72</f>
        <v>-2.2642497769115172E-3</v>
      </c>
      <c r="N72" s="302">
        <f>SUM(K72:M72)</f>
        <v>-0.45115994935181453</v>
      </c>
    </row>
    <row r="73" spans="1:14" x14ac:dyDescent="0.2">
      <c r="A73" s="282" t="s">
        <v>365</v>
      </c>
      <c r="B73" s="302">
        <f>'Ind T6'!L26</f>
        <v>2.3224244943725361</v>
      </c>
      <c r="C73" s="299" t="str">
        <f>CONCATENATE("(",ROUND((B73/$H74)*100,1),")")</f>
        <v>(29.2)</v>
      </c>
      <c r="D73" s="302">
        <f>'Ind T6'!M26</f>
        <v>0.32248486690746347</v>
      </c>
      <c r="E73" s="299" t="str">
        <f>CONCATENATE("(",ROUND((D73/$H74)*100,1),")")</f>
        <v>(4.1)</v>
      </c>
      <c r="F73" s="302">
        <f>'Ind T6'!N26</f>
        <v>9.8307714443887417E-2</v>
      </c>
      <c r="G73" s="299" t="str">
        <f>CONCATENATE("(",ROUND((F73/$H74)*100,1),")")</f>
        <v>(1.2)</v>
      </c>
      <c r="H73" s="302">
        <f t="shared" ref="H73" si="66">SUM(B73,D73,F73)</f>
        <v>2.7432170757238867</v>
      </c>
      <c r="I73" s="299" t="str">
        <f>CONCATENATE("(",ROUND((H73/$H74)*100,1),")")</f>
        <v>(34.5)</v>
      </c>
      <c r="K73" s="302">
        <f t="shared" ref="K73:K74" si="67">B78-B73</f>
        <v>-9.9301348123513655E-2</v>
      </c>
      <c r="L73" s="302">
        <f t="shared" ref="L73:L74" si="68">D78-D73</f>
        <v>-2.5538862176416377E-2</v>
      </c>
      <c r="M73" s="302">
        <f t="shared" ref="M73:M74" si="69">F78-F73</f>
        <v>-4.9998403482517939E-3</v>
      </c>
      <c r="N73" s="302">
        <f t="shared" ref="N73:N74" si="70">SUM(K73:M73)</f>
        <v>-0.12984005064818183</v>
      </c>
    </row>
    <row r="74" spans="1:14" x14ac:dyDescent="0.2">
      <c r="A74" s="282" t="s">
        <v>363</v>
      </c>
      <c r="B74" s="302">
        <f>SUM(B72:B73)</f>
        <v>7.3099533455840096</v>
      </c>
      <c r="C74" s="299" t="str">
        <f>CONCATENATE("(",ROUND((B74/$H74)*100,1),")")</f>
        <v>(92)</v>
      </c>
      <c r="D74" s="302">
        <f>SUM(D72:D73)</f>
        <v>0.50169957631482187</v>
      </c>
      <c r="E74" s="299" t="str">
        <f>CONCATENATE("(",ROUND((D74/$H74)*100,1),")")</f>
        <v>(6.3)</v>
      </c>
      <c r="F74" s="302">
        <f>SUM(F72:F73)</f>
        <v>0.13234707810117124</v>
      </c>
      <c r="G74" s="299" t="str">
        <f>CONCATENATE("(",ROUND((F74/$H74)*100,1),")")</f>
        <v>(1.7)</v>
      </c>
      <c r="H74" s="302">
        <f>SUM(H72:H73)</f>
        <v>7.9440000000000026</v>
      </c>
      <c r="I74" s="299" t="str">
        <f>CONCATENATE("(",ROUND((H74/$H74)*100,1),")")</f>
        <v>(100)</v>
      </c>
      <c r="K74" s="302">
        <f t="shared" si="67"/>
        <v>-0.53441467722914382</v>
      </c>
      <c r="L74" s="302">
        <f t="shared" si="68"/>
        <v>-3.9321232645689208E-2</v>
      </c>
      <c r="M74" s="302">
        <f t="shared" si="69"/>
        <v>-7.2640901251632972E-3</v>
      </c>
      <c r="N74" s="302">
        <f t="shared" si="70"/>
        <v>-0.5809999999999963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4.5524155221058438</v>
      </c>
      <c r="C77" s="299" t="str">
        <f>CONCATENATE("(",ROUND((B77/$H79)*100,1),")")</f>
        <v>(61.8)</v>
      </c>
      <c r="D77" s="302">
        <f>'Ind T6'!R27</f>
        <v>0.16543233893808557</v>
      </c>
      <c r="E77" s="299" t="str">
        <f>CONCATENATE("(",ROUND((D77/$H79)*100,1),")")</f>
        <v>(2.2)</v>
      </c>
      <c r="F77" s="302">
        <f>'Ind T6'!S27</f>
        <v>3.1775113880372324E-2</v>
      </c>
      <c r="G77" s="299" t="str">
        <f>CONCATENATE("(",ROUND((F77/$H79)*100,1),")")</f>
        <v>(0.4)</v>
      </c>
      <c r="H77" s="302">
        <f>SUM(B77,D77,F77)</f>
        <v>4.7496229749243017</v>
      </c>
      <c r="I77" s="299" t="str">
        <f>CONCATENATE("(",ROUND((H77/$H79)*100,1),")")</f>
        <v>(64.5)</v>
      </c>
      <c r="K77" s="302">
        <f>B82-B77</f>
        <v>-0.94263369080221393</v>
      </c>
      <c r="L77" s="302">
        <f>D82-D77</f>
        <v>-3.1410997912761446E-2</v>
      </c>
      <c r="M77" s="302">
        <f>F82-F77</f>
        <v>-5.1442559138985267E-3</v>
      </c>
      <c r="N77" s="302">
        <f>SUM(K77:M77)</f>
        <v>-0.97918894462887396</v>
      </c>
    </row>
    <row r="78" spans="1:14" x14ac:dyDescent="0.2">
      <c r="A78" s="282" t="s">
        <v>365</v>
      </c>
      <c r="B78" s="302">
        <f>'Ind T6'!Q26</f>
        <v>2.2231231462490224</v>
      </c>
      <c r="C78" s="299" t="str">
        <f>CONCATENATE("(",ROUND((B78/$H79)*100,1),")")</f>
        <v>(30.2)</v>
      </c>
      <c r="D78" s="302">
        <f>'Ind T6'!R26</f>
        <v>0.2969460047310471</v>
      </c>
      <c r="E78" s="299" t="str">
        <f>CONCATENATE("(",ROUND((D78/$H79)*100,1),")")</f>
        <v>(4)</v>
      </c>
      <c r="F78" s="302">
        <f>'Ind T6'!S26</f>
        <v>9.3307874095635623E-2</v>
      </c>
      <c r="G78" s="299" t="str">
        <f>CONCATENATE("(",ROUND((F78/$H79)*100,1),")")</f>
        <v>(1.3)</v>
      </c>
      <c r="H78" s="302">
        <f t="shared" ref="H78" si="71">SUM(B78,D78,F78)</f>
        <v>2.6133770250757054</v>
      </c>
      <c r="I78" s="299" t="str">
        <f>CONCATENATE("(",ROUND((H78/$H79)*100,1),")")</f>
        <v>(35.5)</v>
      </c>
      <c r="K78" s="302">
        <f t="shared" ref="K78:K79" si="72">B83-B78</f>
        <v>-0.29826950530606511</v>
      </c>
      <c r="L78" s="302">
        <f t="shared" ref="L78:L79" si="73">D83-D78</f>
        <v>-5.8011469768477625E-2</v>
      </c>
      <c r="M78" s="302">
        <f t="shared" ref="M78:M79" si="74">F83-F78</f>
        <v>-1.4530080296588227E-2</v>
      </c>
      <c r="N78" s="302">
        <f t="shared" ref="N78:N79" si="75">SUM(K78:M78)</f>
        <v>-0.3708110553711309</v>
      </c>
    </row>
    <row r="79" spans="1:14" x14ac:dyDescent="0.2">
      <c r="A79" s="282" t="s">
        <v>363</v>
      </c>
      <c r="B79" s="302">
        <f>SUM(B77:B78)</f>
        <v>6.7755386683548657</v>
      </c>
      <c r="C79" s="299" t="str">
        <f>CONCATENATE("(",ROUND((B79/$H79)*100,1),")")</f>
        <v>(92)</v>
      </c>
      <c r="D79" s="302">
        <f>SUM(D77:D78)</f>
        <v>0.46237834366913266</v>
      </c>
      <c r="E79" s="299" t="str">
        <f>CONCATENATE("(",ROUND((D79/$H79)*100,1),")")</f>
        <v>(6.3)</v>
      </c>
      <c r="F79" s="302">
        <f>SUM(F77:F78)</f>
        <v>0.12508298797600795</v>
      </c>
      <c r="G79" s="299" t="str">
        <f>CONCATENATE("(",ROUND((F79/$H79)*100,1),")")</f>
        <v>(1.7)</v>
      </c>
      <c r="H79" s="302">
        <f>SUM(H77:H78)</f>
        <v>7.3630000000000067</v>
      </c>
      <c r="I79" s="299" t="str">
        <f>CONCATENATE("(",ROUND((H79/$H79)*100,1),")")</f>
        <v>(100)</v>
      </c>
      <c r="K79" s="302">
        <f t="shared" si="72"/>
        <v>-1.2409031961082784</v>
      </c>
      <c r="L79" s="302">
        <f t="shared" si="73"/>
        <v>-8.9422467681239071E-2</v>
      </c>
      <c r="M79" s="302">
        <f t="shared" si="74"/>
        <v>-1.9674336210486754E-2</v>
      </c>
      <c r="N79" s="302">
        <f t="shared" si="75"/>
        <v>-1.3500000000000041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3.6097818313036298</v>
      </c>
      <c r="C82" s="299" t="str">
        <f>CONCATENATE("(",ROUND((B82/$H84)*100,1),")")</f>
        <v>(60)</v>
      </c>
      <c r="D82" s="302">
        <f>'Ind T6'!W27</f>
        <v>0.13402134102532412</v>
      </c>
      <c r="E82" s="299" t="str">
        <f>CONCATENATE("(",ROUND((D82/$H84)*100,1),")")</f>
        <v>(2.2)</v>
      </c>
      <c r="F82" s="302">
        <f>'Ind T6'!X27</f>
        <v>2.6630857966473798E-2</v>
      </c>
      <c r="G82" s="299" t="str">
        <f>CONCATENATE("(",ROUND((F82/$H84)*100,1),")")</f>
        <v>(0.4)</v>
      </c>
      <c r="H82" s="302">
        <f>SUM(B82,D82,F82)</f>
        <v>3.7704340302954278</v>
      </c>
      <c r="I82" s="299" t="str">
        <f>CONCATENATE("(",ROUND((H82/$H84)*100,1),")")</f>
        <v>(62.7)</v>
      </c>
      <c r="K82" s="302">
        <f>B82-B72</f>
        <v>-1.3777470199078441</v>
      </c>
      <c r="L82" s="302">
        <f>D82-D72</f>
        <v>-4.5193368382034277E-2</v>
      </c>
      <c r="M82" s="302">
        <f>F82-F72</f>
        <v>-7.4085056908100438E-3</v>
      </c>
      <c r="N82" s="302">
        <f>SUM(K82:M82)</f>
        <v>-1.4303488939806883</v>
      </c>
    </row>
    <row r="83" spans="1:14" x14ac:dyDescent="0.2">
      <c r="A83" s="282" t="s">
        <v>365</v>
      </c>
      <c r="B83" s="302">
        <f>'Ind T6'!V26</f>
        <v>1.9248536409429573</v>
      </c>
      <c r="C83" s="299" t="str">
        <f>CONCATENATE("(",ROUND((B83/$H84)*100,1),")")</f>
        <v>(32)</v>
      </c>
      <c r="D83" s="302">
        <f>'Ind T6'!W26</f>
        <v>0.23893453496256947</v>
      </c>
      <c r="E83" s="299" t="str">
        <f>CONCATENATE("(",ROUND((D83/$H84)*100,1),")")</f>
        <v>(4)</v>
      </c>
      <c r="F83" s="302">
        <f>'Ind T6'!X26</f>
        <v>7.8777793799047396E-2</v>
      </c>
      <c r="G83" s="299" t="str">
        <f>CONCATENATE("(",ROUND((F83/$H84)*100,1),")")</f>
        <v>(1.3)</v>
      </c>
      <c r="H83" s="302">
        <f t="shared" ref="H83" si="76">SUM(B83,D83,F83)</f>
        <v>2.2425659697045743</v>
      </c>
      <c r="I83" s="299" t="str">
        <f>CONCATENATE("(",ROUND((H83/$H84)*100,1),")")</f>
        <v>(37.3)</v>
      </c>
      <c r="K83" s="302">
        <f t="shared" ref="K83:K84" si="77">B83-B73</f>
        <v>-0.39757085342957876</v>
      </c>
      <c r="L83" s="302">
        <f t="shared" ref="L83:L84" si="78">D83-D73</f>
        <v>-8.3550331944894002E-2</v>
      </c>
      <c r="M83" s="302">
        <f t="shared" ref="M83:M84" si="79">F83-F73</f>
        <v>-1.9529920644840021E-2</v>
      </c>
      <c r="N83" s="302">
        <f t="shared" ref="N83:N84" si="80">SUM(K83:M83)</f>
        <v>-0.50065110601931284</v>
      </c>
    </row>
    <row r="84" spans="1:14" x14ac:dyDescent="0.2">
      <c r="A84" s="282" t="s">
        <v>363</v>
      </c>
      <c r="B84" s="302">
        <f>SUM(B82:B83)</f>
        <v>5.5346354722465874</v>
      </c>
      <c r="C84" s="299" t="str">
        <f>CONCATENATE("(",ROUND((B84/$H84)*100,1),")")</f>
        <v>(92)</v>
      </c>
      <c r="D84" s="302">
        <f>SUM(D82:D83)</f>
        <v>0.37295587598789359</v>
      </c>
      <c r="E84" s="299" t="str">
        <f>CONCATENATE("(",ROUND((D84/$H84)*100,1),")")</f>
        <v>(6.2)</v>
      </c>
      <c r="F84" s="302">
        <f>SUM(F82:F83)</f>
        <v>0.10540865176552119</v>
      </c>
      <c r="G84" s="299" t="str">
        <f>CONCATENATE("(",ROUND((F84/$H84)*100,1),")")</f>
        <v>(1.8)</v>
      </c>
      <c r="H84" s="302">
        <f>SUM(H82:H83)</f>
        <v>6.0130000000000017</v>
      </c>
      <c r="I84" s="299" t="str">
        <f>CONCATENATE("(",ROUND((H84/$H84)*100,1),")")</f>
        <v>(100)</v>
      </c>
      <c r="K84" s="302">
        <f t="shared" si="77"/>
        <v>-1.7753178733374222</v>
      </c>
      <c r="L84" s="302">
        <f t="shared" si="78"/>
        <v>-0.12874370032692828</v>
      </c>
      <c r="M84" s="302">
        <f t="shared" si="79"/>
        <v>-2.6938426335650051E-2</v>
      </c>
      <c r="N84" s="302">
        <f t="shared" si="80"/>
        <v>-1.9310000000000005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5.1984182337543396</v>
      </c>
      <c r="C93" s="299" t="str">
        <f>CONCATENATE("(",ROUND((B93/$H95)*100,1),")")</f>
        <v>(71.8)</v>
      </c>
      <c r="D93" s="302">
        <f>'Ind T6'!M36</f>
        <v>0.24041418709870593</v>
      </c>
      <c r="E93" s="299" t="str">
        <f>CONCATENATE("(",ROUND((D93/$H95)*100,1),")")</f>
        <v>(3.3)</v>
      </c>
      <c r="F93" s="302">
        <f>'Ind T6'!N36</f>
        <v>0.10081885265386362</v>
      </c>
      <c r="G93" s="299" t="str">
        <f>CONCATENATE("(",ROUND((F93/$H95)*100,1),")")</f>
        <v>(1.4)</v>
      </c>
      <c r="H93" s="302">
        <f>SUM(B93,D93,F93)</f>
        <v>5.5396512735069088</v>
      </c>
      <c r="I93" s="299" t="str">
        <f>CONCATENATE("(",ROUND((H93/$H95)*100,1),")")</f>
        <v>(76.5)</v>
      </c>
      <c r="K93" s="302">
        <f>B98-B93</f>
        <v>0.19318375882628569</v>
      </c>
      <c r="L93" s="302">
        <f>D98-D93</f>
        <v>1.5068477289665483E-2</v>
      </c>
      <c r="M93" s="302">
        <f>F98-F93</f>
        <v>8.4602819860040146E-3</v>
      </c>
      <c r="N93" s="302">
        <f>SUM(K93:M93)</f>
        <v>0.21671251810195519</v>
      </c>
    </row>
    <row r="94" spans="1:14" x14ac:dyDescent="0.2">
      <c r="A94" s="282" t="s">
        <v>365</v>
      </c>
      <c r="B94" s="302">
        <f>'Ind T6'!L35</f>
        <v>1.2514032373165436</v>
      </c>
      <c r="C94" s="299" t="str">
        <f>CONCATENATE("(",ROUND((B94/$H95)*100,1),")")</f>
        <v>(17.3)</v>
      </c>
      <c r="D94" s="302">
        <f>'Ind T6'!M35</f>
        <v>0.31559747679972289</v>
      </c>
      <c r="E94" s="299" t="str">
        <f>CONCATENATE("(",ROUND((D94/$H95)*100,1),")")</f>
        <v>(4.4)</v>
      </c>
      <c r="F94" s="302">
        <f>'Ind T6'!N35</f>
        <v>0.13334801237683486</v>
      </c>
      <c r="G94" s="299" t="str">
        <f>CONCATENATE("(",ROUND((F94/$H95)*100,1),")")</f>
        <v>(1.8)</v>
      </c>
      <c r="H94" s="302">
        <f t="shared" ref="H94" si="81">SUM(B94,D94,F94)</f>
        <v>1.7003487264931014</v>
      </c>
      <c r="I94" s="299" t="str">
        <f>CONCATENATE("(",ROUND((H94/$H95)*100,1),")")</f>
        <v>(23.5)</v>
      </c>
      <c r="K94" s="302">
        <f t="shared" ref="K94:K95" si="82">B99-B94</f>
        <v>3.0278800852624688E-2</v>
      </c>
      <c r="L94" s="302">
        <f t="shared" ref="L94:L95" si="83">D99-D94</f>
        <v>9.4652615986230426E-3</v>
      </c>
      <c r="M94" s="302">
        <f t="shared" ref="M94:M95" si="84">F99-F94</f>
        <v>1.5434194467720819E-3</v>
      </c>
      <c r="N94" s="302">
        <f t="shared" ref="N94:N95" si="85">SUM(K94:M94)</f>
        <v>4.1287481898019812E-2</v>
      </c>
    </row>
    <row r="95" spans="1:14" x14ac:dyDescent="0.2">
      <c r="A95" s="282" t="s">
        <v>363</v>
      </c>
      <c r="B95" s="302">
        <f>SUM(B93:B94)</f>
        <v>6.4498214710708837</v>
      </c>
      <c r="C95" s="299" t="str">
        <f>CONCATENATE("(",ROUND((B95/$H95)*100,1),")")</f>
        <v>(89.1)</v>
      </c>
      <c r="D95" s="302">
        <f>SUM(D93:D94)</f>
        <v>0.55601166389842882</v>
      </c>
      <c r="E95" s="299" t="str">
        <f>CONCATENATE("(",ROUND((D95/$H95)*100,1),")")</f>
        <v>(7.7)</v>
      </c>
      <c r="F95" s="302">
        <f>SUM(F93:F94)</f>
        <v>0.23416686503069847</v>
      </c>
      <c r="G95" s="299" t="str">
        <f>CONCATENATE("(",ROUND((F95/$H95)*100,1),")")</f>
        <v>(3.2)</v>
      </c>
      <c r="H95" s="302">
        <f>SUM(H93:H94)</f>
        <v>7.24000000000001</v>
      </c>
      <c r="I95" s="299" t="str">
        <f>CONCATENATE("(",ROUND((H95/$H95)*100,1),")")</f>
        <v>(100)</v>
      </c>
      <c r="K95" s="302">
        <f t="shared" si="82"/>
        <v>0.22346255967890993</v>
      </c>
      <c r="L95" s="302">
        <f t="shared" si="83"/>
        <v>2.4533738888288581E-2</v>
      </c>
      <c r="M95" s="302">
        <f t="shared" si="84"/>
        <v>1.0003701432776096E-2</v>
      </c>
      <c r="N95" s="302">
        <f t="shared" si="85"/>
        <v>0.25799999999997458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5.3916019925806253</v>
      </c>
      <c r="C98" s="299" t="str">
        <f>CONCATENATE("(",ROUND((B98/$H100)*100,1),")")</f>
        <v>(71.9)</v>
      </c>
      <c r="D98" s="302">
        <f>'Ind T6'!R36</f>
        <v>0.25548266438837142</v>
      </c>
      <c r="E98" s="299" t="str">
        <f>CONCATENATE("(",ROUND((D98/$H100)*100,1),")")</f>
        <v>(3.4)</v>
      </c>
      <c r="F98" s="302">
        <f>'Ind T6'!S36</f>
        <v>0.10927913463986763</v>
      </c>
      <c r="G98" s="299" t="str">
        <f>CONCATENATE("(",ROUND((F98/$H100)*100,1),")")</f>
        <v>(1.5)</v>
      </c>
      <c r="H98" s="302">
        <f>SUM(B98,D98,F98)</f>
        <v>5.756363791608865</v>
      </c>
      <c r="I98" s="299" t="str">
        <f>CONCATENATE("(",ROUND((H98/$H100)*100,1),")")</f>
        <v>(76.8)</v>
      </c>
      <c r="K98" s="302">
        <f>B103-B98</f>
        <v>-0.16143437551089068</v>
      </c>
      <c r="L98" s="302">
        <f>D103-D98</f>
        <v>1.3731090580459793E-2</v>
      </c>
      <c r="M98" s="302">
        <f>F103-F98</f>
        <v>2.2432431014532267E-3</v>
      </c>
      <c r="N98" s="302">
        <f>SUM(K98:M98)</f>
        <v>-0.14546004182897765</v>
      </c>
    </row>
    <row r="99" spans="1:14" x14ac:dyDescent="0.2">
      <c r="A99" s="282" t="s">
        <v>365</v>
      </c>
      <c r="B99" s="302">
        <f>'Ind T6'!Q35</f>
        <v>1.2816820381691683</v>
      </c>
      <c r="C99" s="299" t="str">
        <f>CONCATENATE("(",ROUND((B99/$H100)*100,1),")")</f>
        <v>(17.1)</v>
      </c>
      <c r="D99" s="302">
        <f>'Ind T6'!R35</f>
        <v>0.32506273839834593</v>
      </c>
      <c r="E99" s="299" t="str">
        <f>CONCATENATE("(",ROUND((D99/$H100)*100,1),")")</f>
        <v>(4.3)</v>
      </c>
      <c r="F99" s="302">
        <f>'Ind T6'!S35</f>
        <v>0.13489143182360694</v>
      </c>
      <c r="G99" s="299" t="str">
        <f>CONCATENATE("(",ROUND((F99/$H100)*100,1),")")</f>
        <v>(1.8)</v>
      </c>
      <c r="H99" s="302">
        <f t="shared" ref="H99" si="86">SUM(B99,D99,F99)</f>
        <v>1.7416362083911212</v>
      </c>
      <c r="I99" s="299" t="str">
        <f>CONCATENATE("(",ROUND((H99/$H100)*100,1),")")</f>
        <v>(23.2)</v>
      </c>
      <c r="K99" s="302">
        <f t="shared" ref="K99:K100" si="87">B104-B99</f>
        <v>-3.7648860348172386E-2</v>
      </c>
      <c r="L99" s="302">
        <f t="shared" ref="L99:L100" si="88">D104-D99</f>
        <v>4.3924881078921674E-4</v>
      </c>
      <c r="M99" s="302">
        <f t="shared" ref="M99:M100" si="89">F104-F99</f>
        <v>4.669653366365184E-3</v>
      </c>
      <c r="N99" s="302">
        <f t="shared" ref="N99:N100" si="90">SUM(K99:M99)</f>
        <v>-3.2539958171017985E-2</v>
      </c>
    </row>
    <row r="100" spans="1:14" x14ac:dyDescent="0.2">
      <c r="A100" s="282" t="s">
        <v>363</v>
      </c>
      <c r="B100" s="302">
        <f>SUM(B98:B99)</f>
        <v>6.6732840307497936</v>
      </c>
      <c r="C100" s="299" t="str">
        <f>CONCATENATE("(",ROUND((B100/$H100)*100,1),")")</f>
        <v>(89)</v>
      </c>
      <c r="D100" s="302">
        <f>SUM(D98:D99)</f>
        <v>0.5805454027867174</v>
      </c>
      <c r="E100" s="299" t="str">
        <f>CONCATENATE("(",ROUND((D100/$H100)*100,1),")")</f>
        <v>(7.7)</v>
      </c>
      <c r="F100" s="302">
        <f>SUM(F98:F99)</f>
        <v>0.24417056646347457</v>
      </c>
      <c r="G100" s="299" t="str">
        <f>CONCATENATE("(",ROUND((F100/$H100)*100,1),")")</f>
        <v>(3.3)</v>
      </c>
      <c r="H100" s="302">
        <f>SUM(H98:H99)</f>
        <v>7.497999999999986</v>
      </c>
      <c r="I100" s="299" t="str">
        <f>CONCATENATE("(",ROUND((H100/$H100)*100,1),")")</f>
        <v>(100)</v>
      </c>
      <c r="K100" s="302">
        <f t="shared" si="87"/>
        <v>-0.19908323585906285</v>
      </c>
      <c r="L100" s="302">
        <f t="shared" si="88"/>
        <v>1.4170339391248898E-2</v>
      </c>
      <c r="M100" s="302">
        <f t="shared" si="89"/>
        <v>6.9128964678183968E-3</v>
      </c>
      <c r="N100" s="302">
        <f t="shared" si="90"/>
        <v>-0.17799999999999555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5.2301676170697347</v>
      </c>
      <c r="C103" s="299" t="str">
        <f>CONCATENATE("(",ROUND((B103/$H105)*100,1),")")</f>
        <v>(71.5)</v>
      </c>
      <c r="D103" s="302">
        <f>'Ind T6'!W36</f>
        <v>0.26921375496883121</v>
      </c>
      <c r="E103" s="299" t="str">
        <f>CONCATENATE("(",ROUND((D103/$H105)*100,1),")")</f>
        <v>(3.7)</v>
      </c>
      <c r="F103" s="302">
        <f>'Ind T6'!X36</f>
        <v>0.11152237774132086</v>
      </c>
      <c r="G103" s="299" t="str">
        <f>CONCATENATE("(",ROUND((F103/$H105)*100,1),")")</f>
        <v>(1.5)</v>
      </c>
      <c r="H103" s="302">
        <f>SUM(B103,D103,F103)</f>
        <v>5.6109037497798866</v>
      </c>
      <c r="I103" s="299" t="str">
        <f>CONCATENATE("(",ROUND((H103/$H105)*100,1),")")</f>
        <v>(76.7)</v>
      </c>
      <c r="K103" s="302">
        <f>B103-B93</f>
        <v>3.1749383315395008E-2</v>
      </c>
      <c r="L103" s="302">
        <f>D103-D93</f>
        <v>2.8799567870125276E-2</v>
      </c>
      <c r="M103" s="302">
        <f>F103-F93</f>
        <v>1.0703525087457241E-2</v>
      </c>
      <c r="N103" s="302">
        <f>SUM(K103:M103)</f>
        <v>7.1252476272977525E-2</v>
      </c>
    </row>
    <row r="104" spans="1:14" x14ac:dyDescent="0.2">
      <c r="A104" s="282" t="s">
        <v>365</v>
      </c>
      <c r="B104" s="302">
        <f>'Ind T6'!V35</f>
        <v>1.2440331778209959</v>
      </c>
      <c r="C104" s="299" t="str">
        <f>CONCATENATE("(",ROUND((B104/$H105)*100,1),")")</f>
        <v>(17)</v>
      </c>
      <c r="D104" s="302">
        <f>'Ind T6'!W35</f>
        <v>0.32550198720913515</v>
      </c>
      <c r="E104" s="299" t="str">
        <f>CONCATENATE("(",ROUND((D104/$H105)*100,1),")")</f>
        <v>(4.4)</v>
      </c>
      <c r="F104" s="302">
        <f>'Ind T6'!X35</f>
        <v>0.13956108518997212</v>
      </c>
      <c r="G104" s="299" t="str">
        <f>CONCATENATE("(",ROUND((F104/$H105)*100,1),")")</f>
        <v>(1.9)</v>
      </c>
      <c r="H104" s="302">
        <f t="shared" ref="H104" si="91">SUM(B104,D104,F104)</f>
        <v>1.709096250220103</v>
      </c>
      <c r="I104" s="299" t="str">
        <f>CONCATENATE("(",ROUND((H104/$H105)*100,1),")")</f>
        <v>(23.3)</v>
      </c>
      <c r="K104" s="302">
        <f t="shared" ref="K104:K105" si="92">B104-B94</f>
        <v>-7.3700594955476983E-3</v>
      </c>
      <c r="L104" s="302">
        <f t="shared" ref="L104:L105" si="93">D104-D94</f>
        <v>9.9045104094122594E-3</v>
      </c>
      <c r="M104" s="302">
        <f t="shared" ref="M104:M105" si="94">F104-F94</f>
        <v>6.2130728131372659E-3</v>
      </c>
      <c r="N104" s="302">
        <f t="shared" ref="N104:N105" si="95">SUM(K104:M104)</f>
        <v>8.7475237270018269E-3</v>
      </c>
    </row>
    <row r="105" spans="1:14" x14ac:dyDescent="0.2">
      <c r="A105" s="282" t="s">
        <v>363</v>
      </c>
      <c r="B105" s="302">
        <f>SUM(B103:B104)</f>
        <v>6.4742007948907307</v>
      </c>
      <c r="C105" s="299" t="str">
        <f>CONCATENATE("(",ROUND((B105/$H105)*100,1),")")</f>
        <v>(88.4)</v>
      </c>
      <c r="D105" s="302">
        <f>SUM(D103:D104)</f>
        <v>0.5947157421779663</v>
      </c>
      <c r="E105" s="299" t="str">
        <f>CONCATENATE("(",ROUND((D105/$H105)*100,1),")")</f>
        <v>(8.1)</v>
      </c>
      <c r="F105" s="302">
        <f>SUM(F103:F104)</f>
        <v>0.25108346293129297</v>
      </c>
      <c r="G105" s="299" t="str">
        <f>CONCATENATE("(",ROUND((F105/$H105)*100,1),")")</f>
        <v>(3.4)</v>
      </c>
      <c r="H105" s="302">
        <f>SUM(H103:H104)</f>
        <v>7.3199999999999896</v>
      </c>
      <c r="I105" s="299" t="str">
        <f>CONCATENATE("(",ROUND((H105/$H105)*100,1),")")</f>
        <v>(100)</v>
      </c>
      <c r="K105" s="302">
        <f t="shared" si="92"/>
        <v>2.4379323819847087E-2</v>
      </c>
      <c r="L105" s="302">
        <f t="shared" si="93"/>
        <v>3.8704078279537479E-2</v>
      </c>
      <c r="M105" s="302">
        <f t="shared" si="94"/>
        <v>1.6916597900594493E-2</v>
      </c>
      <c r="N105" s="302">
        <f t="shared" si="95"/>
        <v>7.999999999997906E-2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32.609765053248111</v>
      </c>
      <c r="C114" s="299" t="str">
        <f>CONCATENATE("(",ROUND((B114/$H116)*100,1),")")</f>
        <v>(69.4)</v>
      </c>
      <c r="D114" s="302">
        <f>'Ind T6'!M45</f>
        <v>1.9168872231519531</v>
      </c>
      <c r="E114" s="299" t="str">
        <f>CONCATENATE("(",ROUND((D114/$H116)*100,1),")")</f>
        <v>(4.1)</v>
      </c>
      <c r="F114" s="302">
        <f>'Ind T6'!N45</f>
        <v>1.6718715630420136</v>
      </c>
      <c r="G114" s="299" t="str">
        <f>CONCATENATE("(",ROUND((F114/$H116)*100,1),")")</f>
        <v>(3.6)</v>
      </c>
      <c r="H114" s="302">
        <f>SUM(B114,D114,F114)</f>
        <v>36.198523839442075</v>
      </c>
      <c r="I114" s="299" t="str">
        <f>CONCATENATE("(",ROUND((H114/$H116)*100,1),")")</f>
        <v>(77)</v>
      </c>
      <c r="K114" s="302">
        <f>B119-B114</f>
        <v>-2.5440693769246892</v>
      </c>
      <c r="L114" s="302">
        <f>D119-D114</f>
        <v>-0.16115073557759296</v>
      </c>
      <c r="M114" s="302">
        <f>F119-F114</f>
        <v>-0.14088625506374175</v>
      </c>
      <c r="N114" s="302">
        <f>SUM(K114:M114)</f>
        <v>-2.8461063675660236</v>
      </c>
    </row>
    <row r="115" spans="1:14" x14ac:dyDescent="0.2">
      <c r="A115" s="282" t="s">
        <v>365</v>
      </c>
      <c r="B115" s="302">
        <f>'Ind T6'!L44</f>
        <v>6.9395901183848787</v>
      </c>
      <c r="C115" s="299" t="str">
        <f>CONCATENATE("(",ROUND((B115/$H116)*100,1),")")</f>
        <v>(14.8)</v>
      </c>
      <c r="D115" s="302">
        <f>'Ind T6'!M44</f>
        <v>2.643900903207721</v>
      </c>
      <c r="E115" s="299" t="str">
        <f>CONCATENATE("(",ROUND((D115/$H116)*100,1),")")</f>
        <v>(5.6)</v>
      </c>
      <c r="F115" s="302">
        <f>'Ind T6'!N44</f>
        <v>1.2309851389652995</v>
      </c>
      <c r="G115" s="299" t="str">
        <f>CONCATENATE("(",ROUND((F115/$H116)*100,1),")")</f>
        <v>(2.6)</v>
      </c>
      <c r="H115" s="302">
        <f t="shared" ref="H115" si="96">SUM(B115,D115,F115)</f>
        <v>10.8144761605579</v>
      </c>
      <c r="I115" s="299" t="str">
        <f>CONCATENATE("(",ROUND((H115/$H116)*100,1),")")</f>
        <v>(23)</v>
      </c>
      <c r="K115" s="302">
        <f t="shared" ref="K115:K116" si="97">B120-B115</f>
        <v>-0.49719266939167195</v>
      </c>
      <c r="L115" s="302">
        <f t="shared" ref="L115:L116" si="98">D120-D115</f>
        <v>-0.21391087684227195</v>
      </c>
      <c r="M115" s="302">
        <f t="shared" ref="M115:M116" si="99">F120-F115</f>
        <v>-0.15279008620019052</v>
      </c>
      <c r="N115" s="302">
        <f t="shared" ref="N115:N116" si="100">SUM(K115:M115)</f>
        <v>-0.86389363243413442</v>
      </c>
    </row>
    <row r="116" spans="1:14" x14ac:dyDescent="0.2">
      <c r="A116" s="282" t="s">
        <v>363</v>
      </c>
      <c r="B116" s="302">
        <f>SUM(B114:B115)</f>
        <v>39.549355171632989</v>
      </c>
      <c r="C116" s="299" t="str">
        <f>CONCATENATE("(",ROUND((B116/$H116)*100,1),")")</f>
        <v>(84.1)</v>
      </c>
      <c r="D116" s="302">
        <f>SUM(D114:D115)</f>
        <v>4.5607881263596743</v>
      </c>
      <c r="E116" s="299" t="str">
        <f>CONCATENATE("(",ROUND((D116/$H116)*100,1),")")</f>
        <v>(9.7)</v>
      </c>
      <c r="F116" s="302">
        <f>SUM(F114:F115)</f>
        <v>2.9028567020073131</v>
      </c>
      <c r="G116" s="299" t="str">
        <f>CONCATENATE("(",ROUND((F116/$H116)*100,1),")")</f>
        <v>(6.2)</v>
      </c>
      <c r="H116" s="302">
        <f>SUM(H114:H115)</f>
        <v>47.012999999999977</v>
      </c>
      <c r="I116" s="299" t="str">
        <f>CONCATENATE("(",ROUND((H116/$H116)*100,1),")")</f>
        <v>(100)</v>
      </c>
      <c r="K116" s="302">
        <f t="shared" si="97"/>
        <v>-3.041262046316362</v>
      </c>
      <c r="L116" s="302">
        <f t="shared" si="98"/>
        <v>-0.37506161241986558</v>
      </c>
      <c r="M116" s="302">
        <f t="shared" si="99"/>
        <v>-0.29367634126393227</v>
      </c>
      <c r="N116" s="302">
        <f t="shared" si="100"/>
        <v>-3.7100000000001598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30.065695676323422</v>
      </c>
      <c r="C119" s="299" t="str">
        <f>CONCATENATE("(",ROUND((B119/$H121)*100,1),")")</f>
        <v>(69.4)</v>
      </c>
      <c r="D119" s="302">
        <f>'Ind T6'!R45</f>
        <v>1.7557364875743602</v>
      </c>
      <c r="E119" s="299" t="str">
        <f>CONCATENATE("(",ROUND((D119/$H121)*100,1),")")</f>
        <v>(4.1)</v>
      </c>
      <c r="F119" s="302">
        <f>'Ind T6'!S45</f>
        <v>1.5309853079782718</v>
      </c>
      <c r="G119" s="299" t="str">
        <f>CONCATENATE("(",ROUND((F119/$H121)*100,1),")")</f>
        <v>(3.5)</v>
      </c>
      <c r="H119" s="302">
        <f>SUM(B119,D119,F119)</f>
        <v>33.352417471876052</v>
      </c>
      <c r="I119" s="299" t="str">
        <f>CONCATENATE("(",ROUND((H119/$H121)*100,1),")")</f>
        <v>(77)</v>
      </c>
      <c r="K119" s="302">
        <f>B124-B119</f>
        <v>-4.3210717987524951</v>
      </c>
      <c r="L119" s="302">
        <f>D124-D119</f>
        <v>-0.24209006995661086</v>
      </c>
      <c r="M119" s="302">
        <f>F124-F119</f>
        <v>-0.1567808960509196</v>
      </c>
      <c r="N119" s="302">
        <f>SUM(K119:M119)</f>
        <v>-4.7199427647600256</v>
      </c>
    </row>
    <row r="120" spans="1:14" x14ac:dyDescent="0.2">
      <c r="A120" s="282" t="s">
        <v>365</v>
      </c>
      <c r="B120" s="302">
        <f>'Ind T6'!Q44</f>
        <v>6.4423974489932068</v>
      </c>
      <c r="C120" s="299" t="str">
        <f>CONCATENATE("(",ROUND((B120/$H121)*100,1),")")</f>
        <v>(14.9)</v>
      </c>
      <c r="D120" s="302">
        <f>'Ind T6'!R44</f>
        <v>2.429990026365449</v>
      </c>
      <c r="E120" s="299" t="str">
        <f>CONCATENATE("(",ROUND((D120/$H121)*100,1),")")</f>
        <v>(5.6)</v>
      </c>
      <c r="F120" s="302">
        <f>'Ind T6'!S44</f>
        <v>1.078195052765109</v>
      </c>
      <c r="G120" s="299" t="str">
        <f>CONCATENATE("(",ROUND((F120/$H121)*100,1),")")</f>
        <v>(2.5)</v>
      </c>
      <c r="H120" s="302">
        <f t="shared" ref="H120" si="101">SUM(B120,D120,F120)</f>
        <v>9.9505825281237641</v>
      </c>
      <c r="I120" s="299" t="str">
        <f>CONCATENATE("(",ROUND((H120/$H121)*100,1),")")</f>
        <v>(23)</v>
      </c>
      <c r="K120" s="302">
        <f t="shared" ref="K120:K121" si="102">B125-B120</f>
        <v>-0.78592215055119929</v>
      </c>
      <c r="L120" s="302">
        <f t="shared" ref="L120:L121" si="103">D125-D120</f>
        <v>-0.31929291225353618</v>
      </c>
      <c r="M120" s="302">
        <f t="shared" ref="M120:M121" si="104">F125-F120</f>
        <v>-0.17584217243500855</v>
      </c>
      <c r="N120" s="302">
        <f t="shared" ref="N120:N121" si="105">SUM(K120:M120)</f>
        <v>-1.281057235239744</v>
      </c>
    </row>
    <row r="121" spans="1:14" x14ac:dyDescent="0.2">
      <c r="A121" s="282" t="s">
        <v>363</v>
      </c>
      <c r="B121" s="302">
        <f>SUM(B119:B120)</f>
        <v>36.508093125316627</v>
      </c>
      <c r="C121" s="299" t="str">
        <f>CONCATENATE("(",ROUND((B121/$H121)*100,1),")")</f>
        <v>(84.3)</v>
      </c>
      <c r="D121" s="302">
        <f>SUM(D119:D120)</f>
        <v>4.1857265139398088</v>
      </c>
      <c r="E121" s="299" t="str">
        <f>CONCATENATE("(",ROUND((D121/$H121)*100,1),")")</f>
        <v>(9.7)</v>
      </c>
      <c r="F121" s="302">
        <f>SUM(F119:F120)</f>
        <v>2.6091803607433808</v>
      </c>
      <c r="G121" s="299" t="str">
        <f>CONCATENATE("(",ROUND((F121/$H121)*100,1),")")</f>
        <v>(6)</v>
      </c>
      <c r="H121" s="302">
        <f>SUM(H119:H120)</f>
        <v>43.302999999999813</v>
      </c>
      <c r="I121" s="299" t="str">
        <f>CONCATENATE("(",ROUND((H121/$H121)*100,1),")")</f>
        <v>(100)</v>
      </c>
      <c r="K121" s="302">
        <f t="shared" si="102"/>
        <v>-5.1069939493036927</v>
      </c>
      <c r="L121" s="302">
        <f t="shared" si="103"/>
        <v>-0.5613829822101466</v>
      </c>
      <c r="M121" s="302">
        <f t="shared" si="104"/>
        <v>-0.33262306848592837</v>
      </c>
      <c r="N121" s="302">
        <f t="shared" si="105"/>
        <v>-6.0009999999997667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25.744623877570927</v>
      </c>
      <c r="C124" s="299" t="str">
        <f>CONCATENATE("(",ROUND((B124/$H126)*100,1),")")</f>
        <v>(69)</v>
      </c>
      <c r="D124" s="302">
        <f>'Ind T6'!W45</f>
        <v>1.5136464176177493</v>
      </c>
      <c r="E124" s="299" t="str">
        <f>CONCATENATE("(",ROUND((D124/$H126)*100,1),")")</f>
        <v>(4.1)</v>
      </c>
      <c r="F124" s="302">
        <f>'Ind T6'!X45</f>
        <v>1.3742044119273522</v>
      </c>
      <c r="G124" s="299" t="str">
        <f>CONCATENATE("(",ROUND((F124/$H126)*100,1),")")</f>
        <v>(3.7)</v>
      </c>
      <c r="H124" s="302">
        <f>SUM(B124,D124,F124)</f>
        <v>28.632474707116028</v>
      </c>
      <c r="I124" s="299" t="str">
        <f>CONCATENATE("(",ROUND((H124/$H126)*100,1),")")</f>
        <v>(76.8)</v>
      </c>
      <c r="K124" s="302">
        <f>B124-B114</f>
        <v>-6.8651411756771843</v>
      </c>
      <c r="L124" s="302">
        <f>D124-D114</f>
        <v>-0.40324080553420383</v>
      </c>
      <c r="M124" s="302">
        <f>F124-F114</f>
        <v>-0.29766715111466135</v>
      </c>
      <c r="N124" s="302">
        <f>SUM(K124:M124)</f>
        <v>-7.5660491323260501</v>
      </c>
    </row>
    <row r="125" spans="1:14" x14ac:dyDescent="0.2">
      <c r="A125" s="282" t="s">
        <v>365</v>
      </c>
      <c r="B125" s="302">
        <f>'Ind T6'!V44</f>
        <v>5.6564752984420075</v>
      </c>
      <c r="C125" s="299" t="str">
        <f>CONCATENATE("(",ROUND((B125/$H126)*100,1),")")</f>
        <v>(15.2)</v>
      </c>
      <c r="D125" s="302">
        <f>'Ind T6'!W44</f>
        <v>2.1106971141119129</v>
      </c>
      <c r="E125" s="299" t="str">
        <f>CONCATENATE("(",ROUND((D125/$H126)*100,1),")")</f>
        <v>(5.7)</v>
      </c>
      <c r="F125" s="302">
        <f>'Ind T6'!X44</f>
        <v>0.90235288033010042</v>
      </c>
      <c r="G125" s="299" t="str">
        <f>CONCATENATE("(",ROUND((F125/$H126)*100,1),")")</f>
        <v>(2.4)</v>
      </c>
      <c r="H125" s="302">
        <f t="shared" ref="H125" si="106">SUM(B125,D125,F125)</f>
        <v>8.6695252928840212</v>
      </c>
      <c r="I125" s="299" t="str">
        <f>CONCATENATE("(",ROUND((H125/$H126)*100,1),")")</f>
        <v>(23.2)</v>
      </c>
      <c r="K125" s="302">
        <f t="shared" ref="K125:K126" si="107">B125-B115</f>
        <v>-1.2831148199428712</v>
      </c>
      <c r="L125" s="302">
        <f t="shared" ref="L125:L126" si="108">D125-D115</f>
        <v>-0.53320378909580812</v>
      </c>
      <c r="M125" s="302">
        <f t="shared" ref="M125:M126" si="109">F125-F115</f>
        <v>-0.32863225863519907</v>
      </c>
      <c r="N125" s="302">
        <f t="shared" ref="N125:N126" si="110">SUM(K125:M125)</f>
        <v>-2.1449508676738782</v>
      </c>
    </row>
    <row r="126" spans="1:14" x14ac:dyDescent="0.2">
      <c r="A126" s="282" t="s">
        <v>363</v>
      </c>
      <c r="B126" s="302">
        <f>SUM(B124:B125)</f>
        <v>31.401099176012934</v>
      </c>
      <c r="C126" s="299" t="str">
        <f>CONCATENATE("(",ROUND((B126/$H126)*100,1),")")</f>
        <v>(84.2)</v>
      </c>
      <c r="D126" s="302">
        <f>SUM(D124:D125)</f>
        <v>3.6243435317296622</v>
      </c>
      <c r="E126" s="299" t="str">
        <f>CONCATENATE("(",ROUND((D126/$H126)*100,1),")")</f>
        <v>(9.7)</v>
      </c>
      <c r="F126" s="302">
        <f>SUM(F124:F125)</f>
        <v>2.2765572922574524</v>
      </c>
      <c r="G126" s="299" t="str">
        <f>CONCATENATE("(",ROUND((F126/$H126)*100,1),")")</f>
        <v>(6.1)</v>
      </c>
      <c r="H126" s="302">
        <f>SUM(H124:H125)</f>
        <v>37.302000000000049</v>
      </c>
      <c r="I126" s="299" t="str">
        <f>CONCATENATE("(",ROUND((H126/$H126)*100,1),")")</f>
        <v>(100)</v>
      </c>
      <c r="K126" s="302">
        <f t="shared" si="107"/>
        <v>-8.1482559956200546</v>
      </c>
      <c r="L126" s="302">
        <f t="shared" si="108"/>
        <v>-0.93644459463001217</v>
      </c>
      <c r="M126" s="302">
        <f t="shared" si="109"/>
        <v>-0.62629940974986065</v>
      </c>
      <c r="N126" s="302">
        <f t="shared" si="110"/>
        <v>-9.7109999999999275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0.75858068520002153</v>
      </c>
      <c r="C135" s="299" t="str">
        <f>CONCATENATE("(",ROUND((B135/$H137)*100,1),")")</f>
        <v>(70.8)</v>
      </c>
      <c r="D135" s="302">
        <f>'Ind T6'!M54</f>
        <v>1.4889771598858858E-2</v>
      </c>
      <c r="E135" s="299" t="str">
        <f>CONCATENATE("(",ROUND((D135/$H137)*100,1),")")</f>
        <v>(1.4)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0.77347045679888038</v>
      </c>
      <c r="I135" s="299" t="str">
        <f>CONCATENATE("(",ROUND((H135/$H137)*100,1),")")</f>
        <v>(72.2)</v>
      </c>
      <c r="K135" s="302">
        <f>B140-B135</f>
        <v>-2.0783135232804617E-2</v>
      </c>
      <c r="L135" s="302">
        <f>D140-D135</f>
        <v>-5.2892166334557802E-5</v>
      </c>
      <c r="M135" s="302">
        <f>F140-F135</f>
        <v>0</v>
      </c>
      <c r="N135" s="302">
        <f>SUM(K135:M135)</f>
        <v>-2.0836027399139173E-2</v>
      </c>
    </row>
    <row r="136" spans="1:14" x14ac:dyDescent="0.2">
      <c r="A136" s="282" t="s">
        <v>365</v>
      </c>
      <c r="B136" s="302">
        <f>'Ind T6'!L53</f>
        <v>0.23677395730071968</v>
      </c>
      <c r="C136" s="299" t="str">
        <f>CONCATENATE("(",ROUND((B136/$H137)*100,1),")")</f>
        <v>(22.1)</v>
      </c>
      <c r="D136" s="302">
        <f>'Ind T6'!M53</f>
        <v>6.0755585900400783E-2</v>
      </c>
      <c r="E136" s="299" t="str">
        <f>CONCATENATE("(",ROUND((D136/$H137)*100,1),")")</f>
        <v>(5.7)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0.29752954320112046</v>
      </c>
      <c r="I136" s="299" t="str">
        <f>CONCATENATE("(",ROUND((H136/$H137)*100,1),")")</f>
        <v>(27.8)</v>
      </c>
      <c r="K136" s="302">
        <f t="shared" ref="K136:K137" si="112">B141-B136</f>
        <v>-2.8907851528144624E-3</v>
      </c>
      <c r="L136" s="302">
        <f t="shared" ref="L136:L137" si="113">D141-D136</f>
        <v>-1.2731874480461508E-3</v>
      </c>
      <c r="M136" s="302">
        <f t="shared" ref="M136:M137" si="114">F141-F136</f>
        <v>0</v>
      </c>
      <c r="N136" s="302">
        <f t="shared" ref="N136:N137" si="115">SUM(K136:M136)</f>
        <v>-4.1639726008606132E-3</v>
      </c>
    </row>
    <row r="137" spans="1:14" x14ac:dyDescent="0.2">
      <c r="A137" s="282" t="s">
        <v>363</v>
      </c>
      <c r="B137" s="302">
        <f>SUM(B135:B136)</f>
        <v>0.99535464250074124</v>
      </c>
      <c r="C137" s="299" t="str">
        <f>CONCATENATE("(",ROUND((B137/$H137)*100,1),")")</f>
        <v>(92.9)</v>
      </c>
      <c r="D137" s="302">
        <f>SUM(D135:D136)</f>
        <v>7.5645357499259644E-2</v>
      </c>
      <c r="E137" s="299" t="str">
        <f>CONCATENATE("(",ROUND((D137/$H137)*100,1),")")</f>
        <v>(7.1)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1.0710000000000008</v>
      </c>
      <c r="I137" s="299" t="str">
        <f>CONCATENATE("(",ROUND((H137/$H137)*100,1),")")</f>
        <v>(100)</v>
      </c>
      <c r="K137" s="302">
        <f t="shared" si="112"/>
        <v>-2.3673920385619107E-2</v>
      </c>
      <c r="L137" s="302">
        <f t="shared" si="113"/>
        <v>-1.3260796143807069E-3</v>
      </c>
      <c r="M137" s="302">
        <f t="shared" si="114"/>
        <v>0</v>
      </c>
      <c r="N137" s="302">
        <f t="shared" si="115"/>
        <v>-2.4999999999999814E-2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0.73779754996721691</v>
      </c>
      <c r="C140" s="299" t="str">
        <f>CONCATENATE("(",ROUND((B140/$H142)*100,1),")")</f>
        <v>(70.5)</v>
      </c>
      <c r="D140" s="302">
        <f>'Ind T6'!R54</f>
        <v>1.48368794325243E-2</v>
      </c>
      <c r="E140" s="299" t="str">
        <f>CONCATENATE("(",ROUND((D140/$H142)*100,1),")")</f>
        <v>(1.4)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0.75263442939974123</v>
      </c>
      <c r="I140" s="299" t="str">
        <f>CONCATENATE("(",ROUND((H140/$H142)*100,1),")")</f>
        <v>(72)</v>
      </c>
      <c r="K140" s="302">
        <f>B145-B140</f>
        <v>-9.0874370174098829E-3</v>
      </c>
      <c r="L140" s="302">
        <f>D145-D140</f>
        <v>4.4885339891366331E-4</v>
      </c>
      <c r="M140" s="302">
        <f>F145-F140</f>
        <v>0</v>
      </c>
      <c r="N140" s="302">
        <f>SUM(K140:M140)</f>
        <v>-8.6385836184962195E-3</v>
      </c>
    </row>
    <row r="141" spans="1:14" x14ac:dyDescent="0.2">
      <c r="A141" s="282" t="s">
        <v>365</v>
      </c>
      <c r="B141" s="302">
        <f>'Ind T6'!Q53</f>
        <v>0.23388317214790522</v>
      </c>
      <c r="C141" s="299" t="str">
        <f>CONCATENATE("(",ROUND((B141/$H142)*100,1),")")</f>
        <v>(22.4)</v>
      </c>
      <c r="D141" s="302">
        <f>'Ind T6'!R53</f>
        <v>5.9482398452354632E-2</v>
      </c>
      <c r="E141" s="299" t="str">
        <f>CONCATENATE("(",ROUND((D141/$H142)*100,1),")")</f>
        <v>(5.7)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0.29336557060025986</v>
      </c>
      <c r="I141" s="299" t="str">
        <f>CONCATENATE("(",ROUND((H141/$H142)*100,1),")")</f>
        <v>(28)</v>
      </c>
      <c r="K141" s="302">
        <f t="shared" ref="K141:K142" si="117">B146-B141</f>
        <v>4.6013144105527259E-3</v>
      </c>
      <c r="L141" s="302">
        <f t="shared" ref="L141:L142" si="118">D146-D141</f>
        <v>3.7269207942280946E-5</v>
      </c>
      <c r="M141" s="302">
        <f t="shared" ref="M141:M142" si="119">F146-F141</f>
        <v>0</v>
      </c>
      <c r="N141" s="302">
        <f t="shared" ref="N141:N142" si="120">SUM(K141:M141)</f>
        <v>4.6385836184950069E-3</v>
      </c>
    </row>
    <row r="142" spans="1:14" x14ac:dyDescent="0.2">
      <c r="A142" s="282" t="s">
        <v>363</v>
      </c>
      <c r="B142" s="302">
        <f>SUM(B140:B141)</f>
        <v>0.97168072211512213</v>
      </c>
      <c r="C142" s="299" t="str">
        <f>CONCATENATE("(",ROUND((B142/$H142)*100,1),")")</f>
        <v>(92.9)</v>
      </c>
      <c r="D142" s="302">
        <f>SUM(D140:D141)</f>
        <v>7.4319277884878937E-2</v>
      </c>
      <c r="E142" s="299" t="str">
        <f>CONCATENATE("(",ROUND((D142/$H142)*100,1),")")</f>
        <v>(7.1)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1.0460000000000012</v>
      </c>
      <c r="I142" s="299" t="str">
        <f>CONCATENATE("(",ROUND((H142/$H142)*100,1),")")</f>
        <v>(100)</v>
      </c>
      <c r="K142" s="302">
        <f t="shared" si="117"/>
        <v>-4.4861226068572124E-3</v>
      </c>
      <c r="L142" s="302">
        <f t="shared" si="118"/>
        <v>4.8612260685593212E-4</v>
      </c>
      <c r="M142" s="302">
        <f t="shared" si="119"/>
        <v>0</v>
      </c>
      <c r="N142" s="302">
        <f t="shared" si="120"/>
        <v>-4.0000000000012803E-3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0.72871011294980703</v>
      </c>
      <c r="C145" s="299" t="str">
        <f>CONCATENATE("(",ROUND((B145/$H147)*100,1),")")</f>
        <v>(69.9)</v>
      </c>
      <c r="D145" s="302">
        <f>'Ind T6'!W54</f>
        <v>1.5285732831437963E-2</v>
      </c>
      <c r="E145" s="299" t="str">
        <f>CONCATENATE("(",ROUND((D145/$H147)*100,1),")")</f>
        <v>(1.5)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0.743995845781245</v>
      </c>
      <c r="I145" s="299" t="str">
        <f>CONCATENATE("(",ROUND((H145/$H147)*100,1),")")</f>
        <v>(71.4)</v>
      </c>
      <c r="K145" s="302">
        <f>B145-B135</f>
        <v>-2.98705722502145E-2</v>
      </c>
      <c r="L145" s="302">
        <f>D145-D135</f>
        <v>3.9596123257910551E-4</v>
      </c>
      <c r="M145" s="302">
        <f>F145-F135</f>
        <v>0</v>
      </c>
      <c r="N145" s="302">
        <f>SUM(K145:M145)</f>
        <v>-2.9474611017635394E-2</v>
      </c>
    </row>
    <row r="146" spans="1:14" x14ac:dyDescent="0.2">
      <c r="A146" s="282" t="s">
        <v>365</v>
      </c>
      <c r="B146" s="302">
        <f>'Ind T6'!V53</f>
        <v>0.23848448655845794</v>
      </c>
      <c r="C146" s="299" t="str">
        <f>CONCATENATE("(",ROUND((B146/$H147)*100,1),")")</f>
        <v>(22.9)</v>
      </c>
      <c r="D146" s="302">
        <f>'Ind T6'!W53</f>
        <v>5.9519667660296913E-2</v>
      </c>
      <c r="E146" s="299" t="str">
        <f>CONCATENATE("(",ROUND((D146/$H147)*100,1),")")</f>
        <v>(5.7)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0.29800415421875487</v>
      </c>
      <c r="I146" s="299" t="str">
        <f>CONCATENATE("(",ROUND((H146/$H147)*100,1),")")</f>
        <v>(28.6)</v>
      </c>
      <c r="K146" s="302">
        <f t="shared" ref="K146:K147" si="122">B146-B136</f>
        <v>1.7105292577382636E-3</v>
      </c>
      <c r="L146" s="302">
        <f t="shared" ref="L146:L147" si="123">D146-D136</f>
        <v>-1.2359182401038699E-3</v>
      </c>
      <c r="M146" s="302">
        <f t="shared" ref="M146:M147" si="124">F146-F136</f>
        <v>0</v>
      </c>
      <c r="N146" s="302">
        <f t="shared" ref="N146:N147" si="125">SUM(K146:M146)</f>
        <v>4.7461101763439373E-4</v>
      </c>
    </row>
    <row r="147" spans="1:14" x14ac:dyDescent="0.2">
      <c r="A147" s="282" t="s">
        <v>363</v>
      </c>
      <c r="B147" s="302">
        <f>SUM(B145:B146)</f>
        <v>0.96719459950826492</v>
      </c>
      <c r="C147" s="299" t="str">
        <f>CONCATENATE("(",ROUND((B147/$H147)*100,1),")")</f>
        <v>(92.8)</v>
      </c>
      <c r="D147" s="302">
        <f>SUM(D145:D146)</f>
        <v>7.4805400491734869E-2</v>
      </c>
      <c r="E147" s="299" t="str">
        <f>CONCATENATE("(",ROUND((D147/$H147)*100,1),")")</f>
        <v>(7.2)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1.0419999999999998</v>
      </c>
      <c r="I147" s="299" t="str">
        <f>CONCATENATE("(",ROUND((H147/$H147)*100,1),")")</f>
        <v>(100)</v>
      </c>
      <c r="K147" s="302">
        <f t="shared" si="122"/>
        <v>-2.816004299247632E-2</v>
      </c>
      <c r="L147" s="302">
        <f t="shared" si="123"/>
        <v>-8.3995700752477476E-4</v>
      </c>
      <c r="M147" s="302">
        <f t="shared" si="124"/>
        <v>0</v>
      </c>
      <c r="N147" s="302">
        <f t="shared" si="125"/>
        <v>-2.9000000000001094E-2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1.485053339657564</v>
      </c>
      <c r="C156" s="299" t="str">
        <f>CONCATENATE("(",ROUND((B156/$H158)*100,1),")")</f>
        <v>(56.3)</v>
      </c>
      <c r="D156" s="302">
        <f>'Ind T6'!M63</f>
        <v>0.19706868962326635</v>
      </c>
      <c r="E156" s="299" t="str">
        <f>CONCATENATE("(",ROUND((D156/$H158)*100,1),")")</f>
        <v>(7.5)</v>
      </c>
      <c r="F156" s="302">
        <f>'Ind T6'!N63</f>
        <v>0.12762543708718466</v>
      </c>
      <c r="G156" s="299" t="str">
        <f>CONCATENATE("(",ROUND((F156/$H158)*100,1),")")</f>
        <v>(4.8)</v>
      </c>
      <c r="H156" s="302">
        <f>SUM(B156,D156,F156)</f>
        <v>1.8097474663680151</v>
      </c>
      <c r="I156" s="299" t="str">
        <f>CONCATENATE("(",ROUND((H156/$H158)*100,1),")")</f>
        <v>(68.6)</v>
      </c>
      <c r="K156" s="302">
        <f>B161-B156</f>
        <v>2.5657030367859823E-2</v>
      </c>
      <c r="L156" s="302">
        <f>D161-D156</f>
        <v>5.6499033400840004E-3</v>
      </c>
      <c r="M156" s="302">
        <f>F161-F156</f>
        <v>-1.7200008200864703E-3</v>
      </c>
      <c r="N156" s="302">
        <f>SUM(K156:M156)</f>
        <v>2.9586932887857353E-2</v>
      </c>
    </row>
    <row r="157" spans="1:14" x14ac:dyDescent="0.2">
      <c r="A157" s="282" t="s">
        <v>365</v>
      </c>
      <c r="B157" s="302">
        <f>'Ind T6'!L62</f>
        <v>0.47124441414808294</v>
      </c>
      <c r="C157" s="299" t="str">
        <f>CONCATENATE("(",ROUND((B157/$H158)*100,1),")")</f>
        <v>(17.9)</v>
      </c>
      <c r="D157" s="302">
        <f>'Ind T6'!M62</f>
        <v>0.34565222545224755</v>
      </c>
      <c r="E157" s="299" t="str">
        <f>CONCATENATE("(",ROUND((D157/$H158)*100,1),")")</f>
        <v>(13.1)</v>
      </c>
      <c r="F157" s="302">
        <f>'Ind T6'!N62</f>
        <v>1.2355894031661669E-2</v>
      </c>
      <c r="G157" s="299" t="str">
        <f>CONCATENATE("(",ROUND((F157/$H158)*100,1),")")</f>
        <v>(0.5)</v>
      </c>
      <c r="H157" s="302">
        <f t="shared" ref="H157" si="126">SUM(B157,D157,F157)</f>
        <v>0.82925253363199225</v>
      </c>
      <c r="I157" s="299" t="str">
        <f>CONCATENATE("(",ROUND((H157/$H158)*100,1),")")</f>
        <v>(31.4)</v>
      </c>
      <c r="K157" s="302">
        <f t="shared" ref="K157:K158" si="127">B162-B157</f>
        <v>3.0364082893271971E-2</v>
      </c>
      <c r="L157" s="302">
        <f t="shared" ref="L157:L158" si="128">D162-D157</f>
        <v>1.286079419382713E-2</v>
      </c>
      <c r="M157" s="302">
        <f t="shared" ref="M157:M158" si="129">F162-F157</f>
        <v>1.8819002504128629E-4</v>
      </c>
      <c r="N157" s="302">
        <f t="shared" ref="N157:N158" si="130">SUM(K157:M157)</f>
        <v>4.3413067112140387E-2</v>
      </c>
    </row>
    <row r="158" spans="1:14" x14ac:dyDescent="0.2">
      <c r="A158" s="282" t="s">
        <v>363</v>
      </c>
      <c r="B158" s="302">
        <f>SUM(B156:B157)</f>
        <v>1.956297753805647</v>
      </c>
      <c r="C158" s="299" t="str">
        <f>CONCATENATE("(",ROUND((B158/$H158)*100,1),")")</f>
        <v>(74.1)</v>
      </c>
      <c r="D158" s="302">
        <f>SUM(D156:D157)</f>
        <v>0.5427209150755139</v>
      </c>
      <c r="E158" s="299" t="str">
        <f>CONCATENATE("(",ROUND((D158/$H158)*100,1),")")</f>
        <v>(20.6)</v>
      </c>
      <c r="F158" s="302">
        <f>SUM(F156:F157)</f>
        <v>0.13998133111884634</v>
      </c>
      <c r="G158" s="299" t="str">
        <f>CONCATENATE("(",ROUND((F158/$H158)*100,1),")")</f>
        <v>(5.3)</v>
      </c>
      <c r="H158" s="302">
        <f>SUM(H156:H157)</f>
        <v>2.6390000000000073</v>
      </c>
      <c r="I158" s="299" t="str">
        <f>CONCATENATE("(",ROUND((H158/$H158)*100,1),")")</f>
        <v>(100)</v>
      </c>
      <c r="K158" s="302">
        <f t="shared" si="127"/>
        <v>5.6021113261131905E-2</v>
      </c>
      <c r="L158" s="302">
        <f t="shared" si="128"/>
        <v>1.8510697533911102E-2</v>
      </c>
      <c r="M158" s="302">
        <f t="shared" si="129"/>
        <v>-1.5318107950451909E-3</v>
      </c>
      <c r="N158" s="302">
        <f t="shared" si="130"/>
        <v>7.2999999999997817E-2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1.5107103700254239</v>
      </c>
      <c r="C161" s="299" t="str">
        <f>CONCATENATE("(",ROUND((B161/$H163)*100,1),")")</f>
        <v>(55.7)</v>
      </c>
      <c r="D161" s="302">
        <f>'Ind T6'!R63</f>
        <v>0.20271859296335035</v>
      </c>
      <c r="E161" s="299" t="str">
        <f>CONCATENATE("(",ROUND((D161/$H163)*100,1),")")</f>
        <v>(7.5)</v>
      </c>
      <c r="F161" s="302">
        <f>'Ind T6'!S63</f>
        <v>0.12590543626709819</v>
      </c>
      <c r="G161" s="299" t="str">
        <f>CONCATENATE("(",ROUND((F161/$H163)*100,1),")")</f>
        <v>(4.6)</v>
      </c>
      <c r="H161" s="302">
        <f>SUM(B161,D161,F161)</f>
        <v>1.8393343992558724</v>
      </c>
      <c r="I161" s="299" t="str">
        <f>CONCATENATE("(",ROUND((H161/$H163)*100,1),")")</f>
        <v>(67.8)</v>
      </c>
      <c r="K161" s="302">
        <f>B166-B161</f>
        <v>2.7511490560679697E-2</v>
      </c>
      <c r="L161" s="302">
        <f>D166-D161</f>
        <v>6.8584073069017093E-3</v>
      </c>
      <c r="M161" s="302">
        <f>F166-F161</f>
        <v>-6.1471504001657656E-3</v>
      </c>
      <c r="N161" s="302">
        <f>SUM(K161:M161)</f>
        <v>2.822274746741564E-2</v>
      </c>
    </row>
    <row r="162" spans="1:14" x14ac:dyDescent="0.2">
      <c r="A162" s="282" t="s">
        <v>365</v>
      </c>
      <c r="B162" s="302">
        <f>'Ind T6'!Q62</f>
        <v>0.50160849704135491</v>
      </c>
      <c r="C162" s="299" t="str">
        <f>CONCATENATE("(",ROUND((B162/$H163)*100,1),")")</f>
        <v>(18.5)</v>
      </c>
      <c r="D162" s="302">
        <f>'Ind T6'!R62</f>
        <v>0.35851301964607468</v>
      </c>
      <c r="E162" s="299" t="str">
        <f>CONCATENATE("(",ROUND((D162/$H163)*100,1),")")</f>
        <v>(13.2)</v>
      </c>
      <c r="F162" s="302">
        <f>'Ind T6'!S62</f>
        <v>1.2544084056702955E-2</v>
      </c>
      <c r="G162" s="299" t="str">
        <f>CONCATENATE("(",ROUND((F162/$H163)*100,1),")")</f>
        <v>(0.5)</v>
      </c>
      <c r="H162" s="302">
        <f t="shared" ref="H162" si="131">SUM(B162,D162,F162)</f>
        <v>0.87266560074413257</v>
      </c>
      <c r="I162" s="299" t="str">
        <f>CONCATENATE("(",ROUND((H162/$H163)*100,1),")")</f>
        <v>(32.2)</v>
      </c>
      <c r="K162" s="302">
        <f t="shared" ref="K162:K163" si="132">B167-B162</f>
        <v>5.5939645088331935E-2</v>
      </c>
      <c r="L162" s="302">
        <f t="shared" ref="L162:L163" si="133">D167-D162</f>
        <v>1.955044658610372E-2</v>
      </c>
      <c r="M162" s="302">
        <f t="shared" ref="M162:M163" si="134">F167-F162</f>
        <v>2.8716085814080305E-4</v>
      </c>
      <c r="N162" s="302">
        <f t="shared" ref="N162:N163" si="135">SUM(K162:M162)</f>
        <v>7.5777252532576458E-2</v>
      </c>
    </row>
    <row r="163" spans="1:14" x14ac:dyDescent="0.2">
      <c r="A163" s="282" t="s">
        <v>363</v>
      </c>
      <c r="B163" s="302">
        <f>SUM(B161:B162)</f>
        <v>2.0123188670667789</v>
      </c>
      <c r="C163" s="299" t="str">
        <f>CONCATENATE("(",ROUND((B163/$H163)*100,1),")")</f>
        <v>(74.2)</v>
      </c>
      <c r="D163" s="302">
        <f>SUM(D161:D162)</f>
        <v>0.561231612609425</v>
      </c>
      <c r="E163" s="299" t="str">
        <f>CONCATENATE("(",ROUND((D163/$H163)*100,1),")")</f>
        <v>(20.7)</v>
      </c>
      <c r="F163" s="302">
        <f>SUM(F161:F162)</f>
        <v>0.13844952032380115</v>
      </c>
      <c r="G163" s="299" t="str">
        <f>CONCATENATE("(",ROUND((F163/$H163)*100,1),")")</f>
        <v>(5.1)</v>
      </c>
      <c r="H163" s="302">
        <f>SUM(H161:H162)</f>
        <v>2.7120000000000051</v>
      </c>
      <c r="I163" s="299" t="str">
        <f>CONCATENATE("(",ROUND((H163/$H163)*100,1),")")</f>
        <v>(100)</v>
      </c>
      <c r="K163" s="302">
        <f t="shared" si="132"/>
        <v>8.3451135649011299E-2</v>
      </c>
      <c r="L163" s="302">
        <f t="shared" si="133"/>
        <v>2.6408853893005402E-2</v>
      </c>
      <c r="M163" s="302">
        <f t="shared" si="134"/>
        <v>-5.8599895420249626E-3</v>
      </c>
      <c r="N163" s="302">
        <f t="shared" si="135"/>
        <v>0.10399999999999174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1.5382218605861036</v>
      </c>
      <c r="C166" s="299" t="str">
        <f>CONCATENATE("(",ROUND((B166/$H168)*100,1),")")</f>
        <v>(54.6)</v>
      </c>
      <c r="D166" s="302">
        <f>'Ind T6'!W63</f>
        <v>0.20957700027025206</v>
      </c>
      <c r="E166" s="299" t="str">
        <f>CONCATENATE("(",ROUND((D166/$H168)*100,1),")")</f>
        <v>(7.4)</v>
      </c>
      <c r="F166" s="302">
        <f>'Ind T6'!X63</f>
        <v>0.11975828586693242</v>
      </c>
      <c r="G166" s="299" t="str">
        <f>CONCATENATE("(",ROUND((F166/$H168)*100,1),")")</f>
        <v>(4.3)</v>
      </c>
      <c r="H166" s="302">
        <f>SUM(B166,D166,F166)</f>
        <v>1.8675571467232879</v>
      </c>
      <c r="I166" s="299" t="str">
        <f>CONCATENATE("(",ROUND((H166/$H168)*100,1),")")</f>
        <v>(66.3)</v>
      </c>
      <c r="K166" s="302">
        <f>B166-B156</f>
        <v>5.316852092853952E-2</v>
      </c>
      <c r="L166" s="302">
        <f>D166-D156</f>
        <v>1.250831064698571E-2</v>
      </c>
      <c r="M166" s="302">
        <f>F166-F156</f>
        <v>-7.8671512202522359E-3</v>
      </c>
      <c r="N166" s="302">
        <f>SUM(K166:M166)</f>
        <v>5.7809680355272994E-2</v>
      </c>
    </row>
    <row r="167" spans="1:14" x14ac:dyDescent="0.2">
      <c r="A167" s="282" t="s">
        <v>365</v>
      </c>
      <c r="B167" s="302">
        <f>'Ind T6'!V62</f>
        <v>0.55754814212968684</v>
      </c>
      <c r="C167" s="299" t="str">
        <f>CONCATENATE("(",ROUND((B167/$H168)*100,1),")")</f>
        <v>(19.8)</v>
      </c>
      <c r="D167" s="302">
        <f>'Ind T6'!W62</f>
        <v>0.3780634662321784</v>
      </c>
      <c r="E167" s="299" t="str">
        <f>CONCATENATE("(",ROUND((D167/$H168)*100,1),")")</f>
        <v>(13.4)</v>
      </c>
      <c r="F167" s="302">
        <f>'Ind T6'!X62</f>
        <v>1.2831244914843758E-2</v>
      </c>
      <c r="G167" s="299" t="str">
        <f>CONCATENATE("(",ROUND((F167/$H168)*100,1),")")</f>
        <v>(0.5)</v>
      </c>
      <c r="H167" s="302">
        <f t="shared" ref="H167" si="136">SUM(B167,D167,F167)</f>
        <v>0.94844285327670907</v>
      </c>
      <c r="I167" s="299" t="str">
        <f>CONCATENATE("(",ROUND((H167/$H168)*100,1),")")</f>
        <v>(33.7)</v>
      </c>
      <c r="K167" s="302">
        <f t="shared" ref="K167:K168" si="137">B167-B157</f>
        <v>8.6303727981603906E-2</v>
      </c>
      <c r="L167" s="302">
        <f t="shared" ref="L167:L168" si="138">D167-D157</f>
        <v>3.241124077993085E-2</v>
      </c>
      <c r="M167" s="302">
        <f t="shared" ref="M167:M168" si="139">F167-F157</f>
        <v>4.7535088318208935E-4</v>
      </c>
      <c r="N167" s="302">
        <f t="shared" ref="N167:N168" si="140">SUM(K167:M167)</f>
        <v>0.11919031964471685</v>
      </c>
    </row>
    <row r="168" spans="1:14" x14ac:dyDescent="0.2">
      <c r="A168" s="282" t="s">
        <v>363</v>
      </c>
      <c r="B168" s="302">
        <f>SUM(B166:B167)</f>
        <v>2.0957700027157902</v>
      </c>
      <c r="C168" s="299" t="str">
        <f>CONCATENATE("(",ROUND((B168/$H168)*100,1),")")</f>
        <v>(74.4)</v>
      </c>
      <c r="D168" s="302">
        <f>SUM(D166:D167)</f>
        <v>0.5876404665024304</v>
      </c>
      <c r="E168" s="299" t="str">
        <f>CONCATENATE("(",ROUND((D168/$H168)*100,1),")")</f>
        <v>(20.9)</v>
      </c>
      <c r="F168" s="302">
        <f>SUM(F166:F167)</f>
        <v>0.13258953078177618</v>
      </c>
      <c r="G168" s="299" t="str">
        <f>CONCATENATE("(",ROUND((F168/$H168)*100,1),")")</f>
        <v>(4.7)</v>
      </c>
      <c r="H168" s="302">
        <f>SUM(H166:H167)</f>
        <v>2.8159999999999972</v>
      </c>
      <c r="I168" s="299" t="str">
        <f>CONCATENATE("(",ROUND((H168/$H168)*100,1),")")</f>
        <v>(100)</v>
      </c>
      <c r="K168" s="302">
        <f t="shared" si="137"/>
        <v>0.1394722489101432</v>
      </c>
      <c r="L168" s="302">
        <f t="shared" si="138"/>
        <v>4.4919551426916504E-2</v>
      </c>
      <c r="M168" s="302">
        <f t="shared" si="139"/>
        <v>-7.3918003370701535E-3</v>
      </c>
      <c r="N168" s="302">
        <f t="shared" si="140"/>
        <v>0.17699999999998955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23.433556022901382</v>
      </c>
      <c r="C177" s="299" t="str">
        <f>CONCATENATE("(",ROUND((B177/$H179)*100,1),")")</f>
        <v>(50.5)</v>
      </c>
      <c r="D177" s="302">
        <f>'Ind T6'!M72</f>
        <v>1.8486694929181071</v>
      </c>
      <c r="E177" s="299" t="str">
        <f>CONCATENATE("(",ROUND((D177/$H179)*100,1),")")</f>
        <v>(4)</v>
      </c>
      <c r="F177" s="302">
        <f>'Ind T6'!N72</f>
        <v>14.304702837494942</v>
      </c>
      <c r="G177" s="299" t="str">
        <f>CONCATENATE("(",ROUND((F177/$H179)*100,1),")")</f>
        <v>(30.8)</v>
      </c>
      <c r="H177" s="302">
        <f>SUM(B177,D177,F177)</f>
        <v>39.586928353314427</v>
      </c>
      <c r="I177" s="299" t="str">
        <f>CONCATENATE("(",ROUND((H177/$H179)*100,1),")")</f>
        <v>(85.3)</v>
      </c>
      <c r="K177" s="302">
        <f>B182-B177</f>
        <v>-0.6862152192533344</v>
      </c>
      <c r="L177" s="302">
        <f>D182-D177</f>
        <v>1.8285623372376048E-3</v>
      </c>
      <c r="M177" s="302">
        <f>F182-F177</f>
        <v>-0.10072837253532718</v>
      </c>
      <c r="N177" s="302">
        <f>SUM(K177:M177)</f>
        <v>-0.78511502945142397</v>
      </c>
    </row>
    <row r="178" spans="1:14" x14ac:dyDescent="0.2">
      <c r="A178" s="282" t="s">
        <v>365</v>
      </c>
      <c r="B178" s="302">
        <f>'Ind T6'!L71</f>
        <v>3.8238728700694948</v>
      </c>
      <c r="C178" s="299" t="str">
        <f>CONCATENATE("(",ROUND((B178/$H179)*100,1),")")</f>
        <v>(8.2)</v>
      </c>
      <c r="D178" s="302">
        <f>'Ind T6'!M71</f>
        <v>2.3474868392288766</v>
      </c>
      <c r="E178" s="299" t="str">
        <f>CONCATENATE("(",ROUND((D178/$H179)*100,1),")")</f>
        <v>(5.1)</v>
      </c>
      <c r="F178" s="302">
        <f>'Ind T6'!N71</f>
        <v>0.62771193738718778</v>
      </c>
      <c r="G178" s="299" t="str">
        <f>CONCATENATE("(",ROUND((F178/$H179)*100,1),")")</f>
        <v>(1.4)</v>
      </c>
      <c r="H178" s="302">
        <f t="shared" ref="H178" si="141">SUM(B178,D178,F178)</f>
        <v>6.7990716466855599</v>
      </c>
      <c r="I178" s="299" t="str">
        <f>CONCATENATE("(",ROUND((H178/$H179)*100,1),")")</f>
        <v>(14.7)</v>
      </c>
      <c r="K178" s="302">
        <f t="shared" ref="K178:K179" si="142">B183-B178</f>
        <v>-4.8342809962214517E-2</v>
      </c>
      <c r="L178" s="302">
        <f t="shared" ref="L178:L179" si="143">D183-D178</f>
        <v>-1.4270478140423482E-2</v>
      </c>
      <c r="M178" s="302">
        <f t="shared" ref="M178:M179" si="144">F183-F178</f>
        <v>-5.2716824459385636E-3</v>
      </c>
      <c r="N178" s="302">
        <f t="shared" ref="N178:N179" si="145">SUM(K178:M178)</f>
        <v>-6.7884970548576562E-2</v>
      </c>
    </row>
    <row r="179" spans="1:14" x14ac:dyDescent="0.2">
      <c r="A179" s="282" t="s">
        <v>363</v>
      </c>
      <c r="B179" s="302">
        <f>SUM(B177:B178)</f>
        <v>27.257428892970875</v>
      </c>
      <c r="C179" s="299" t="str">
        <f>CONCATENATE("(",ROUND((B179/$H179)*100,1),")")</f>
        <v>(58.8)</v>
      </c>
      <c r="D179" s="302">
        <f>SUM(D177:D178)</f>
        <v>4.1961563321469839</v>
      </c>
      <c r="E179" s="299" t="str">
        <f>CONCATENATE("(",ROUND((D179/$H179)*100,1),")")</f>
        <v>(9)</v>
      </c>
      <c r="F179" s="302">
        <f>SUM(F177:F178)</f>
        <v>14.93241477488213</v>
      </c>
      <c r="G179" s="299" t="str">
        <f>CONCATENATE("(",ROUND((F179/$H179)*100,1),")")</f>
        <v>(32.2)</v>
      </c>
      <c r="H179" s="302">
        <f>SUM(H177:H178)</f>
        <v>46.385999999999989</v>
      </c>
      <c r="I179" s="299" t="str">
        <f>CONCATENATE("(",ROUND((H179/$H179)*100,1),")")</f>
        <v>(100)</v>
      </c>
      <c r="K179" s="302">
        <f t="shared" si="142"/>
        <v>-0.73455802921554891</v>
      </c>
      <c r="L179" s="302">
        <f t="shared" si="143"/>
        <v>-1.2441915803186099E-2</v>
      </c>
      <c r="M179" s="302">
        <f t="shared" si="144"/>
        <v>-0.10600005498126563</v>
      </c>
      <c r="N179" s="302">
        <f t="shared" si="145"/>
        <v>-0.85300000000000065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22.747340803648047</v>
      </c>
      <c r="C182" s="299" t="str">
        <f>CONCATENATE("(",ROUND((B182/$H184)*100,1),")")</f>
        <v>(50)</v>
      </c>
      <c r="D182" s="302">
        <f>'Ind T6'!R72</f>
        <v>1.8504980552553447</v>
      </c>
      <c r="E182" s="299" t="str">
        <f>CONCATENATE("(",ROUND((D182/$H184)*100,1),")")</f>
        <v>(4.1)</v>
      </c>
      <c r="F182" s="302">
        <f>'Ind T6'!S72</f>
        <v>14.203974464959614</v>
      </c>
      <c r="G182" s="299" t="str">
        <f>CONCATENATE("(",ROUND((F182/$H184)*100,1),")")</f>
        <v>(31.2)</v>
      </c>
      <c r="H182" s="302">
        <f>SUM(B182,D182,F182)</f>
        <v>38.801813323863001</v>
      </c>
      <c r="I182" s="299" t="str">
        <f>CONCATENATE("(",ROUND((H182/$H184)*100,1),")")</f>
        <v>(85.2)</v>
      </c>
      <c r="K182" s="302">
        <f>B187-B182</f>
        <v>-0.4431615302828753</v>
      </c>
      <c r="L182" s="302">
        <f>D187-D182</f>
        <v>9.1356938536533594E-2</v>
      </c>
      <c r="M182" s="302">
        <f>F187-F182</f>
        <v>0.49547267167749176</v>
      </c>
      <c r="N182" s="302">
        <f>SUM(K182:M182)</f>
        <v>0.14366807993115005</v>
      </c>
    </row>
    <row r="183" spans="1:14" x14ac:dyDescent="0.2">
      <c r="A183" s="282" t="s">
        <v>365</v>
      </c>
      <c r="B183" s="302">
        <f>'Ind T6'!Q71</f>
        <v>3.7755300601072803</v>
      </c>
      <c r="C183" s="299" t="str">
        <f>CONCATENATE("(",ROUND((B183/$H184)*100,1),")")</f>
        <v>(8.3)</v>
      </c>
      <c r="D183" s="302">
        <f>'Ind T6'!R71</f>
        <v>2.3332163610884531</v>
      </c>
      <c r="E183" s="299" t="str">
        <f>CONCATENATE("(",ROUND((D183/$H184)*100,1),")")</f>
        <v>(5.1)</v>
      </c>
      <c r="F183" s="302">
        <f>'Ind T6'!S71</f>
        <v>0.62244025494124922</v>
      </c>
      <c r="G183" s="299" t="str">
        <f>CONCATENATE("(",ROUND((F183/$H184)*100,1),")")</f>
        <v>(1.4)</v>
      </c>
      <c r="H183" s="302">
        <f t="shared" ref="H183" si="146">SUM(B183,D183,F183)</f>
        <v>6.731186676136983</v>
      </c>
      <c r="I183" s="299" t="str">
        <f>CONCATENATE("(",ROUND((H183/$H184)*100,1),")")</f>
        <v>(14.8)</v>
      </c>
      <c r="K183" s="302">
        <f t="shared" ref="K183:K184" si="147">B188-B183</f>
        <v>9.962957239872372E-2</v>
      </c>
      <c r="L183" s="302">
        <f t="shared" ref="L183:L184" si="148">D188-D183</f>
        <v>8.8151796087132528E-2</v>
      </c>
      <c r="M183" s="302">
        <f t="shared" ref="M183:M184" si="149">F188-F183</f>
        <v>3.4550551583022115E-2</v>
      </c>
      <c r="N183" s="302">
        <f t="shared" ref="N183:N184" si="150">SUM(K183:M183)</f>
        <v>0.22233192006887836</v>
      </c>
    </row>
    <row r="184" spans="1:14" x14ac:dyDescent="0.2">
      <c r="A184" s="282" t="s">
        <v>363</v>
      </c>
      <c r="B184" s="302">
        <f>SUM(B182:B183)</f>
        <v>26.522870863755326</v>
      </c>
      <c r="C184" s="299" t="str">
        <f>CONCATENATE("(",ROUND((B184/$H184)*100,1),")")</f>
        <v>(58.2)</v>
      </c>
      <c r="D184" s="302">
        <f>SUM(D182:D183)</f>
        <v>4.1837144163437978</v>
      </c>
      <c r="E184" s="299" t="str">
        <f>CONCATENATE("(",ROUND((D184/$H184)*100,1),")")</f>
        <v>(9.2)</v>
      </c>
      <c r="F184" s="302">
        <f>SUM(F182:F183)</f>
        <v>14.826414719900864</v>
      </c>
      <c r="G184" s="299" t="str">
        <f>CONCATENATE("(",ROUND((F184/$H184)*100,1),")")</f>
        <v>(32.6)</v>
      </c>
      <c r="H184" s="302">
        <f>SUM(H182:H183)</f>
        <v>45.532999999999987</v>
      </c>
      <c r="I184" s="299" t="str">
        <f>CONCATENATE("(",ROUND((H184/$H184)*100,1),")")</f>
        <v>(100)</v>
      </c>
      <c r="K184" s="302">
        <f t="shared" si="147"/>
        <v>-0.34353195788414936</v>
      </c>
      <c r="L184" s="302">
        <f t="shared" si="148"/>
        <v>0.17950873462366612</v>
      </c>
      <c r="M184" s="302">
        <f t="shared" si="149"/>
        <v>0.53002322326051399</v>
      </c>
      <c r="N184" s="302">
        <f t="shared" si="150"/>
        <v>0.36600000000003075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22.304179273365172</v>
      </c>
      <c r="C187" s="299" t="str">
        <f>CONCATENATE("(",ROUND((B187/$H189)*100,1),")")</f>
        <v>(48.6)</v>
      </c>
      <c r="D187" s="302">
        <f>'Ind T6'!W72</f>
        <v>1.9418549937918783</v>
      </c>
      <c r="E187" s="299" t="str">
        <f>CONCATENATE("(",ROUND((D187/$H189)*100,1),")")</f>
        <v>(4.2)</v>
      </c>
      <c r="F187" s="302">
        <f>'Ind T6'!X72</f>
        <v>14.699447136637106</v>
      </c>
      <c r="G187" s="299" t="str">
        <f>CONCATENATE("(",ROUND((F187/$H189)*100,1),")")</f>
        <v>(32)</v>
      </c>
      <c r="H187" s="302">
        <f>SUM(B187,D187,F187)</f>
        <v>38.945481403794155</v>
      </c>
      <c r="I187" s="299" t="str">
        <f>CONCATENATE("(",ROUND((H187/$H189)*100,1),")")</f>
        <v>(84.9)</v>
      </c>
      <c r="K187" s="302">
        <f>B187-B177</f>
        <v>-1.1293767495362097</v>
      </c>
      <c r="L187" s="302">
        <f>D187-D177</f>
        <v>9.3185500873771199E-2</v>
      </c>
      <c r="M187" s="302">
        <f>F187-F177</f>
        <v>0.39474429914216458</v>
      </c>
      <c r="N187" s="302">
        <f>SUM(K187:M187)</f>
        <v>-0.64144694952027392</v>
      </c>
    </row>
    <row r="188" spans="1:14" x14ac:dyDescent="0.2">
      <c r="A188" s="282" t="s">
        <v>365</v>
      </c>
      <c r="B188" s="302">
        <f>'Ind T6'!V71</f>
        <v>3.875159632506004</v>
      </c>
      <c r="C188" s="299" t="str">
        <f>CONCATENATE("(",ROUND((B188/$H189)*100,1),")")</f>
        <v>(8.4)</v>
      </c>
      <c r="D188" s="302">
        <f>'Ind T6'!W71</f>
        <v>2.4213681571755856</v>
      </c>
      <c r="E188" s="299" t="str">
        <f>CONCATENATE("(",ROUND((D188/$H189)*100,1),")")</f>
        <v>(5.3)</v>
      </c>
      <c r="F188" s="302">
        <f>'Ind T6'!X71</f>
        <v>0.65699080652427133</v>
      </c>
      <c r="G188" s="299" t="str">
        <f>CONCATENATE("(",ROUND((F188/$H189)*100,1),")")</f>
        <v>(1.4)</v>
      </c>
      <c r="H188" s="302">
        <f t="shared" ref="H188" si="151">SUM(B188,D188,F188)</f>
        <v>6.9535185962058605</v>
      </c>
      <c r="I188" s="299" t="str">
        <f>CONCATENATE("(",ROUND((H188/$H189)*100,1),")")</f>
        <v>(15.1)</v>
      </c>
      <c r="K188" s="302">
        <f t="shared" ref="K188:K189" si="152">B188-B178</f>
        <v>5.1286762436509203E-2</v>
      </c>
      <c r="L188" s="302">
        <f t="shared" ref="L188:L189" si="153">D188-D178</f>
        <v>7.3881317946709046E-2</v>
      </c>
      <c r="M188" s="302">
        <f t="shared" ref="M188:M189" si="154">F188-F178</f>
        <v>2.9278869137083552E-2</v>
      </c>
      <c r="N188" s="302">
        <f t="shared" ref="N188:N189" si="155">SUM(K188:M188)</f>
        <v>0.1544469495203018</v>
      </c>
    </row>
    <row r="189" spans="1:14" x14ac:dyDescent="0.2">
      <c r="A189" s="282" t="s">
        <v>363</v>
      </c>
      <c r="B189" s="302">
        <f>SUM(B187:B188)</f>
        <v>26.179338905871177</v>
      </c>
      <c r="C189" s="299" t="str">
        <f>CONCATENATE("(",ROUND((B189/$H189)*100,1),")")</f>
        <v>(57)</v>
      </c>
      <c r="D189" s="302">
        <f>SUM(D187:D188)</f>
        <v>4.3632231509674639</v>
      </c>
      <c r="E189" s="299" t="str">
        <f>CONCATENATE("(",ROUND((D189/$H189)*100,1),")")</f>
        <v>(9.5)</v>
      </c>
      <c r="F189" s="302">
        <f>SUM(F187:F188)</f>
        <v>15.356437943161378</v>
      </c>
      <c r="G189" s="299" t="str">
        <f>CONCATENATE("(",ROUND((F189/$H189)*100,1),")")</f>
        <v>(33.5)</v>
      </c>
      <c r="H189" s="302">
        <f>SUM(H187:H188)</f>
        <v>45.899000000000015</v>
      </c>
      <c r="I189" s="299" t="str">
        <f>CONCATENATE("(",ROUND((H189/$H189)*100,1),")")</f>
        <v>(100)</v>
      </c>
      <c r="K189" s="302">
        <f t="shared" si="152"/>
        <v>-1.0780899870996983</v>
      </c>
      <c r="L189" s="302">
        <f t="shared" si="153"/>
        <v>0.16706681882048002</v>
      </c>
      <c r="M189" s="302">
        <f t="shared" si="154"/>
        <v>0.42402316827924835</v>
      </c>
      <c r="N189" s="302">
        <f t="shared" si="155"/>
        <v>-0.4869999999999699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38.045125390906108</v>
      </c>
      <c r="C198" s="299" t="str">
        <f>CONCATENATE("(",ROUND((B198/$H200)*100,1),")")</f>
        <v>(40)</v>
      </c>
      <c r="D198" s="302">
        <f>'Ind T6'!M81</f>
        <v>10.215111861188728</v>
      </c>
      <c r="E198" s="299" t="str">
        <f>CONCATENATE("(",ROUND((D198/$H200)*100,1),")")</f>
        <v>(10.7)</v>
      </c>
      <c r="F198" s="302">
        <f>'Ind T6'!N81</f>
        <v>5.0765749477969342</v>
      </c>
      <c r="G198" s="299" t="str">
        <f>CONCATENATE("(",ROUND((F198/$H200)*100,1),")")</f>
        <v>(5.3)</v>
      </c>
      <c r="H198" s="302">
        <f>SUM(B198,D198,F198)</f>
        <v>53.336812199891774</v>
      </c>
      <c r="I198" s="299" t="str">
        <f>CONCATENATE("(",ROUND((H198/$H200)*100,1),")")</f>
        <v>(56.1)</v>
      </c>
      <c r="K198" s="302">
        <f>B203-B198</f>
        <v>0.42974273592075463</v>
      </c>
      <c r="L198" s="302">
        <f>D203-D198</f>
        <v>-0.10325780378322769</v>
      </c>
      <c r="M198" s="302">
        <f>F203-F198</f>
        <v>5.0852458441170256E-2</v>
      </c>
      <c r="N198" s="302">
        <f>SUM(K198:M198)</f>
        <v>0.3773373905786972</v>
      </c>
    </row>
    <row r="199" spans="1:14" x14ac:dyDescent="0.2">
      <c r="A199" s="282" t="s">
        <v>365</v>
      </c>
      <c r="B199" s="302">
        <f>'Ind T6'!L80</f>
        <v>16.834994301481231</v>
      </c>
      <c r="C199" s="299" t="str">
        <f>CONCATENATE("(",ROUND((B199/$H200)*100,1),")")</f>
        <v>(17.7)</v>
      </c>
      <c r="D199" s="302">
        <f>'Ind T6'!M80</f>
        <v>23.052722054625765</v>
      </c>
      <c r="E199" s="299" t="str">
        <f>CONCATENATE("(",ROUND((D199/$H200)*100,1),")")</f>
        <v>(24.2)</v>
      </c>
      <c r="F199" s="302">
        <f>'Ind T6'!N80</f>
        <v>1.8674714440011275</v>
      </c>
      <c r="G199" s="299" t="str">
        <f>CONCATENATE("(",ROUND((F199/$H200)*100,1),")")</f>
        <v>(2)</v>
      </c>
      <c r="H199" s="302">
        <f t="shared" ref="H199" si="156">SUM(B199,D199,F199)</f>
        <v>41.755187800108118</v>
      </c>
      <c r="I199" s="299" t="str">
        <f>CONCATENATE("(",ROUND((H199/$H200)*100,1),")")</f>
        <v>(43.9)</v>
      </c>
      <c r="K199" s="302">
        <f t="shared" ref="K199:K200" si="157">B204-B199</f>
        <v>0.45851576352961132</v>
      </c>
      <c r="L199" s="302">
        <f t="shared" ref="L199:L200" si="158">D204-D199</f>
        <v>-1.107256104693171</v>
      </c>
      <c r="M199" s="302">
        <f t="shared" ref="M199:M200" si="159">F204-F199</f>
        <v>4.0402950585097575E-2</v>
      </c>
      <c r="N199" s="302">
        <f t="shared" ref="N199:N200" si="160">SUM(K199:M199)</f>
        <v>-0.60833739057846214</v>
      </c>
    </row>
    <row r="200" spans="1:14" x14ac:dyDescent="0.2">
      <c r="A200" s="282" t="s">
        <v>363</v>
      </c>
      <c r="B200" s="302">
        <f>SUM(B198:B199)</f>
        <v>54.880119692387339</v>
      </c>
      <c r="C200" s="299" t="str">
        <f>CONCATENATE("(",ROUND((B200/$H200)*100,1),")")</f>
        <v>(57.7)</v>
      </c>
      <c r="D200" s="302">
        <f>SUM(D198:D199)</f>
        <v>33.267833915814492</v>
      </c>
      <c r="E200" s="299" t="str">
        <f>CONCATENATE("(",ROUND((D200/$H200)*100,1),")")</f>
        <v>(35)</v>
      </c>
      <c r="F200" s="302">
        <f>SUM(F198:F199)</f>
        <v>6.9440463917980617</v>
      </c>
      <c r="G200" s="299" t="str">
        <f>CONCATENATE("(",ROUND((F200/$H200)*100,1),")")</f>
        <v>(7.3)</v>
      </c>
      <c r="H200" s="302">
        <f>SUM(H198:H199)</f>
        <v>95.091999999999899</v>
      </c>
      <c r="I200" s="299" t="str">
        <f>CONCATENATE("(",ROUND((H200/$H200)*100,1),")")</f>
        <v>(100)</v>
      </c>
      <c r="K200" s="302">
        <f t="shared" si="157"/>
        <v>0.88825849945036595</v>
      </c>
      <c r="L200" s="302">
        <f t="shared" si="158"/>
        <v>-1.2105139084764005</v>
      </c>
      <c r="M200" s="302">
        <f t="shared" si="159"/>
        <v>9.1255409026268275E-2</v>
      </c>
      <c r="N200" s="302">
        <f t="shared" si="160"/>
        <v>-0.23099999999976628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38.474868126826863</v>
      </c>
      <c r="C203" s="299" t="str">
        <f>CONCATENATE("(",ROUND((B203/$H205)*100,1),")")</f>
        <v>(40.6)</v>
      </c>
      <c r="D203" s="302">
        <f>'Ind T6'!R81</f>
        <v>10.1118540574055</v>
      </c>
      <c r="E203" s="299" t="str">
        <f>CONCATENATE("(",ROUND((D203/$H205)*100,1),")")</f>
        <v>(10.7)</v>
      </c>
      <c r="F203" s="302">
        <f>'Ind T6'!S81</f>
        <v>5.1274274062381044</v>
      </c>
      <c r="G203" s="299" t="str">
        <f>CONCATENATE("(",ROUND((F203/$H205)*100,1),")")</f>
        <v>(5.4)</v>
      </c>
      <c r="H203" s="302">
        <f>SUM(B203,D203,F203)</f>
        <v>53.71414959047047</v>
      </c>
      <c r="I203" s="299" t="str">
        <f>CONCATENATE("(",ROUND((H203/$H205)*100,1),")")</f>
        <v>(56.6)</v>
      </c>
      <c r="K203" s="302">
        <f>B208-B203</f>
        <v>0.69123816316112396</v>
      </c>
      <c r="L203" s="302">
        <f>D208-D203</f>
        <v>-5.1427254347137463E-2</v>
      </c>
      <c r="M203" s="302">
        <f>F208-F203</f>
        <v>8.9800145402840315E-2</v>
      </c>
      <c r="N203" s="302">
        <f>SUM(K203:M203)</f>
        <v>0.72961105421682682</v>
      </c>
    </row>
    <row r="204" spans="1:14" x14ac:dyDescent="0.2">
      <c r="A204" s="282" t="s">
        <v>365</v>
      </c>
      <c r="B204" s="302">
        <f>'Ind T6'!Q80</f>
        <v>17.293510065010842</v>
      </c>
      <c r="C204" s="299" t="str">
        <f>CONCATENATE("(",ROUND((B204/$H205)*100,1),")")</f>
        <v>(18.2)</v>
      </c>
      <c r="D204" s="302">
        <f>'Ind T6'!R80</f>
        <v>21.945465949932593</v>
      </c>
      <c r="E204" s="299" t="str">
        <f>CONCATENATE("(",ROUND((D204/$H205)*100,1),")")</f>
        <v>(23.1)</v>
      </c>
      <c r="F204" s="302">
        <f>'Ind T6'!S80</f>
        <v>1.9078743945862251</v>
      </c>
      <c r="G204" s="299" t="str">
        <f>CONCATENATE("(",ROUND((F204/$H205)*100,1),")")</f>
        <v>(2)</v>
      </c>
      <c r="H204" s="302">
        <f t="shared" ref="H204" si="161">SUM(B204,D204,F204)</f>
        <v>41.146850409529655</v>
      </c>
      <c r="I204" s="299" t="str">
        <f>CONCATENATE("(",ROUND((H204/$H205)*100,1),")")</f>
        <v>(43.4)</v>
      </c>
      <c r="K204" s="302">
        <f t="shared" ref="K204:K205" si="162">B209-B204</f>
        <v>1.0906637715880798</v>
      </c>
      <c r="L204" s="302">
        <f t="shared" ref="L204:L205" si="163">D209-D204</f>
        <v>-1.794661327580485</v>
      </c>
      <c r="M204" s="302">
        <f t="shared" ref="M204:M205" si="164">F209-F204</f>
        <v>0.10938650177546272</v>
      </c>
      <c r="N204" s="302">
        <f t="shared" ref="N204:N205" si="165">SUM(K204:M204)</f>
        <v>-0.59461105421694249</v>
      </c>
    </row>
    <row r="205" spans="1:14" x14ac:dyDescent="0.2">
      <c r="A205" s="282" t="s">
        <v>363</v>
      </c>
      <c r="B205" s="302">
        <f>SUM(B203:B204)</f>
        <v>55.768378191837705</v>
      </c>
      <c r="C205" s="299" t="str">
        <f>CONCATENATE("(",ROUND((B205/$H205)*100,1),")")</f>
        <v>(58.8)</v>
      </c>
      <c r="D205" s="302">
        <f>SUM(D203:D204)</f>
        <v>32.057320007338092</v>
      </c>
      <c r="E205" s="299" t="str">
        <f>CONCATENATE("(",ROUND((D205/$H205)*100,1),")")</f>
        <v>(33.8)</v>
      </c>
      <c r="F205" s="302">
        <f>SUM(F203:F204)</f>
        <v>7.03530180082433</v>
      </c>
      <c r="G205" s="299" t="str">
        <f>CONCATENATE("(",ROUND((F205/$H205)*100,1),")")</f>
        <v>(7.4)</v>
      </c>
      <c r="H205" s="302">
        <f>SUM(H203:H204)</f>
        <v>94.861000000000132</v>
      </c>
      <c r="I205" s="299" t="str">
        <f>CONCATENATE("(",ROUND((H205/$H205)*100,1),")")</f>
        <v>(100)</v>
      </c>
      <c r="K205" s="302">
        <f t="shared" si="162"/>
        <v>1.7819019347492073</v>
      </c>
      <c r="L205" s="302">
        <f t="shared" si="163"/>
        <v>-1.8460885819276207</v>
      </c>
      <c r="M205" s="302">
        <f t="shared" si="164"/>
        <v>0.19918664717830303</v>
      </c>
      <c r="N205" s="302">
        <f t="shared" si="165"/>
        <v>0.13499999999988965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39.166106289987987</v>
      </c>
      <c r="C208" s="299" t="str">
        <f>CONCATENATE("(",ROUND((B208/$H210)*100,1),")")</f>
        <v>(41.2)</v>
      </c>
      <c r="D208" s="302">
        <f>'Ind T6'!W81</f>
        <v>10.060426803058363</v>
      </c>
      <c r="E208" s="299" t="str">
        <f>CONCATENATE("(",ROUND((D208/$H210)*100,1),")")</f>
        <v>(10.6)</v>
      </c>
      <c r="F208" s="302">
        <f>'Ind T6'!X81</f>
        <v>5.2172275516409448</v>
      </c>
      <c r="G208" s="299" t="str">
        <f>CONCATENATE("(",ROUND((F208/$H210)*100,1),")")</f>
        <v>(5.5)</v>
      </c>
      <c r="H208" s="302">
        <f>SUM(B208,D208,F208)</f>
        <v>54.443760644687295</v>
      </c>
      <c r="I208" s="299" t="str">
        <f>CONCATENATE("(",ROUND((H208/$H210)*100,1),")")</f>
        <v>(57.3)</v>
      </c>
      <c r="K208" s="302">
        <f>B208-B198</f>
        <v>1.1209808990818786</v>
      </c>
      <c r="L208" s="302">
        <f>D208-D198</f>
        <v>-0.15468505813036515</v>
      </c>
      <c r="M208" s="302">
        <f>F208-F198</f>
        <v>0.14065260384401057</v>
      </c>
      <c r="N208" s="302">
        <f>SUM(K208:M208)</f>
        <v>1.106948444795524</v>
      </c>
    </row>
    <row r="209" spans="1:14" x14ac:dyDescent="0.2">
      <c r="A209" s="282" t="s">
        <v>365</v>
      </c>
      <c r="B209" s="302">
        <f>'Ind T6'!V80</f>
        <v>18.384173836598922</v>
      </c>
      <c r="C209" s="299" t="str">
        <f>CONCATENATE("(",ROUND((B209/$H210)*100,1),")")</f>
        <v>(19.4)</v>
      </c>
      <c r="D209" s="302">
        <f>'Ind T6'!W80</f>
        <v>20.150804622352108</v>
      </c>
      <c r="E209" s="299" t="str">
        <f>CONCATENATE("(",ROUND((D209/$H210)*100,1),")")</f>
        <v>(21.2)</v>
      </c>
      <c r="F209" s="302">
        <f>'Ind T6'!X80</f>
        <v>2.0172608963616878</v>
      </c>
      <c r="G209" s="299" t="str">
        <f>CONCATENATE("(",ROUND((F209/$H210)*100,1),")")</f>
        <v>(2.1)</v>
      </c>
      <c r="H209" s="302">
        <f t="shared" ref="H209" si="166">SUM(B209,D209,F209)</f>
        <v>40.552239355312722</v>
      </c>
      <c r="I209" s="299" t="str">
        <f>CONCATENATE("(",ROUND((H209/$H210)*100,1),")")</f>
        <v>(42.7)</v>
      </c>
      <c r="K209" s="302">
        <f t="shared" ref="K209:K210" si="167">B209-B199</f>
        <v>1.5491795351176911</v>
      </c>
      <c r="L209" s="302">
        <f t="shared" ref="L209:L210" si="168">D209-D199</f>
        <v>-2.9019174322736561</v>
      </c>
      <c r="M209" s="302">
        <f t="shared" ref="M209:M210" si="169">F209-F199</f>
        <v>0.14978945236056029</v>
      </c>
      <c r="N209" s="302">
        <f t="shared" ref="N209:N210" si="170">SUM(K209:M209)</f>
        <v>-1.2029484447954046</v>
      </c>
    </row>
    <row r="210" spans="1:14" x14ac:dyDescent="0.2">
      <c r="A210" s="282" t="s">
        <v>363</v>
      </c>
      <c r="B210" s="302">
        <f>SUM(B208:B209)</f>
        <v>57.550280126586912</v>
      </c>
      <c r="C210" s="299" t="str">
        <f>CONCATENATE("(",ROUND((B210/$H210)*100,1),")")</f>
        <v>(60.6)</v>
      </c>
      <c r="D210" s="302">
        <f>SUM(D208:D209)</f>
        <v>30.211231425410471</v>
      </c>
      <c r="E210" s="299" t="str">
        <f>CONCATENATE("(",ROUND((D210/$H210)*100,1),")")</f>
        <v>(31.8)</v>
      </c>
      <c r="F210" s="302">
        <f>SUM(F208:F209)</f>
        <v>7.234488448002633</v>
      </c>
      <c r="G210" s="299" t="str">
        <f>CONCATENATE("(",ROUND((F210/$H210)*100,1),")")</f>
        <v>(7.6)</v>
      </c>
      <c r="H210" s="302">
        <f>SUM(H208:H209)</f>
        <v>94.996000000000009</v>
      </c>
      <c r="I210" s="299" t="str">
        <f>CONCATENATE("(",ROUND((H210/$H210)*100,1),")")</f>
        <v>(100)</v>
      </c>
      <c r="K210" s="302">
        <f t="shared" si="167"/>
        <v>2.6701604341995733</v>
      </c>
      <c r="L210" s="302">
        <f t="shared" si="168"/>
        <v>-3.0566024904040212</v>
      </c>
      <c r="M210" s="302">
        <f t="shared" si="169"/>
        <v>0.29044205620457131</v>
      </c>
      <c r="N210" s="302">
        <f t="shared" si="170"/>
        <v>-9.5999999999876628E-2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22.158591978912458</v>
      </c>
      <c r="C219" s="299" t="str">
        <f>CONCATENATE("(",ROUND((B219/$H221)*100,1),")")</f>
        <v>(56.3)</v>
      </c>
      <c r="D219" s="302">
        <f>'Ind T6'!M90</f>
        <v>3.4872099190275048</v>
      </c>
      <c r="E219" s="299" t="str">
        <f>CONCATENATE("(",ROUND((D219/$H221)*100,1),")")</f>
        <v>(8.9)</v>
      </c>
      <c r="F219" s="302">
        <f>'Ind T6'!N90</f>
        <v>4.2844318457789488</v>
      </c>
      <c r="G219" s="299" t="str">
        <f>CONCATENATE("(",ROUND((F219/$H221)*100,1),")")</f>
        <v>(10.9)</v>
      </c>
      <c r="H219" s="302">
        <f>SUM(B219,D219,F219)</f>
        <v>29.930233743718908</v>
      </c>
      <c r="I219" s="299" t="str">
        <f>CONCATENATE("(",ROUND((H219/$H221)*100,1),")")</f>
        <v>(76)</v>
      </c>
      <c r="K219" s="302">
        <f>B224-B219</f>
        <v>1.6965254312079203</v>
      </c>
      <c r="L219" s="302">
        <f>D224-D219</f>
        <v>0.27303350258031367</v>
      </c>
      <c r="M219" s="302">
        <f>F224-F219</f>
        <v>0.43370413248071049</v>
      </c>
      <c r="N219" s="302">
        <f>SUM(K219:M219)</f>
        <v>2.4032630662689445</v>
      </c>
    </row>
    <row r="220" spans="1:14" x14ac:dyDescent="0.2">
      <c r="A220" s="282" t="s">
        <v>365</v>
      </c>
      <c r="B220" s="302">
        <f>'Ind T6'!L89</f>
        <v>5.1137890196102518</v>
      </c>
      <c r="C220" s="299" t="str">
        <f>CONCATENATE("(",ROUND((B220/$H221)*100,1),")")</f>
        <v>(13)</v>
      </c>
      <c r="D220" s="302">
        <f>'Ind T6'!M89</f>
        <v>3.9649539289613909</v>
      </c>
      <c r="E220" s="299" t="str">
        <f>CONCATENATE("(",ROUND((D220/$H221)*100,1),")")</f>
        <v>(10.1)</v>
      </c>
      <c r="F220" s="302">
        <f>'Ind T6'!N89</f>
        <v>0.35402330770943891</v>
      </c>
      <c r="G220" s="299" t="str">
        <f>CONCATENATE("(",ROUND((F220/$H221)*100,1),")")</f>
        <v>(0.9)</v>
      </c>
      <c r="H220" s="302">
        <f t="shared" ref="H220" si="171">SUM(B220,D220,F220)</f>
        <v>9.4327662562810808</v>
      </c>
      <c r="I220" s="299" t="str">
        <f>CONCATENATE("(",ROUND((H220/$H221)*100,1),")")</f>
        <v>(24)</v>
      </c>
      <c r="K220" s="302">
        <f t="shared" ref="K220:K221" si="172">B225-B220</f>
        <v>0.64862419927742287</v>
      </c>
      <c r="L220" s="302">
        <f t="shared" ref="L220:L221" si="173">D225-D220</f>
        <v>0.49983980922200644</v>
      </c>
      <c r="M220" s="302">
        <f t="shared" ref="M220:M221" si="174">F225-F220</f>
        <v>2.4272925231539899E-2</v>
      </c>
      <c r="N220" s="302">
        <f t="shared" ref="N220:N221" si="175">SUM(K220:M220)</f>
        <v>1.1727369337309692</v>
      </c>
    </row>
    <row r="221" spans="1:14" x14ac:dyDescent="0.2">
      <c r="A221" s="282" t="s">
        <v>363</v>
      </c>
      <c r="B221" s="302">
        <f>SUM(B219:B220)</f>
        <v>27.27238099852271</v>
      </c>
      <c r="C221" s="299" t="str">
        <f>CONCATENATE("(",ROUND((B221/$H221)*100,1),")")</f>
        <v>(69.3)</v>
      </c>
      <c r="D221" s="302">
        <f>SUM(D219:D220)</f>
        <v>7.4521638479888956</v>
      </c>
      <c r="E221" s="299" t="str">
        <f>CONCATENATE("(",ROUND((D221/$H221)*100,1),")")</f>
        <v>(18.9)</v>
      </c>
      <c r="F221" s="302">
        <f>SUM(F219:F220)</f>
        <v>4.6384551534883878</v>
      </c>
      <c r="G221" s="299" t="str">
        <f>CONCATENATE("(",ROUND((F221/$H221)*100,1),")")</f>
        <v>(11.8)</v>
      </c>
      <c r="H221" s="302">
        <f>SUM(H219:H220)</f>
        <v>39.362999999999985</v>
      </c>
      <c r="I221" s="299" t="str">
        <f>CONCATENATE("(",ROUND((H221/$H221)*100,1),")")</f>
        <v>(100)</v>
      </c>
      <c r="K221" s="302">
        <f t="shared" si="172"/>
        <v>2.3451496304853414</v>
      </c>
      <c r="L221" s="302">
        <f t="shared" si="173"/>
        <v>0.77287331180231966</v>
      </c>
      <c r="M221" s="302">
        <f t="shared" si="174"/>
        <v>0.45797705771225061</v>
      </c>
      <c r="N221" s="302">
        <f t="shared" si="175"/>
        <v>3.5759999999999117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23.855117410120378</v>
      </c>
      <c r="C224" s="299" t="str">
        <f>CONCATENATE("(",ROUND((B224/$H226)*100,1),")")</f>
        <v>(55.6)</v>
      </c>
      <c r="D224" s="302">
        <f>'Ind T6'!R90</f>
        <v>3.7602434216078184</v>
      </c>
      <c r="E224" s="299" t="str">
        <f>CONCATENATE("(",ROUND((D224/$H226)*100,1),")")</f>
        <v>(8.8)</v>
      </c>
      <c r="F224" s="302">
        <f>'Ind T6'!S90</f>
        <v>4.7181359782596592</v>
      </c>
      <c r="G224" s="299" t="str">
        <f>CONCATENATE("(",ROUND((F224/$H226)*100,1),")")</f>
        <v>(11)</v>
      </c>
      <c r="H224" s="302">
        <f>SUM(B224,D224,F224)</f>
        <v>32.333496809987857</v>
      </c>
      <c r="I224" s="299" t="str">
        <f>CONCATENATE("(",ROUND((H224/$H226)*100,1),")")</f>
        <v>(75.3)</v>
      </c>
      <c r="K224" s="302">
        <f>B229-B224</f>
        <v>0.1990066937384114</v>
      </c>
      <c r="L224" s="302">
        <f>D229-D224</f>
        <v>0.24531414322923473</v>
      </c>
      <c r="M224" s="302">
        <f>F229-F224</f>
        <v>0.34161258558941032</v>
      </c>
      <c r="N224" s="302">
        <f>SUM(K224:M224)</f>
        <v>0.78593342255705645</v>
      </c>
    </row>
    <row r="225" spans="1:14" x14ac:dyDescent="0.2">
      <c r="A225" s="282" t="s">
        <v>365</v>
      </c>
      <c r="B225" s="302">
        <f>'Ind T6'!Q89</f>
        <v>5.7624132188876747</v>
      </c>
      <c r="C225" s="299" t="str">
        <f>CONCATENATE("(",ROUND((B225/$H226)*100,1),")")</f>
        <v>(13.4)</v>
      </c>
      <c r="D225" s="302">
        <f>'Ind T6'!R89</f>
        <v>4.4647937381833973</v>
      </c>
      <c r="E225" s="299" t="str">
        <f>CONCATENATE("(",ROUND((D225/$H226)*100,1),")")</f>
        <v>(10.4)</v>
      </c>
      <c r="F225" s="302">
        <f>'Ind T6'!S89</f>
        <v>0.3782962329409788</v>
      </c>
      <c r="G225" s="299" t="str">
        <f>CONCATENATE("(",ROUND((F225/$H226)*100,1),")")</f>
        <v>(0.9)</v>
      </c>
      <c r="H225" s="302">
        <f t="shared" ref="H225" si="176">SUM(B225,D225,F225)</f>
        <v>10.605503190012051</v>
      </c>
      <c r="I225" s="299" t="str">
        <f>CONCATENATE("(",ROUND((H225/$H226)*100,1),")")</f>
        <v>(24.7)</v>
      </c>
      <c r="K225" s="302">
        <f t="shared" ref="K225:K226" si="177">B230-B225</f>
        <v>0.45910222129387979</v>
      </c>
      <c r="L225" s="302">
        <f t="shared" ref="L225:L226" si="178">D230-D225</f>
        <v>0.53393378940164116</v>
      </c>
      <c r="M225" s="302">
        <f t="shared" ref="M225:M226" si="179">F230-F225</f>
        <v>7.0305667475073497E-3</v>
      </c>
      <c r="N225" s="302">
        <f t="shared" ref="N225:N226" si="180">SUM(K225:M225)</f>
        <v>1.0000665774430284</v>
      </c>
    </row>
    <row r="226" spans="1:14" x14ac:dyDescent="0.2">
      <c r="A226" s="282" t="s">
        <v>363</v>
      </c>
      <c r="B226" s="302">
        <f>SUM(B224:B225)</f>
        <v>29.617530629008051</v>
      </c>
      <c r="C226" s="299" t="str">
        <f>CONCATENATE("(",ROUND((B226/$H226)*100,1),")")</f>
        <v>(69)</v>
      </c>
      <c r="D226" s="302">
        <f>SUM(D224:D225)</f>
        <v>8.2250371597912153</v>
      </c>
      <c r="E226" s="299" t="str">
        <f>CONCATENATE("(",ROUND((D226/$H226)*100,1),")")</f>
        <v>(19.2)</v>
      </c>
      <c r="F226" s="302">
        <f>SUM(F224:F225)</f>
        <v>5.0964322112006384</v>
      </c>
      <c r="G226" s="299" t="str">
        <f>CONCATENATE("(",ROUND((F226/$H226)*100,1),")")</f>
        <v>(11.9)</v>
      </c>
      <c r="H226" s="302">
        <f>SUM(H224:H225)</f>
        <v>42.938999999999908</v>
      </c>
      <c r="I226" s="299" t="str">
        <f>CONCATENATE("(",ROUND((H226/$H226)*100,1),")")</f>
        <v>(100)</v>
      </c>
      <c r="K226" s="302">
        <f t="shared" si="177"/>
        <v>0.65810891503229385</v>
      </c>
      <c r="L226" s="302">
        <f t="shared" si="178"/>
        <v>0.77924793263087544</v>
      </c>
      <c r="M226" s="302">
        <f t="shared" si="179"/>
        <v>0.34864315233691734</v>
      </c>
      <c r="N226" s="302">
        <f t="shared" si="180"/>
        <v>1.7860000000000866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24.05412410385879</v>
      </c>
      <c r="C229" s="299" t="str">
        <f>CONCATENATE("(",ROUND((B229/$H231)*100,1),")")</f>
        <v>(53.8)</v>
      </c>
      <c r="D229" s="302">
        <f>'Ind T6'!W90</f>
        <v>4.0055575648370532</v>
      </c>
      <c r="E229" s="299" t="str">
        <f>CONCATENATE("(",ROUND((D229/$H231)*100,1),")")</f>
        <v>(9)</v>
      </c>
      <c r="F229" s="302">
        <f>'Ind T6'!X90</f>
        <v>5.0597485638490696</v>
      </c>
      <c r="G229" s="299" t="str">
        <f>CONCATENATE("(",ROUND((F229/$H231)*100,1),")")</f>
        <v>(11.3)</v>
      </c>
      <c r="H229" s="302">
        <f>SUM(B229,D229,F229)</f>
        <v>33.119430232544914</v>
      </c>
      <c r="I229" s="299" t="str">
        <f>CONCATENATE("(",ROUND((H229/$H231)*100,1),")")</f>
        <v>(74.1)</v>
      </c>
      <c r="K229" s="302">
        <f>B229-B219</f>
        <v>1.8955321249463317</v>
      </c>
      <c r="L229" s="302">
        <f>D229-D219</f>
        <v>0.5183476458095484</v>
      </c>
      <c r="M229" s="302">
        <f>F229-F219</f>
        <v>0.77531671807012081</v>
      </c>
      <c r="N229" s="302">
        <f>SUM(K229:M229)</f>
        <v>3.1891964888260009</v>
      </c>
    </row>
    <row r="230" spans="1:14" x14ac:dyDescent="0.2">
      <c r="A230" s="282" t="s">
        <v>365</v>
      </c>
      <c r="B230" s="302">
        <f>'Ind T6'!V89</f>
        <v>6.2215154401815544</v>
      </c>
      <c r="C230" s="299" t="str">
        <f>CONCATENATE("(",ROUND((B230/$H231)*100,1),")")</f>
        <v>(13.9)</v>
      </c>
      <c r="D230" s="302">
        <f>'Ind T6'!W89</f>
        <v>4.9987275275850385</v>
      </c>
      <c r="E230" s="299" t="str">
        <f>CONCATENATE("(",ROUND((D230/$H231)*100,1),")")</f>
        <v>(11.2)</v>
      </c>
      <c r="F230" s="302">
        <f>'Ind T6'!X89</f>
        <v>0.38532679968848615</v>
      </c>
      <c r="G230" s="299" t="str">
        <f>CONCATENATE("(",ROUND((F230/$H231)*100,1),")")</f>
        <v>(0.9)</v>
      </c>
      <c r="H230" s="302">
        <f t="shared" ref="H230" si="181">SUM(B230,D230,F230)</f>
        <v>11.60556976745508</v>
      </c>
      <c r="I230" s="299" t="str">
        <f>CONCATENATE("(",ROUND((H230/$H231)*100,1),")")</f>
        <v>(25.9)</v>
      </c>
      <c r="K230" s="302">
        <f t="shared" ref="K230:K231" si="182">B230-B220</f>
        <v>1.1077264205713027</v>
      </c>
      <c r="L230" s="302">
        <f t="shared" ref="L230:L231" si="183">D230-D220</f>
        <v>1.0337735986236476</v>
      </c>
      <c r="M230" s="302">
        <f t="shared" ref="M230:M231" si="184">F230-F220</f>
        <v>3.1303491979047249E-2</v>
      </c>
      <c r="N230" s="302">
        <f t="shared" ref="N230:N231" si="185">SUM(K230:M230)</f>
        <v>2.1728035111739974</v>
      </c>
    </row>
    <row r="231" spans="1:14" x14ac:dyDescent="0.2">
      <c r="A231" s="282" t="s">
        <v>363</v>
      </c>
      <c r="B231" s="302">
        <f>SUM(B229:B230)</f>
        <v>30.275639544040345</v>
      </c>
      <c r="C231" s="299" t="str">
        <f>CONCATENATE("(",ROUND((B231/$H231)*100,1),")")</f>
        <v>(67.7)</v>
      </c>
      <c r="D231" s="302">
        <f>SUM(D229:D230)</f>
        <v>9.0042850924220907</v>
      </c>
      <c r="E231" s="299" t="str">
        <f>CONCATENATE("(",ROUND((D231/$H231)*100,1),")")</f>
        <v>(20.1)</v>
      </c>
      <c r="F231" s="302">
        <f>SUM(F229:F230)</f>
        <v>5.4450753635375557</v>
      </c>
      <c r="G231" s="299" t="str">
        <f>CONCATENATE("(",ROUND((F231/$H231)*100,1),")")</f>
        <v>(12.2)</v>
      </c>
      <c r="H231" s="302">
        <f>SUM(H229:H230)</f>
        <v>44.724999999999994</v>
      </c>
      <c r="I231" s="299" t="str">
        <f>CONCATENATE("(",ROUND((H231/$H231)*100,1),")")</f>
        <v>(100)</v>
      </c>
      <c r="K231" s="302">
        <f t="shared" si="182"/>
        <v>3.0032585455176353</v>
      </c>
      <c r="L231" s="302">
        <f t="shared" si="183"/>
        <v>1.5521212444331951</v>
      </c>
      <c r="M231" s="302">
        <f t="shared" si="184"/>
        <v>0.80662021004916795</v>
      </c>
      <c r="N231" s="302">
        <f t="shared" si="185"/>
        <v>5.3619999999999983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7.3568992056787508</v>
      </c>
      <c r="C240" s="299" t="str">
        <f>CONCATENATE("(",ROUND((B240/$H242)*100,1),")")</f>
        <v>(21.1)</v>
      </c>
      <c r="D240" s="302">
        <f>'Ind T6'!M99</f>
        <v>7.6231358568976084</v>
      </c>
      <c r="E240" s="299" t="str">
        <f>CONCATENATE("(",ROUND((D240/$H242)*100,1),")")</f>
        <v>(21.9)</v>
      </c>
      <c r="F240" s="302">
        <f>'Ind T6'!N99</f>
        <v>1.0497636311119443</v>
      </c>
      <c r="G240" s="299" t="str">
        <f>CONCATENATE("(",ROUND((F240/$H242)*100,1),")")</f>
        <v>(3)</v>
      </c>
      <c r="H240" s="302">
        <f>SUM(B240,D240,F240)</f>
        <v>16.029798693688303</v>
      </c>
      <c r="I240" s="299" t="str">
        <f>CONCATENATE("(",ROUND((H240/$H242)*100,1),")")</f>
        <v>(46)</v>
      </c>
      <c r="K240" s="302">
        <f>B245-B240</f>
        <v>-8.5337321264743693E-2</v>
      </c>
      <c r="L240" s="302">
        <f>D245-D240</f>
        <v>-0.19490114256360069</v>
      </c>
      <c r="M240" s="302">
        <f>F245-F240</f>
        <v>9.3615913975553244E-3</v>
      </c>
      <c r="N240" s="302">
        <f>SUM(K240:M240)</f>
        <v>-0.27087687243078906</v>
      </c>
    </row>
    <row r="241" spans="1:14" x14ac:dyDescent="0.2">
      <c r="A241" s="282" t="s">
        <v>365</v>
      </c>
      <c r="B241" s="302">
        <f>'Ind T6'!L98</f>
        <v>6.2316483956396436</v>
      </c>
      <c r="C241" s="299" t="str">
        <f>CONCATENATE("(",ROUND((B241/$H242)*100,1),")")</f>
        <v>(17.9)</v>
      </c>
      <c r="D241" s="302">
        <f>'Ind T6'!M98</f>
        <v>11.228771340025922</v>
      </c>
      <c r="E241" s="299" t="str">
        <f>CONCATENATE("(",ROUND((D241/$H242)*100,1),")")</f>
        <v>(32.2)</v>
      </c>
      <c r="F241" s="302">
        <f>'Ind T6'!N98</f>
        <v>1.3527815706461253</v>
      </c>
      <c r="G241" s="299" t="str">
        <f>CONCATENATE("(",ROUND((F241/$H242)*100,1),")")</f>
        <v>(3.9)</v>
      </c>
      <c r="H241" s="302">
        <f t="shared" ref="H241" si="186">SUM(B241,D241,F241)</f>
        <v>18.813201306311694</v>
      </c>
      <c r="I241" s="299" t="str">
        <f>CONCATENATE("(",ROUND((H241/$H242)*100,1),")")</f>
        <v>(54)</v>
      </c>
      <c r="K241" s="302">
        <f t="shared" ref="K241:K242" si="187">B246-B241</f>
        <v>-7.8967004404011831E-2</v>
      </c>
      <c r="L241" s="302">
        <f t="shared" ref="L241:L242" si="188">D246-D241</f>
        <v>-0.2314788830129757</v>
      </c>
      <c r="M241" s="302">
        <f t="shared" ref="M241:M242" si="189">F246-F241</f>
        <v>2.03227598477973E-2</v>
      </c>
      <c r="N241" s="302">
        <f t="shared" ref="N241:N242" si="190">SUM(K241:M241)</f>
        <v>-0.29012312756919023</v>
      </c>
    </row>
    <row r="242" spans="1:14" x14ac:dyDescent="0.2">
      <c r="A242" s="282" t="s">
        <v>363</v>
      </c>
      <c r="B242" s="302">
        <f>SUM(B240:B241)</f>
        <v>13.588547601318394</v>
      </c>
      <c r="C242" s="299" t="str">
        <f>CONCATENATE("(",ROUND((B242/$H242)*100,1),")")</f>
        <v>(39)</v>
      </c>
      <c r="D242" s="302">
        <f>SUM(D240:D241)</f>
        <v>18.851907196923531</v>
      </c>
      <c r="E242" s="299" t="str">
        <f>CONCATENATE("(",ROUND((D242/$H242)*100,1),")")</f>
        <v>(54.1)</v>
      </c>
      <c r="F242" s="302">
        <f>SUM(F240:F241)</f>
        <v>2.4025452017580697</v>
      </c>
      <c r="G242" s="299" t="str">
        <f>CONCATENATE("(",ROUND((F242/$H242)*100,1),")")</f>
        <v>(6.9)</v>
      </c>
      <c r="H242" s="302">
        <f>SUM(H240:H241)</f>
        <v>34.842999999999996</v>
      </c>
      <c r="I242" s="299" t="str">
        <f>CONCATENATE("(",ROUND((H242/$H242)*100,1),")")</f>
        <v>(100)</v>
      </c>
      <c r="K242" s="302">
        <f t="shared" si="187"/>
        <v>-0.16430432566875552</v>
      </c>
      <c r="L242" s="302">
        <f t="shared" si="188"/>
        <v>-0.42638002557657728</v>
      </c>
      <c r="M242" s="302">
        <f t="shared" si="189"/>
        <v>2.9684351245352403E-2</v>
      </c>
      <c r="N242" s="302">
        <f t="shared" si="190"/>
        <v>-0.5609999999999804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7.2715618844140071</v>
      </c>
      <c r="C245" s="299" t="str">
        <f>CONCATENATE("(",ROUND((B245/$H247)*100,1),")")</f>
        <v>(21.2)</v>
      </c>
      <c r="D245" s="302">
        <f>'Ind T6'!R99</f>
        <v>7.4282347143340077</v>
      </c>
      <c r="E245" s="299" t="str">
        <f>CONCATENATE("(",ROUND((D245/$H247)*100,1),")")</f>
        <v>(21.7)</v>
      </c>
      <c r="F245" s="302">
        <f>'Ind T6'!S99</f>
        <v>1.0591252225094996</v>
      </c>
      <c r="G245" s="299" t="str">
        <f>CONCATENATE("(",ROUND((F245/$H247)*100,1),")")</f>
        <v>(3.1)</v>
      </c>
      <c r="H245" s="302">
        <f>SUM(B245,D245,F245)</f>
        <v>15.758921821257516</v>
      </c>
      <c r="I245" s="299" t="str">
        <f>CONCATENATE("(",ROUND((H245/$H247)*100,1),")")</f>
        <v>(46)</v>
      </c>
      <c r="K245" s="302">
        <f>B250-B245</f>
        <v>0.71941166893770259</v>
      </c>
      <c r="L245" s="302">
        <f>D250-D245</f>
        <v>0.53613136241717818</v>
      </c>
      <c r="M245" s="302">
        <f>F250-F245</f>
        <v>0.11617690722714258</v>
      </c>
      <c r="N245" s="302">
        <f>SUM(K245:M245)</f>
        <v>1.3717199385820233</v>
      </c>
    </row>
    <row r="246" spans="1:14" x14ac:dyDescent="0.2">
      <c r="A246" s="282" t="s">
        <v>365</v>
      </c>
      <c r="B246" s="302">
        <f>'Ind T6'!Q98</f>
        <v>6.1526813912356317</v>
      </c>
      <c r="C246" s="299" t="str">
        <f>CONCATENATE("(",ROUND((B246/$H247)*100,1),")")</f>
        <v>(17.9)</v>
      </c>
      <c r="D246" s="302">
        <f>'Ind T6'!R98</f>
        <v>10.997292457012946</v>
      </c>
      <c r="E246" s="299" t="str">
        <f>CONCATENATE("(",ROUND((D246/$H247)*100,1),")")</f>
        <v>(32.1)</v>
      </c>
      <c r="F246" s="302">
        <f>'Ind T6'!S98</f>
        <v>1.3731043304939226</v>
      </c>
      <c r="G246" s="299" t="str">
        <f>CONCATENATE("(",ROUND((F246/$H247)*100,1),")")</f>
        <v>(4)</v>
      </c>
      <c r="H246" s="302">
        <f t="shared" ref="H246" si="191">SUM(B246,D246,F246)</f>
        <v>18.523078178742502</v>
      </c>
      <c r="I246" s="299" t="str">
        <f>CONCATENATE("(",ROUND((H246/$H247)*100,1),")")</f>
        <v>(54)</v>
      </c>
      <c r="K246" s="302">
        <f t="shared" ref="K246:K247" si="192">B251-B246</f>
        <v>0.56258838240739273</v>
      </c>
      <c r="L246" s="302">
        <f t="shared" ref="L246:L247" si="193">D251-D246</f>
        <v>0.8438661059703545</v>
      </c>
      <c r="M246" s="302">
        <f t="shared" ref="M246:M247" si="194">F251-F246</f>
        <v>0.15682557304021016</v>
      </c>
      <c r="N246" s="302">
        <f t="shared" ref="N246:N247" si="195">SUM(K246:M246)</f>
        <v>1.5632800614179574</v>
      </c>
    </row>
    <row r="247" spans="1:14" x14ac:dyDescent="0.2">
      <c r="A247" s="282" t="s">
        <v>363</v>
      </c>
      <c r="B247" s="302">
        <f>SUM(B245:B246)</f>
        <v>13.424243275649639</v>
      </c>
      <c r="C247" s="299" t="str">
        <f>CONCATENATE("(",ROUND((B247/$H247)*100,1),")")</f>
        <v>(39.2)</v>
      </c>
      <c r="D247" s="302">
        <f>SUM(D245:D246)</f>
        <v>18.425527171346953</v>
      </c>
      <c r="E247" s="299" t="str">
        <f>CONCATENATE("(",ROUND((D247/$H247)*100,1),")")</f>
        <v>(53.7)</v>
      </c>
      <c r="F247" s="302">
        <f>SUM(F245:F246)</f>
        <v>2.4322295530034221</v>
      </c>
      <c r="G247" s="299" t="str">
        <f>CONCATENATE("(",ROUND((F247/$H247)*100,1),")")</f>
        <v>(7.1)</v>
      </c>
      <c r="H247" s="302">
        <f>SUM(H245:H246)</f>
        <v>34.282000000000018</v>
      </c>
      <c r="I247" s="299" t="str">
        <f>CONCATENATE("(",ROUND((H247/$H247)*100,1),")")</f>
        <v>(100)</v>
      </c>
      <c r="K247" s="302">
        <f t="shared" si="192"/>
        <v>1.2820000513450953</v>
      </c>
      <c r="L247" s="302">
        <f t="shared" si="193"/>
        <v>1.3799974683875327</v>
      </c>
      <c r="M247" s="302">
        <f t="shared" si="194"/>
        <v>0.27300248026735296</v>
      </c>
      <c r="N247" s="302">
        <f t="shared" si="195"/>
        <v>2.934999999999981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7.9909735533517097</v>
      </c>
      <c r="C250" s="299" t="str">
        <f>CONCATENATE("(",ROUND((B250/$H252)*100,1),")")</f>
        <v>(21.5)</v>
      </c>
      <c r="D250" s="302">
        <f>'Ind T6'!W99</f>
        <v>7.9643660767511859</v>
      </c>
      <c r="E250" s="299" t="str">
        <f>CONCATENATE("(",ROUND((D250/$H252)*100,1),")")</f>
        <v>(21.4)</v>
      </c>
      <c r="F250" s="302">
        <f>'Ind T6'!X99</f>
        <v>1.1753021297366422</v>
      </c>
      <c r="G250" s="299" t="str">
        <f>CONCATENATE("(",ROUND((F250/$H252)*100,1),")")</f>
        <v>(3.2)</v>
      </c>
      <c r="H250" s="302">
        <f>SUM(B250,D250,F250)</f>
        <v>17.130641759839538</v>
      </c>
      <c r="I250" s="299" t="str">
        <f>CONCATENATE("(",ROUND((H250/$H252)*100,1),")")</f>
        <v>(46)</v>
      </c>
      <c r="K250" s="302">
        <f>B250-B240</f>
        <v>0.63407434767295889</v>
      </c>
      <c r="L250" s="302">
        <f>D250-D240</f>
        <v>0.34123021985357749</v>
      </c>
      <c r="M250" s="302">
        <f>F250-F240</f>
        <v>0.1255384986246979</v>
      </c>
      <c r="N250" s="302">
        <f>SUM(K250:M250)</f>
        <v>1.1008430661512343</v>
      </c>
    </row>
    <row r="251" spans="1:14" x14ac:dyDescent="0.2">
      <c r="A251" s="282" t="s">
        <v>365</v>
      </c>
      <c r="B251" s="302">
        <f>'Ind T6'!V98</f>
        <v>6.7152697736430245</v>
      </c>
      <c r="C251" s="299" t="str">
        <f>CONCATENATE("(",ROUND((B251/$H252)*100,1),")")</f>
        <v>(18)</v>
      </c>
      <c r="D251" s="302">
        <f>'Ind T6'!W98</f>
        <v>11.841158562983301</v>
      </c>
      <c r="E251" s="299" t="str">
        <f>CONCATENATE("(",ROUND((D251/$H252)*100,1),")")</f>
        <v>(31.8)</v>
      </c>
      <c r="F251" s="302">
        <f>'Ind T6'!X98</f>
        <v>1.5299299035341327</v>
      </c>
      <c r="G251" s="299" t="str">
        <f>CONCATENATE("(",ROUND((F251/$H252)*100,1),")")</f>
        <v>(4.1)</v>
      </c>
      <c r="H251" s="302">
        <f t="shared" ref="H251" si="196">SUM(B251,D251,F251)</f>
        <v>20.086358240160457</v>
      </c>
      <c r="I251" s="299" t="str">
        <f>CONCATENATE("(",ROUND((H251/$H252)*100,1),")")</f>
        <v>(54)</v>
      </c>
      <c r="K251" s="302">
        <f t="shared" ref="K251:K252" si="197">B251-B241</f>
        <v>0.4836213780033809</v>
      </c>
      <c r="L251" s="302">
        <f t="shared" ref="L251:L252" si="198">D251-D241</f>
        <v>0.6123872229573788</v>
      </c>
      <c r="M251" s="302">
        <f t="shared" ref="M251:M252" si="199">F251-F241</f>
        <v>0.17714833288800746</v>
      </c>
      <c r="N251" s="302">
        <f t="shared" ref="N251:N252" si="200">SUM(K251:M251)</f>
        <v>1.2731569338487672</v>
      </c>
    </row>
    <row r="252" spans="1:14" x14ac:dyDescent="0.2">
      <c r="A252" s="282" t="s">
        <v>363</v>
      </c>
      <c r="B252" s="302">
        <f>SUM(B250:B251)</f>
        <v>14.706243326994734</v>
      </c>
      <c r="C252" s="299" t="str">
        <f>CONCATENATE("(",ROUND((B252/$H252)*100,1),")")</f>
        <v>(39.5)</v>
      </c>
      <c r="D252" s="302">
        <f>SUM(D250:D251)</f>
        <v>19.805524639734486</v>
      </c>
      <c r="E252" s="299" t="str">
        <f>CONCATENATE("(",ROUND((D252/$H252)*100,1),")")</f>
        <v>(53.2)</v>
      </c>
      <c r="F252" s="302">
        <f>SUM(F250:F251)</f>
        <v>2.7052320332707751</v>
      </c>
      <c r="G252" s="299" t="str">
        <f>CONCATENATE("(",ROUND((F252/$H252)*100,1),")")</f>
        <v>(7.3)</v>
      </c>
      <c r="H252" s="302">
        <f>SUM(H250:H251)</f>
        <v>37.216999999999999</v>
      </c>
      <c r="I252" s="299" t="str">
        <f>CONCATENATE("(",ROUND((H252/$H252)*100,1),")")</f>
        <v>(100)</v>
      </c>
      <c r="K252" s="302">
        <f t="shared" si="197"/>
        <v>1.1176957256763398</v>
      </c>
      <c r="L252" s="302">
        <f t="shared" si="198"/>
        <v>0.9536174428109554</v>
      </c>
      <c r="M252" s="302">
        <f t="shared" si="199"/>
        <v>0.30268683151270537</v>
      </c>
      <c r="N252" s="302">
        <f t="shared" si="200"/>
        <v>2.3740000000000006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1.2892159709623021</v>
      </c>
      <c r="C261" s="299" t="str">
        <f>CONCATENATE("(",ROUND((B261/$H263)*100,1),")")</f>
        <v>(35.6)</v>
      </c>
      <c r="D261" s="302">
        <f>'Ind T6'!M108</f>
        <v>0.11001497277770715</v>
      </c>
      <c r="E261" s="299" t="str">
        <f>CONCATENATE("(",ROUND((D261/$H263)*100,1),")")</f>
        <v>(3)</v>
      </c>
      <c r="F261" s="302">
        <f>'Ind T6'!N108</f>
        <v>0.70864655173522262</v>
      </c>
      <c r="G261" s="299" t="str">
        <f>CONCATENATE("(",ROUND((F261/$H263)*100,1),")")</f>
        <v>(19.6)</v>
      </c>
      <c r="H261" s="302">
        <f>SUM(B261,D261,F261)</f>
        <v>2.1078774954752317</v>
      </c>
      <c r="I261" s="299" t="str">
        <f>CONCATENATE("(",ROUND((H261/$H263)*100,1),")")</f>
        <v>(58.2)</v>
      </c>
      <c r="K261" s="302">
        <f>B266-B261</f>
        <v>-2.8212542263229778E-2</v>
      </c>
      <c r="L261" s="302">
        <f>D266-D261</f>
        <v>3.4260136364069327E-3</v>
      </c>
      <c r="M261" s="302">
        <f>F266-F261</f>
        <v>-7.3322961318630364E-3</v>
      </c>
      <c r="N261" s="302">
        <f>SUM(K261:M261)</f>
        <v>-3.2118824758685882E-2</v>
      </c>
    </row>
    <row r="262" spans="1:14" x14ac:dyDescent="0.2">
      <c r="A262" s="282" t="s">
        <v>365</v>
      </c>
      <c r="B262" s="302">
        <f>'Ind T6'!L107</f>
        <v>0.75790698728881167</v>
      </c>
      <c r="C262" s="299" t="str">
        <f>CONCATENATE("(",ROUND((B262/$H263)*100,1),")")</f>
        <v>(20.9)</v>
      </c>
      <c r="D262" s="302">
        <f>'Ind T6'!M107</f>
        <v>0.3572554446546225</v>
      </c>
      <c r="E262" s="299" t="str">
        <f>CONCATENATE("(",ROUND((D262/$H263)*100,1),")")</f>
        <v>(9.9)</v>
      </c>
      <c r="F262" s="302">
        <f>'Ind T6'!N107</f>
        <v>0.3959600725813428</v>
      </c>
      <c r="G262" s="299" t="str">
        <f>CONCATENATE("(",ROUND((F262/$H263)*100,1),")")</f>
        <v>(10.9)</v>
      </c>
      <c r="H262" s="302">
        <f t="shared" ref="H262" si="201">SUM(B262,D262,F262)</f>
        <v>1.5111225045247769</v>
      </c>
      <c r="I262" s="299" t="str">
        <f>CONCATENATE("(",ROUND((H262/$H263)*100,1),")")</f>
        <v>(41.8)</v>
      </c>
      <c r="K262" s="302">
        <f t="shared" ref="K262:K263" si="202">B267-B262</f>
        <v>-1.3377117841118058E-2</v>
      </c>
      <c r="L262" s="302">
        <f t="shared" ref="L262:L263" si="203">D267-D262</f>
        <v>-7.2663020691227098E-4</v>
      </c>
      <c r="M262" s="302">
        <f t="shared" ref="M262:M263" si="204">F267-F262</f>
        <v>-1.0777427193294442E-2</v>
      </c>
      <c r="N262" s="302">
        <f t="shared" ref="N262:N263" si="205">SUM(K262:M262)</f>
        <v>-2.4881175241324771E-2</v>
      </c>
    </row>
    <row r="263" spans="1:14" x14ac:dyDescent="0.2">
      <c r="A263" s="282" t="s">
        <v>363</v>
      </c>
      <c r="B263" s="302">
        <f>SUM(B261:B262)</f>
        <v>2.0471229582511139</v>
      </c>
      <c r="C263" s="299" t="str">
        <f>CONCATENATE("(",ROUND((B263/$H263)*100,1),")")</f>
        <v>(56.6)</v>
      </c>
      <c r="D263" s="302">
        <f>SUM(D261:D262)</f>
        <v>0.46727041743232967</v>
      </c>
      <c r="E263" s="299" t="str">
        <f>CONCATENATE("(",ROUND((D263/$H263)*100,1),")")</f>
        <v>(12.9)</v>
      </c>
      <c r="F263" s="302">
        <f>SUM(F261:F262)</f>
        <v>1.1046066243165655</v>
      </c>
      <c r="G263" s="299" t="str">
        <f>CONCATENATE("(",ROUND((F263/$H263)*100,1),")")</f>
        <v>(30.5)</v>
      </c>
      <c r="H263" s="302">
        <f>SUM(H261:H262)</f>
        <v>3.6190000000000087</v>
      </c>
      <c r="I263" s="299" t="str">
        <f>CONCATENATE("(",ROUND((H263/$H263)*100,1),")")</f>
        <v>(100)</v>
      </c>
      <c r="K263" s="302">
        <f t="shared" si="202"/>
        <v>-4.158966010434817E-2</v>
      </c>
      <c r="L263" s="302">
        <f t="shared" si="203"/>
        <v>2.6993834294946617E-3</v>
      </c>
      <c r="M263" s="302">
        <f t="shared" si="204"/>
        <v>-1.8109723325157479E-2</v>
      </c>
      <c r="N263" s="302">
        <f t="shared" si="205"/>
        <v>-5.7000000000010986E-2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1.2610034286990723</v>
      </c>
      <c r="C266" s="299" t="str">
        <f>CONCATENATE("(",ROUND((B266/$H268)*100,1),")")</f>
        <v>(35.4)</v>
      </c>
      <c r="D266" s="302">
        <f>'Ind T6'!R108</f>
        <v>0.11344098641411408</v>
      </c>
      <c r="E266" s="299" t="str">
        <f>CONCATENATE("(",ROUND((D266/$H268)*100,1),")")</f>
        <v>(3.2)</v>
      </c>
      <c r="F266" s="302">
        <f>'Ind T6'!S108</f>
        <v>0.70131425560335958</v>
      </c>
      <c r="G266" s="299" t="str">
        <f>CONCATENATE("(",ROUND((F266/$H268)*100,1),")")</f>
        <v>(19.7)</v>
      </c>
      <c r="H266" s="302">
        <f>SUM(B266,D266,F266)</f>
        <v>2.0757586707165459</v>
      </c>
      <c r="I266" s="299" t="str">
        <f>CONCATENATE("(",ROUND((H266/$H268)*100,1),")")</f>
        <v>(58.3)</v>
      </c>
      <c r="K266" s="302">
        <f>B271-B266</f>
        <v>7.8485409135462536E-3</v>
      </c>
      <c r="L266" s="302">
        <f>D271-D266</f>
        <v>9.6915984364995683E-3</v>
      </c>
      <c r="M266" s="302">
        <f>F271-F266</f>
        <v>1.8952731249561094E-2</v>
      </c>
      <c r="N266" s="302">
        <f>SUM(K266:M266)</f>
        <v>3.6492870599606916E-2</v>
      </c>
    </row>
    <row r="267" spans="1:14" x14ac:dyDescent="0.2">
      <c r="A267" s="282" t="s">
        <v>365</v>
      </c>
      <c r="B267" s="302">
        <f>'Ind T6'!Q107</f>
        <v>0.74452986944769362</v>
      </c>
      <c r="C267" s="299" t="str">
        <f>CONCATENATE("(",ROUND((B267/$H268)*100,1),")")</f>
        <v>(20.9)</v>
      </c>
      <c r="D267" s="302">
        <f>'Ind T6'!R107</f>
        <v>0.35652881444771023</v>
      </c>
      <c r="E267" s="299" t="str">
        <f>CONCATENATE("(",ROUND((D267/$H268)*100,1),")")</f>
        <v>(10)</v>
      </c>
      <c r="F267" s="302">
        <f>'Ind T6'!S107</f>
        <v>0.38518264538804836</v>
      </c>
      <c r="G267" s="299" t="str">
        <f>CONCATENATE("(",ROUND((F267/$H268)*100,1),")")</f>
        <v>(10.8)</v>
      </c>
      <c r="H267" s="302">
        <f t="shared" ref="H267" si="206">SUM(B267,D267,F267)</f>
        <v>1.4862413292834522</v>
      </c>
      <c r="I267" s="299" t="str">
        <f>CONCATENATE("(",ROUND((H267/$H268)*100,1),")")</f>
        <v>(41.7)</v>
      </c>
      <c r="K267" s="302">
        <f t="shared" ref="K267:K268" si="207">B272-B267</f>
        <v>1.8892156637246194E-2</v>
      </c>
      <c r="L267" s="302">
        <f t="shared" ref="L267:L268" si="208">D272-D267</f>
        <v>6.7709454238921163E-3</v>
      </c>
      <c r="M267" s="302">
        <f t="shared" ref="M267:M268" si="209">F272-F267</f>
        <v>-1.0155972660744861E-2</v>
      </c>
      <c r="N267" s="302">
        <f t="shared" ref="N267:N268" si="210">SUM(K267:M267)</f>
        <v>1.5507129400393449E-2</v>
      </c>
    </row>
    <row r="268" spans="1:14" x14ac:dyDescent="0.2">
      <c r="A268" s="282" t="s">
        <v>363</v>
      </c>
      <c r="B268" s="302">
        <f>SUM(B266:B267)</f>
        <v>2.0055332981467657</v>
      </c>
      <c r="C268" s="299" t="str">
        <f>CONCATENATE("(",ROUND((B268/$H268)*100,1),")")</f>
        <v>(56.3)</v>
      </c>
      <c r="D268" s="302">
        <f>SUM(D266:D267)</f>
        <v>0.46996980086182433</v>
      </c>
      <c r="E268" s="299" t="str">
        <f>CONCATENATE("(",ROUND((D268/$H268)*100,1),")")</f>
        <v>(13.2)</v>
      </c>
      <c r="F268" s="302">
        <f>SUM(F266:F267)</f>
        <v>1.0864969009914081</v>
      </c>
      <c r="G268" s="299" t="str">
        <f>CONCATENATE("(",ROUND((F268/$H268)*100,1),")")</f>
        <v>(30.5)</v>
      </c>
      <c r="H268" s="302">
        <f>SUM(H266:H267)</f>
        <v>3.5619999999999981</v>
      </c>
      <c r="I268" s="299" t="str">
        <f>CONCATENATE("(",ROUND((H268/$H268)*100,1),")")</f>
        <v>(100)</v>
      </c>
      <c r="K268" s="302">
        <f t="shared" si="207"/>
        <v>2.6740697550792447E-2</v>
      </c>
      <c r="L268" s="302">
        <f t="shared" si="208"/>
        <v>1.6462543860391643E-2</v>
      </c>
      <c r="M268" s="302">
        <f t="shared" si="209"/>
        <v>8.7967585888160116E-3</v>
      </c>
      <c r="N268" s="302">
        <f t="shared" si="210"/>
        <v>5.2000000000000102E-2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1.2688519696126186</v>
      </c>
      <c r="C271" s="299" t="str">
        <f>CONCATENATE("(",ROUND((B271/$H273)*100,1),")")</f>
        <v>(35.1)</v>
      </c>
      <c r="D271" s="302">
        <f>'Ind T6'!W108</f>
        <v>0.12313258485061365</v>
      </c>
      <c r="E271" s="299" t="str">
        <f>CONCATENATE("(",ROUND((D271/$H273)*100,1),")")</f>
        <v>(3.4)</v>
      </c>
      <c r="F271" s="302">
        <f>'Ind T6'!X108</f>
        <v>0.72026698685292068</v>
      </c>
      <c r="G271" s="299" t="str">
        <f>CONCATENATE("(",ROUND((F271/$H273)*100,1),")")</f>
        <v>(19.9)</v>
      </c>
      <c r="H271" s="302">
        <f>SUM(B271,D271,F271)</f>
        <v>2.1122515413161529</v>
      </c>
      <c r="I271" s="299" t="str">
        <f>CONCATENATE("(",ROUND((H271/$H273)*100,1),")")</f>
        <v>(58.4)</v>
      </c>
      <c r="K271" s="302">
        <f>B271-B261</f>
        <v>-2.0364001349683525E-2</v>
      </c>
      <c r="L271" s="302">
        <f>D271-D261</f>
        <v>1.3117612072906501E-2</v>
      </c>
      <c r="M271" s="302">
        <f>F271-F261</f>
        <v>1.1620435117698058E-2</v>
      </c>
      <c r="N271" s="302">
        <f>SUM(K271:M271)</f>
        <v>4.3740458409210342E-3</v>
      </c>
    </row>
    <row r="272" spans="1:14" x14ac:dyDescent="0.2">
      <c r="A272" s="282" t="s">
        <v>365</v>
      </c>
      <c r="B272" s="302">
        <f>'Ind T6'!V107</f>
        <v>0.76342202608493981</v>
      </c>
      <c r="C272" s="299" t="str">
        <f>CONCATENATE("(",ROUND((B272/$H273)*100,1),")")</f>
        <v>(21.1)</v>
      </c>
      <c r="D272" s="302">
        <f>'Ind T6'!W107</f>
        <v>0.36329975987160235</v>
      </c>
      <c r="E272" s="299" t="str">
        <f>CONCATENATE("(",ROUND((D272/$H273)*100,1),")")</f>
        <v>(10.1)</v>
      </c>
      <c r="F272" s="302">
        <f>'Ind T6'!X107</f>
        <v>0.3750266727273035</v>
      </c>
      <c r="G272" s="299" t="str">
        <f>CONCATENATE("(",ROUND((F272/$H273)*100,1),")")</f>
        <v>(10.4)</v>
      </c>
      <c r="H272" s="302">
        <f t="shared" ref="H272" si="211">SUM(B272,D272,F272)</f>
        <v>1.5017484586838457</v>
      </c>
      <c r="I272" s="299" t="str">
        <f>CONCATENATE("(",ROUND((H272/$H273)*100,1),")")</f>
        <v>(41.6)</v>
      </c>
      <c r="K272" s="302">
        <f t="shared" ref="K272:K273" si="212">B272-B262</f>
        <v>5.5150387961281355E-3</v>
      </c>
      <c r="L272" s="302">
        <f t="shared" ref="L272:L273" si="213">D272-D262</f>
        <v>6.0443152169798453E-3</v>
      </c>
      <c r="M272" s="302">
        <f t="shared" ref="M272:M273" si="214">F272-F262</f>
        <v>-2.0933399854039303E-2</v>
      </c>
      <c r="N272" s="302">
        <f t="shared" ref="N272:N273" si="215">SUM(K272:M272)</f>
        <v>-9.3740458409313221E-3</v>
      </c>
    </row>
    <row r="273" spans="1:14" x14ac:dyDescent="0.2">
      <c r="A273" s="282" t="s">
        <v>363</v>
      </c>
      <c r="B273" s="302">
        <f>SUM(B271:B272)</f>
        <v>2.0322739956975582</v>
      </c>
      <c r="C273" s="299" t="str">
        <f>CONCATENATE("(",ROUND((B273/$H273)*100,1),")")</f>
        <v>(56.2)</v>
      </c>
      <c r="D273" s="302">
        <f>SUM(D271:D272)</f>
        <v>0.48643234472221597</v>
      </c>
      <c r="E273" s="299" t="str">
        <f>CONCATENATE("(",ROUND((D273/$H273)*100,1),")")</f>
        <v>(13.5)</v>
      </c>
      <c r="F273" s="302">
        <f>SUM(F271:F272)</f>
        <v>1.0952936595802241</v>
      </c>
      <c r="G273" s="299" t="str">
        <f>CONCATENATE("(",ROUND((F273/$H273)*100,1),")")</f>
        <v>(30.3)</v>
      </c>
      <c r="H273" s="302">
        <f>SUM(H271:H272)</f>
        <v>3.6139999999999985</v>
      </c>
      <c r="I273" s="299" t="str">
        <f>CONCATENATE("(",ROUND((H273/$H273)*100,1),")")</f>
        <v>(100)</v>
      </c>
      <c r="K273" s="302">
        <f t="shared" si="212"/>
        <v>-1.4848962553555722E-2</v>
      </c>
      <c r="L273" s="302">
        <f t="shared" si="213"/>
        <v>1.9161927289886305E-2</v>
      </c>
      <c r="M273" s="302">
        <f t="shared" si="214"/>
        <v>-9.3129647363414669E-3</v>
      </c>
      <c r="N273" s="302">
        <f t="shared" si="215"/>
        <v>-5.0000000000108846E-3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10.86059235244084</v>
      </c>
      <c r="C282" s="299" t="str">
        <f>CONCATENATE("(",ROUND((B282/$H284)*100,1),")")</f>
        <v>(64.8)</v>
      </c>
      <c r="D282" s="302">
        <f>'Ind T6'!M117</f>
        <v>0.71857019670536004</v>
      </c>
      <c r="E282" s="299" t="str">
        <f>CONCATENATE("(",ROUND((D282/$H284)*100,1),")")</f>
        <v>(4.3)</v>
      </c>
      <c r="F282" s="302">
        <f>'Ind T6'!N117</f>
        <v>1.0894621557973798</v>
      </c>
      <c r="G282" s="299" t="str">
        <f>CONCATENATE("(",ROUND((F282/$H284)*100,1),")")</f>
        <v>(6.5)</v>
      </c>
      <c r="H282" s="302">
        <f>SUM(B282,D282,F282)</f>
        <v>12.668624704943579</v>
      </c>
      <c r="I282" s="299" t="str">
        <f>CONCATENATE("(",ROUND((H282/$H284)*100,1),")")</f>
        <v>(75.6)</v>
      </c>
      <c r="K282" s="302">
        <f>B287-B282</f>
        <v>0.65333088056029176</v>
      </c>
      <c r="L282" s="302">
        <f>D287-D282</f>
        <v>5.4792616787669446E-2</v>
      </c>
      <c r="M282" s="302">
        <f>F287-F282</f>
        <v>0.10110255986888128</v>
      </c>
      <c r="N282" s="302">
        <f>SUM(K282:M282)</f>
        <v>0.80922605721684249</v>
      </c>
    </row>
    <row r="283" spans="1:14" x14ac:dyDescent="0.2">
      <c r="A283" s="282" t="s">
        <v>365</v>
      </c>
      <c r="B283" s="302">
        <f>'Ind T6'!L116</f>
        <v>3.0064407238480193</v>
      </c>
      <c r="C283" s="299" t="str">
        <f>CONCATENATE("(",ROUND((B283/$H284)*100,1),")")</f>
        <v>(17.9)</v>
      </c>
      <c r="D283" s="302">
        <f>'Ind T6'!M116</f>
        <v>0.92775748230250898</v>
      </c>
      <c r="E283" s="299" t="str">
        <f>CONCATENATE("(",ROUND((D283/$H284)*100,1),")")</f>
        <v>(5.5)</v>
      </c>
      <c r="F283" s="302">
        <f>'Ind T6'!N116</f>
        <v>0.1611770889058973</v>
      </c>
      <c r="G283" s="299" t="str">
        <f>CONCATENATE("(",ROUND((F283/$H284)*100,1),")")</f>
        <v>(1)</v>
      </c>
      <c r="H283" s="302">
        <f t="shared" ref="H283" si="216">SUM(B283,D283,F283)</f>
        <v>4.0953752950564253</v>
      </c>
      <c r="I283" s="299" t="str">
        <f>CONCATENATE("(",ROUND((H283/$H284)*100,1),")")</f>
        <v>(24.4)</v>
      </c>
      <c r="K283" s="302">
        <f t="shared" ref="K283:K284" si="217">B288-B283</f>
        <v>0.2791569533237328</v>
      </c>
      <c r="L283" s="302">
        <f t="shared" ref="L283:L284" si="218">D288-D283</f>
        <v>4.9163765639728463E-2</v>
      </c>
      <c r="M283" s="302">
        <f t="shared" ref="M283:M284" si="219">F288-F283</f>
        <v>1.3453223819701932E-2</v>
      </c>
      <c r="N283" s="302">
        <f t="shared" ref="N283:N284" si="220">SUM(K283:M283)</f>
        <v>0.3417739427831632</v>
      </c>
    </row>
    <row r="284" spans="1:14" x14ac:dyDescent="0.2">
      <c r="A284" s="282" t="s">
        <v>363</v>
      </c>
      <c r="B284" s="302">
        <f>SUM(B282:B283)</f>
        <v>13.867033076288859</v>
      </c>
      <c r="C284" s="299" t="str">
        <f>CONCATENATE("(",ROUND((B284/$H284)*100,1),")")</f>
        <v>(82.7)</v>
      </c>
      <c r="D284" s="302">
        <f>SUM(D282:D283)</f>
        <v>1.6463276790078689</v>
      </c>
      <c r="E284" s="299" t="str">
        <f>CONCATENATE("(",ROUND((D284/$H284)*100,1),")")</f>
        <v>(9.8)</v>
      </c>
      <c r="F284" s="302">
        <f>SUM(F282:F283)</f>
        <v>1.250639244703277</v>
      </c>
      <c r="G284" s="299" t="str">
        <f>CONCATENATE("(",ROUND((F284/$H284)*100,1),")")</f>
        <v>(7.5)</v>
      </c>
      <c r="H284" s="302">
        <f>SUM(H282:H283)</f>
        <v>16.764000000000003</v>
      </c>
      <c r="I284" s="299" t="str">
        <f>CONCATENATE("(",ROUND((H284/$H284)*100,1),")")</f>
        <v>(100)</v>
      </c>
      <c r="K284" s="302">
        <f t="shared" si="217"/>
        <v>0.93248783388402501</v>
      </c>
      <c r="L284" s="302">
        <f t="shared" si="218"/>
        <v>0.10395638242739791</v>
      </c>
      <c r="M284" s="302">
        <f t="shared" si="219"/>
        <v>0.11455578368858332</v>
      </c>
      <c r="N284" s="302">
        <f t="shared" si="220"/>
        <v>1.1510000000000062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11.513923233001131</v>
      </c>
      <c r="C287" s="299" t="str">
        <f>CONCATENATE("(",ROUND((B287/$H289)*100,1),")")</f>
        <v>(64.3)</v>
      </c>
      <c r="D287" s="302">
        <f>'Ind T6'!R117</f>
        <v>0.77336281349302949</v>
      </c>
      <c r="E287" s="299" t="str">
        <f>CONCATENATE("(",ROUND((D287/$H289)*100,1),")")</f>
        <v>(4.3)</v>
      </c>
      <c r="F287" s="302">
        <f>'Ind T6'!S117</f>
        <v>1.1905647156662611</v>
      </c>
      <c r="G287" s="299" t="str">
        <f>CONCATENATE("(",ROUND((F287/$H289)*100,1),")")</f>
        <v>(6.6)</v>
      </c>
      <c r="H287" s="302">
        <f>SUM(B287,D287,F287)</f>
        <v>13.477850762160422</v>
      </c>
      <c r="I287" s="299" t="str">
        <f>CONCATENATE("(",ROUND((H287/$H289)*100,1),")")</f>
        <v>(75.2)</v>
      </c>
      <c r="K287" s="302">
        <f>B292-B287</f>
        <v>0.54584184401448077</v>
      </c>
      <c r="L287" s="302">
        <f>D292-D287</f>
        <v>5.2089327909708993E-2</v>
      </c>
      <c r="M287" s="302">
        <f>F292-F287</f>
        <v>9.8303834824489567E-2</v>
      </c>
      <c r="N287" s="302">
        <f>SUM(K287:M287)</f>
        <v>0.69623500674867933</v>
      </c>
    </row>
    <row r="288" spans="1:14" x14ac:dyDescent="0.2">
      <c r="A288" s="282" t="s">
        <v>365</v>
      </c>
      <c r="B288" s="302">
        <f>'Ind T6'!Q116</f>
        <v>3.2855976771717521</v>
      </c>
      <c r="C288" s="299" t="str">
        <f>CONCATENATE("(",ROUND((B288/$H289)*100,1),")")</f>
        <v>(18.3)</v>
      </c>
      <c r="D288" s="302">
        <f>'Ind T6'!R116</f>
        <v>0.97692124794223745</v>
      </c>
      <c r="E288" s="299" t="str">
        <f>CONCATENATE("(",ROUND((D288/$H289)*100,1),")")</f>
        <v>(5.5)</v>
      </c>
      <c r="F288" s="302">
        <f>'Ind T6'!S116</f>
        <v>0.17463031272559923</v>
      </c>
      <c r="G288" s="299" t="str">
        <f>CONCATENATE("(",ROUND((F288/$H289)*100,1),")")</f>
        <v>(1)</v>
      </c>
      <c r="H288" s="302">
        <f t="shared" ref="H288" si="221">SUM(B288,D288,F288)</f>
        <v>4.4371492378395887</v>
      </c>
      <c r="I288" s="299" t="str">
        <f>CONCATENATE("(",ROUND((H288/$H289)*100,1),")")</f>
        <v>(24.8)</v>
      </c>
      <c r="K288" s="302">
        <f t="shared" ref="K288:K289" si="222">B293-B288</f>
        <v>0.34276338395293893</v>
      </c>
      <c r="L288" s="302">
        <f t="shared" ref="L288:L289" si="223">D293-D288</f>
        <v>2.2212000150763744E-2</v>
      </c>
      <c r="M288" s="302">
        <f t="shared" ref="M288:M289" si="224">F293-F288</f>
        <v>1.078960914764443E-2</v>
      </c>
      <c r="N288" s="302">
        <f t="shared" ref="N288:N289" si="225">SUM(K288:M288)</f>
        <v>0.3757649932513471</v>
      </c>
    </row>
    <row r="289" spans="1:14" x14ac:dyDescent="0.2">
      <c r="A289" s="282" t="s">
        <v>363</v>
      </c>
      <c r="B289" s="302">
        <f>SUM(B287:B288)</f>
        <v>14.799520910172884</v>
      </c>
      <c r="C289" s="299" t="str">
        <f>CONCATENATE("(",ROUND((B289/$H289)*100,1),")")</f>
        <v>(82.6)</v>
      </c>
      <c r="D289" s="302">
        <f>SUM(D287:D288)</f>
        <v>1.7502840614352668</v>
      </c>
      <c r="E289" s="299" t="str">
        <f>CONCATENATE("(",ROUND((D289/$H289)*100,1),")")</f>
        <v>(9.8)</v>
      </c>
      <c r="F289" s="302">
        <f>SUM(F287:F288)</f>
        <v>1.3651950283918604</v>
      </c>
      <c r="G289" s="299" t="str">
        <f>CONCATENATE("(",ROUND((F289/$H289)*100,1),")")</f>
        <v>(7.6)</v>
      </c>
      <c r="H289" s="302">
        <f>SUM(H287:H288)</f>
        <v>17.91500000000001</v>
      </c>
      <c r="I289" s="299" t="str">
        <f>CONCATENATE("(",ROUND((H289/$H289)*100,1),")")</f>
        <v>(100)</v>
      </c>
      <c r="K289" s="302">
        <f t="shared" si="222"/>
        <v>0.88860522796741925</v>
      </c>
      <c r="L289" s="302">
        <f t="shared" si="223"/>
        <v>7.4301328060472738E-2</v>
      </c>
      <c r="M289" s="302">
        <f t="shared" si="224"/>
        <v>0.10909344397213405</v>
      </c>
      <c r="N289" s="302">
        <f t="shared" si="225"/>
        <v>1.072000000000026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12.059765077015612</v>
      </c>
      <c r="C292" s="299" t="str">
        <f>CONCATENATE("(",ROUND((B292/$H294)*100,1),")")</f>
        <v>(63.5)</v>
      </c>
      <c r="D292" s="302">
        <f>'Ind T6'!W117</f>
        <v>0.82545214140273848</v>
      </c>
      <c r="E292" s="299" t="str">
        <f>CONCATENATE("(",ROUND((D292/$H294)*100,1),")")</f>
        <v>(4.3)</v>
      </c>
      <c r="F292" s="302">
        <f>'Ind T6'!X117</f>
        <v>1.2888685504907507</v>
      </c>
      <c r="G292" s="299" t="str">
        <f>CONCATENATE("(",ROUND((F292/$H294)*100,1),")")</f>
        <v>(6.8)</v>
      </c>
      <c r="H292" s="302">
        <f>SUM(B292,D292,F292)</f>
        <v>14.174085768909102</v>
      </c>
      <c r="I292" s="299" t="str">
        <f>CONCATENATE("(",ROUND((H292/$H294)*100,1),")")</f>
        <v>(74.7)</v>
      </c>
      <c r="K292" s="302">
        <f>B292-B282</f>
        <v>1.1991727245747725</v>
      </c>
      <c r="L292" s="302">
        <f>D292-D282</f>
        <v>0.10688194469737844</v>
      </c>
      <c r="M292" s="302">
        <f>F292-F282</f>
        <v>0.19940639469337085</v>
      </c>
      <c r="N292" s="302">
        <f>SUM(K292:M292)</f>
        <v>1.5054610639655219</v>
      </c>
    </row>
    <row r="293" spans="1:14" x14ac:dyDescent="0.2">
      <c r="A293" s="282" t="s">
        <v>365</v>
      </c>
      <c r="B293" s="302">
        <f>'Ind T6'!V116</f>
        <v>3.628361061124691</v>
      </c>
      <c r="C293" s="299" t="str">
        <f>CONCATENATE("(",ROUND((B293/$H294)*100,1),")")</f>
        <v>(19.1)</v>
      </c>
      <c r="D293" s="302">
        <f>'Ind T6'!W116</f>
        <v>0.99913324809300119</v>
      </c>
      <c r="E293" s="299" t="str">
        <f>CONCATENATE("(",ROUND((D293/$H294)*100,1),")")</f>
        <v>(5.3)</v>
      </c>
      <c r="F293" s="302">
        <f>'Ind T6'!X116</f>
        <v>0.18541992187324366</v>
      </c>
      <c r="G293" s="299" t="str">
        <f>CONCATENATE("(",ROUND((F293/$H294)*100,1),")")</f>
        <v>(1)</v>
      </c>
      <c r="H293" s="302">
        <f t="shared" ref="H293" si="226">SUM(B293,D293,F293)</f>
        <v>4.8129142310909359</v>
      </c>
      <c r="I293" s="299" t="str">
        <f>CONCATENATE("(",ROUND((H293/$H294)*100,1),")")</f>
        <v>(25.3)</v>
      </c>
      <c r="K293" s="302">
        <f t="shared" ref="K293:K294" si="227">B293-B283</f>
        <v>0.62192033727667173</v>
      </c>
      <c r="L293" s="302">
        <f t="shared" ref="L293:L294" si="228">D293-D283</f>
        <v>7.1375765790492207E-2</v>
      </c>
      <c r="M293" s="302">
        <f t="shared" ref="M293:M294" si="229">F293-F283</f>
        <v>2.4242832967346362E-2</v>
      </c>
      <c r="N293" s="302">
        <f t="shared" ref="N293:N294" si="230">SUM(K293:M293)</f>
        <v>0.71753893603451036</v>
      </c>
    </row>
    <row r="294" spans="1:14" x14ac:dyDescent="0.2">
      <c r="A294" s="282" t="s">
        <v>363</v>
      </c>
      <c r="B294" s="302">
        <f>SUM(B292:B293)</f>
        <v>15.688126138140303</v>
      </c>
      <c r="C294" s="299" t="str">
        <f>CONCATENATE("(",ROUND((B294/$H294)*100,1),")")</f>
        <v>(82.6)</v>
      </c>
      <c r="D294" s="302">
        <f>SUM(D292:D293)</f>
        <v>1.8245853894957396</v>
      </c>
      <c r="E294" s="299" t="str">
        <f>CONCATENATE("(",ROUND((D294/$H294)*100,1),")")</f>
        <v>(9.6)</v>
      </c>
      <c r="F294" s="302">
        <f>SUM(F292:F293)</f>
        <v>1.4742884723639944</v>
      </c>
      <c r="G294" s="299" t="str">
        <f>CONCATENATE("(",ROUND((F294/$H294)*100,1),")")</f>
        <v>(7.8)</v>
      </c>
      <c r="H294" s="302">
        <f>SUM(H292:H293)</f>
        <v>18.987000000000037</v>
      </c>
      <c r="I294" s="299" t="str">
        <f>CONCATENATE("(",ROUND((H294/$H294)*100,1),")")</f>
        <v>(100)</v>
      </c>
      <c r="K294" s="302">
        <f t="shared" si="227"/>
        <v>1.8210930618514443</v>
      </c>
      <c r="L294" s="302">
        <f t="shared" si="228"/>
        <v>0.17825771048787065</v>
      </c>
      <c r="M294" s="302">
        <f t="shared" si="229"/>
        <v>0.22364922766071738</v>
      </c>
      <c r="N294" s="302">
        <f t="shared" si="230"/>
        <v>2.2230000000000323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6.4101871845560554</v>
      </c>
      <c r="C303" s="299" t="str">
        <f>CONCATENATE("(",ROUND((B303/$H305)*100,1),")")</f>
        <v>(41.6)</v>
      </c>
      <c r="D303" s="302">
        <f>'Ind T6'!M126</f>
        <v>0.35756831848368098</v>
      </c>
      <c r="E303" s="299" t="str">
        <f>CONCATENATE("(",ROUND((D303/$H305)*100,1),")")</f>
        <v>(2.3)</v>
      </c>
      <c r="F303" s="302">
        <f>'Ind T6'!N126</f>
        <v>0.48116707828627081</v>
      </c>
      <c r="G303" s="299" t="str">
        <f>CONCATENATE("(",ROUND((F303/$H305)*100,1),")")</f>
        <v>(3.1)</v>
      </c>
      <c r="H303" s="302">
        <f>SUM(B303,D303,F303)</f>
        <v>7.2489225813260072</v>
      </c>
      <c r="I303" s="299" t="str">
        <f>CONCATENATE("(",ROUND((H303/$H305)*100,1),")")</f>
        <v>(47.1)</v>
      </c>
      <c r="K303" s="302">
        <f>B308-B303</f>
        <v>5.043030935501136E-2</v>
      </c>
      <c r="L303" s="302">
        <f>D308-D303</f>
        <v>1.7765547301322737E-2</v>
      </c>
      <c r="M303" s="302">
        <f>F308-F303</f>
        <v>2.7816215794897348E-2</v>
      </c>
      <c r="N303" s="302">
        <f>SUM(K303:M303)</f>
        <v>9.6012072451231445E-2</v>
      </c>
    </row>
    <row r="304" spans="1:14" x14ac:dyDescent="0.2">
      <c r="A304" s="282" t="s">
        <v>365</v>
      </c>
      <c r="B304" s="302">
        <f>'Ind T6'!L125</f>
        <v>5.4030019730099257</v>
      </c>
      <c r="C304" s="299" t="str">
        <f>CONCATENATE("(",ROUND((B304/$H305)*100,1),")")</f>
        <v>(35.1)</v>
      </c>
      <c r="D304" s="302">
        <f>'Ind T6'!M125</f>
        <v>2.3237806963925602</v>
      </c>
      <c r="E304" s="299" t="str">
        <f>CONCATENATE("(",ROUND((D304/$H305)*100,1),")")</f>
        <v>(15.1)</v>
      </c>
      <c r="F304" s="302">
        <f>'Ind T6'!N125</f>
        <v>0.42329474927149618</v>
      </c>
      <c r="G304" s="299" t="str">
        <f>CONCATENATE("(",ROUND((F304/$H305)*100,1),")")</f>
        <v>(2.7)</v>
      </c>
      <c r="H304" s="302">
        <f t="shared" ref="H304" si="231">SUM(B304,D304,F304)</f>
        <v>8.1500774186739822</v>
      </c>
      <c r="I304" s="299" t="str">
        <f>CONCATENATE("(",ROUND((H304/$H305)*100,1),")")</f>
        <v>(52.9)</v>
      </c>
      <c r="K304" s="302">
        <f t="shared" ref="K304:K305" si="232">B309-B304</f>
        <v>1.8992143395452743E-2</v>
      </c>
      <c r="L304" s="302">
        <f t="shared" ref="L304:L305" si="233">D309-D304</f>
        <v>-1.6830441503980165E-2</v>
      </c>
      <c r="M304" s="302">
        <f t="shared" ref="M304:M305" si="234">F309-F304</f>
        <v>2.0826225657308961E-2</v>
      </c>
      <c r="N304" s="302">
        <f t="shared" ref="N304:N305" si="235">SUM(K304:M304)</f>
        <v>2.2987927548781539E-2</v>
      </c>
    </row>
    <row r="305" spans="1:14" x14ac:dyDescent="0.2">
      <c r="A305" s="282" t="s">
        <v>363</v>
      </c>
      <c r="B305" s="302">
        <f>SUM(B303:B304)</f>
        <v>11.813189157565981</v>
      </c>
      <c r="C305" s="299" t="str">
        <f>CONCATENATE("(",ROUND((B305/$H305)*100,1),")")</f>
        <v>(76.7)</v>
      </c>
      <c r="D305" s="302">
        <f>SUM(D303:D304)</f>
        <v>2.6813490148762411</v>
      </c>
      <c r="E305" s="299" t="str">
        <f>CONCATENATE("(",ROUND((D305/$H305)*100,1),")")</f>
        <v>(17.4)</v>
      </c>
      <c r="F305" s="302">
        <f>SUM(F303:F304)</f>
        <v>0.90446182755776694</v>
      </c>
      <c r="G305" s="299" t="str">
        <f>CONCATENATE("(",ROUND((F305/$H305)*100,1),")")</f>
        <v>(5.9)</v>
      </c>
      <c r="H305" s="302">
        <f>SUM(H303:H304)</f>
        <v>15.39899999999999</v>
      </c>
      <c r="I305" s="299" t="str">
        <f>CONCATENATE("(",ROUND((H305/$H305)*100,1),")")</f>
        <v>(100)</v>
      </c>
      <c r="K305" s="302">
        <f t="shared" si="232"/>
        <v>6.9422452750464103E-2</v>
      </c>
      <c r="L305" s="302">
        <f t="shared" si="233"/>
        <v>9.3510579734257249E-4</v>
      </c>
      <c r="M305" s="302">
        <f t="shared" si="234"/>
        <v>4.864244145220642E-2</v>
      </c>
      <c r="N305" s="302">
        <f t="shared" si="235"/>
        <v>0.1190000000000131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6.4606174939110668</v>
      </c>
      <c r="C308" s="299" t="str">
        <f>CONCATENATE("(",ROUND((B308/$H310)*100,1),")")</f>
        <v>(41.6)</v>
      </c>
      <c r="D308" s="302">
        <f>'Ind T6'!R126</f>
        <v>0.37533386578500372</v>
      </c>
      <c r="E308" s="299" t="str">
        <f>CONCATENATE("(",ROUND((D308/$H310)*100,1),")")</f>
        <v>(2.4)</v>
      </c>
      <c r="F308" s="302">
        <f>'Ind T6'!S126</f>
        <v>0.50898329408116816</v>
      </c>
      <c r="G308" s="299" t="str">
        <f>CONCATENATE("(",ROUND((F308/$H310)*100,1),")")</f>
        <v>(3.3)</v>
      </c>
      <c r="H308" s="302">
        <f>SUM(B308,D308,F308)</f>
        <v>7.3449346537772389</v>
      </c>
      <c r="I308" s="299" t="str">
        <f>CONCATENATE("(",ROUND((H308/$H310)*100,1),")")</f>
        <v>(47.3)</v>
      </c>
      <c r="K308" s="302">
        <f>B313-B308</f>
        <v>-0.13708617193023809</v>
      </c>
      <c r="L308" s="302">
        <f>D313-D308</f>
        <v>1.7222259007289464E-2</v>
      </c>
      <c r="M308" s="302">
        <f>F313-F308</f>
        <v>9.4132254090751877E-3</v>
      </c>
      <c r="N308" s="302">
        <f>SUM(K308:M308)</f>
        <v>-0.11045068751387344</v>
      </c>
    </row>
    <row r="309" spans="1:14" x14ac:dyDescent="0.2">
      <c r="A309" s="282" t="s">
        <v>365</v>
      </c>
      <c r="B309" s="302">
        <f>'Ind T6'!Q125</f>
        <v>5.4219941164053784</v>
      </c>
      <c r="C309" s="299" t="str">
        <f>CONCATENATE("(",ROUND((B309/$H310)*100,1),")")</f>
        <v>(34.9)</v>
      </c>
      <c r="D309" s="302">
        <f>'Ind T6'!R125</f>
        <v>2.3069502548885801</v>
      </c>
      <c r="E309" s="299" t="str">
        <f>CONCATENATE("(",ROUND((D309/$H310)*100,1),")")</f>
        <v>(14.9)</v>
      </c>
      <c r="F309" s="302">
        <f>'Ind T6'!S125</f>
        <v>0.44412097492880515</v>
      </c>
      <c r="G309" s="299" t="str">
        <f>CONCATENATE("(",ROUND((F309/$H310)*100,1),")")</f>
        <v>(2.9)</v>
      </c>
      <c r="H309" s="302">
        <f t="shared" ref="H309" si="236">SUM(B309,D309,F309)</f>
        <v>8.1730653462227636</v>
      </c>
      <c r="I309" s="299" t="str">
        <f>CONCATENATE("(",ROUND((H309/$H310)*100,1),")")</f>
        <v>(52.7)</v>
      </c>
      <c r="K309" s="302">
        <f t="shared" ref="K309:K310" si="237">B314-B309</f>
        <v>-0.13196050381345881</v>
      </c>
      <c r="L309" s="302">
        <f t="shared" ref="L309:L310" si="238">D314-D309</f>
        <v>-7.6836026528601664E-2</v>
      </c>
      <c r="M309" s="302">
        <f t="shared" ref="M309:M310" si="239">F314-F309</f>
        <v>-2.7527821440388456E-3</v>
      </c>
      <c r="N309" s="302">
        <f t="shared" ref="N309:N310" si="240">SUM(K309:M309)</f>
        <v>-0.21154931248609932</v>
      </c>
    </row>
    <row r="310" spans="1:14" x14ac:dyDescent="0.2">
      <c r="A310" s="282" t="s">
        <v>363</v>
      </c>
      <c r="B310" s="302">
        <f>SUM(B308:B309)</f>
        <v>11.882611610316445</v>
      </c>
      <c r="C310" s="299" t="str">
        <f>CONCATENATE("(",ROUND((B310/$H310)*100,1),")")</f>
        <v>(76.6)</v>
      </c>
      <c r="D310" s="302">
        <f>SUM(D308:D309)</f>
        <v>2.6822841206735837</v>
      </c>
      <c r="E310" s="299" t="str">
        <f>CONCATENATE("(",ROUND((D310/$H310)*100,1),")")</f>
        <v>(17.3)</v>
      </c>
      <c r="F310" s="302">
        <f>SUM(F308:F309)</f>
        <v>0.95310426900997336</v>
      </c>
      <c r="G310" s="299" t="str">
        <f>CONCATENATE("(",ROUND((F310/$H310)*100,1),")")</f>
        <v>(6.1)</v>
      </c>
      <c r="H310" s="302">
        <f>SUM(H308:H309)</f>
        <v>15.518000000000002</v>
      </c>
      <c r="I310" s="299" t="str">
        <f>CONCATENATE("(",ROUND((H310/$H310)*100,1),")")</f>
        <v>(100)</v>
      </c>
      <c r="K310" s="302">
        <f t="shared" si="237"/>
        <v>-0.26904667574369689</v>
      </c>
      <c r="L310" s="302">
        <f t="shared" si="238"/>
        <v>-5.9613767521311978E-2</v>
      </c>
      <c r="M310" s="302">
        <f t="shared" si="239"/>
        <v>6.6604432650363421E-3</v>
      </c>
      <c r="N310" s="302">
        <f t="shared" si="240"/>
        <v>-0.32199999999997253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6.3235313219808287</v>
      </c>
      <c r="C313" s="299" t="str">
        <f>CONCATENATE("(",ROUND((B313/$H315)*100,1),")")</f>
        <v>(41.6)</v>
      </c>
      <c r="D313" s="302">
        <f>'Ind T6'!W126</f>
        <v>0.39255612479229318</v>
      </c>
      <c r="E313" s="299" t="str">
        <f>CONCATENATE("(",ROUND((D313/$H315)*100,1),")")</f>
        <v>(2.6)</v>
      </c>
      <c r="F313" s="302">
        <f>'Ind T6'!X126</f>
        <v>0.51839651949024335</v>
      </c>
      <c r="G313" s="299" t="str">
        <f>CONCATENATE("(",ROUND((F313/$H315)*100,1),")")</f>
        <v>(3.4)</v>
      </c>
      <c r="H313" s="302">
        <f>SUM(B313,D313,F313)</f>
        <v>7.2344839662633653</v>
      </c>
      <c r="I313" s="299" t="str">
        <f>CONCATENATE("(",ROUND((H313/$H315)*100,1),")")</f>
        <v>(47.6)</v>
      </c>
      <c r="K313" s="302">
        <f>B313-B303</f>
        <v>-8.6655862575226728E-2</v>
      </c>
      <c r="L313" s="302">
        <f>D313-D303</f>
        <v>3.4987806308612202E-2</v>
      </c>
      <c r="M313" s="302">
        <f>F313-F303</f>
        <v>3.7229441203972535E-2</v>
      </c>
      <c r="N313" s="302">
        <f>SUM(K313:M313)</f>
        <v>-1.4438615062641991E-2</v>
      </c>
    </row>
    <row r="314" spans="1:14" x14ac:dyDescent="0.2">
      <c r="A314" s="282" t="s">
        <v>365</v>
      </c>
      <c r="B314" s="302">
        <f>'Ind T6'!V125</f>
        <v>5.2900336125919196</v>
      </c>
      <c r="C314" s="299" t="str">
        <f>CONCATENATE("(",ROUND((B314/$H315)*100,1),")")</f>
        <v>(34.8)</v>
      </c>
      <c r="D314" s="302">
        <f>'Ind T6'!W125</f>
        <v>2.2301142283599784</v>
      </c>
      <c r="E314" s="299" t="str">
        <f>CONCATENATE("(",ROUND((D314/$H315)*100,1),")")</f>
        <v>(14.7)</v>
      </c>
      <c r="F314" s="302">
        <f>'Ind T6'!X125</f>
        <v>0.4413681927847663</v>
      </c>
      <c r="G314" s="299" t="str">
        <f>CONCATENATE("(",ROUND((F314/$H315)*100,1),")")</f>
        <v>(2.9)</v>
      </c>
      <c r="H314" s="302">
        <f t="shared" ref="H314" si="241">SUM(B314,D314,F314)</f>
        <v>7.9615160337366646</v>
      </c>
      <c r="I314" s="299" t="str">
        <f>CONCATENATE("(",ROUND((H314/$H315)*100,1),")")</f>
        <v>(52.4)</v>
      </c>
      <c r="K314" s="302">
        <f t="shared" ref="K314:K315" si="242">B314-B304</f>
        <v>-0.11296836041800606</v>
      </c>
      <c r="L314" s="302">
        <f t="shared" ref="L314:L315" si="243">D314-D304</f>
        <v>-9.3666468032581829E-2</v>
      </c>
      <c r="M314" s="302">
        <f t="shared" ref="M314:M315" si="244">F314-F304</f>
        <v>1.8073443513270115E-2</v>
      </c>
      <c r="N314" s="302">
        <f t="shared" ref="N314:N315" si="245">SUM(K314:M314)</f>
        <v>-0.18856138493731778</v>
      </c>
    </row>
    <row r="315" spans="1:14" x14ac:dyDescent="0.2">
      <c r="A315" s="282" t="s">
        <v>363</v>
      </c>
      <c r="B315" s="302">
        <f>SUM(B313:B314)</f>
        <v>11.613564934572748</v>
      </c>
      <c r="C315" s="299" t="str">
        <f>CONCATENATE("(",ROUND((B315/$H315)*100,1),")")</f>
        <v>(76.4)</v>
      </c>
      <c r="D315" s="302">
        <f>SUM(D313:D314)</f>
        <v>2.6226703531522717</v>
      </c>
      <c r="E315" s="299" t="str">
        <f>CONCATENATE("(",ROUND((D315/$H315)*100,1),")")</f>
        <v>(17.3)</v>
      </c>
      <c r="F315" s="302">
        <f>SUM(F313:F314)</f>
        <v>0.9597647122750097</v>
      </c>
      <c r="G315" s="299" t="str">
        <f>CONCATENATE("(",ROUND((F315/$H315)*100,1),")")</f>
        <v>(6.3)</v>
      </c>
      <c r="H315" s="302">
        <f>SUM(H313:H314)</f>
        <v>15.19600000000003</v>
      </c>
      <c r="I315" s="299" t="str">
        <f>CONCATENATE("(",ROUND((H315/$H315)*100,1),")")</f>
        <v>(100)</v>
      </c>
      <c r="K315" s="302">
        <f t="shared" si="242"/>
        <v>-0.19962422299323279</v>
      </c>
      <c r="L315" s="302">
        <f t="shared" si="243"/>
        <v>-5.8678661723969405E-2</v>
      </c>
      <c r="M315" s="302">
        <f t="shared" si="244"/>
        <v>5.5302884717242762E-2</v>
      </c>
      <c r="N315" s="302">
        <f t="shared" si="245"/>
        <v>-0.20299999999995944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2.5727154572759376</v>
      </c>
      <c r="C324" s="299" t="str">
        <f>CONCATENATE("(",ROUND((B324/$H326)*100,1),")")</f>
        <v>(32.8)</v>
      </c>
      <c r="D324" s="302">
        <f>'Ind T6'!M135</f>
        <v>0.4036713486318606</v>
      </c>
      <c r="E324" s="299" t="str">
        <f>CONCATENATE("(",ROUND((D324/$H326)*100,1),")")</f>
        <v>(5.1)</v>
      </c>
      <c r="F324" s="302">
        <f>'Ind T6'!N135</f>
        <v>0.63690763689572705</v>
      </c>
      <c r="G324" s="299" t="str">
        <f>CONCATENATE("(",ROUND((F324/$H326)*100,1),")")</f>
        <v>(8.1)</v>
      </c>
      <c r="H324" s="302">
        <f>SUM(B324,D324,F324)</f>
        <v>3.6132944428035252</v>
      </c>
      <c r="I324" s="299" t="str">
        <f>CONCATENATE("(",ROUND((H324/$H326)*100,1),")")</f>
        <v>(46)</v>
      </c>
      <c r="K324" s="302">
        <f>B329-B324</f>
        <v>-0.24571581765224204</v>
      </c>
      <c r="L324" s="302">
        <f>D329-D324</f>
        <v>-3.749561695414666E-2</v>
      </c>
      <c r="M324" s="302">
        <f>F329-F324</f>
        <v>-3.0619701562917379E-2</v>
      </c>
      <c r="N324" s="302">
        <f>SUM(K324:M324)</f>
        <v>-0.31383113616930608</v>
      </c>
    </row>
    <row r="325" spans="1:14" x14ac:dyDescent="0.2">
      <c r="A325" s="282" t="s">
        <v>365</v>
      </c>
      <c r="B325" s="302">
        <f>'Ind T6'!L134</f>
        <v>2.042374209917972</v>
      </c>
      <c r="C325" s="299" t="str">
        <f>CONCATENATE("(",ROUND((B325/$H326)*100,1),")")</f>
        <v>(26)</v>
      </c>
      <c r="D325" s="302">
        <f>'Ind T6'!M134</f>
        <v>0.95464982671902399</v>
      </c>
      <c r="E325" s="299" t="str">
        <f>CONCATENATE("(",ROUND((D325/$H326)*100,1),")")</f>
        <v>(12.2)</v>
      </c>
      <c r="F325" s="302">
        <f>'Ind T6'!N134</f>
        <v>1.2426815205594708</v>
      </c>
      <c r="G325" s="299" t="str">
        <f>CONCATENATE("(",ROUND((F325/$H326)*100,1),")")</f>
        <v>(15.8)</v>
      </c>
      <c r="H325" s="302">
        <f t="shared" ref="H325" si="246">SUM(B325,D325,F325)</f>
        <v>4.2397055571964675</v>
      </c>
      <c r="I325" s="299" t="str">
        <f>CONCATENATE("(",ROUND((H325/$H326)*100,1),")")</f>
        <v>(54)</v>
      </c>
      <c r="K325" s="302">
        <f t="shared" ref="K325:K326" si="247">B330-B325</f>
        <v>-0.1279461165065805</v>
      </c>
      <c r="L325" s="302">
        <f t="shared" ref="L325:L326" si="248">D330-D325</f>
        <v>-0.12821282705662951</v>
      </c>
      <c r="M325" s="302">
        <f t="shared" ref="M325:M326" si="249">F330-F325</f>
        <v>-0.10200992026746469</v>
      </c>
      <c r="N325" s="302">
        <f t="shared" ref="N325:N326" si="250">SUM(K325:M325)</f>
        <v>-0.3581688638306747</v>
      </c>
    </row>
    <row r="326" spans="1:14" x14ac:dyDescent="0.2">
      <c r="A326" s="282" t="s">
        <v>363</v>
      </c>
      <c r="B326" s="302">
        <f>SUM(B324:B325)</f>
        <v>4.6150896671939101</v>
      </c>
      <c r="C326" s="299" t="str">
        <f>CONCATENATE("(",ROUND((B326/$H326)*100,1),")")</f>
        <v>(58.8)</v>
      </c>
      <c r="D326" s="302">
        <f>SUM(D324:D325)</f>
        <v>1.3583211753508846</v>
      </c>
      <c r="E326" s="299" t="str">
        <f>CONCATENATE("(",ROUND((D326/$H326)*100,1),")")</f>
        <v>(17.3)</v>
      </c>
      <c r="F326" s="302">
        <f>SUM(F324:F325)</f>
        <v>1.8795891574551979</v>
      </c>
      <c r="G326" s="299" t="str">
        <f>CONCATENATE("(",ROUND((F326/$H326)*100,1),")")</f>
        <v>(23.9)</v>
      </c>
      <c r="H326" s="302">
        <f>SUM(H324:H325)</f>
        <v>7.8529999999999927</v>
      </c>
      <c r="I326" s="299" t="str">
        <f>CONCATENATE("(",ROUND((H326/$H326)*100,1),")")</f>
        <v>(100)</v>
      </c>
      <c r="K326" s="302">
        <f t="shared" si="247"/>
        <v>-0.37366193415882343</v>
      </c>
      <c r="L326" s="302">
        <f t="shared" si="248"/>
        <v>-0.16570844401077611</v>
      </c>
      <c r="M326" s="302">
        <f t="shared" si="249"/>
        <v>-0.13262962183038218</v>
      </c>
      <c r="N326" s="302">
        <f t="shared" si="250"/>
        <v>-0.67199999999998172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2.3269996396236956</v>
      </c>
      <c r="C329" s="299" t="str">
        <f>CONCATENATE("(",ROUND((B329/$H331)*100,1),")")</f>
        <v>(32.4)</v>
      </c>
      <c r="D329" s="302">
        <f>'Ind T6'!R135</f>
        <v>0.36617573167771394</v>
      </c>
      <c r="E329" s="299" t="str">
        <f>CONCATENATE("(",ROUND((D329/$H331)*100,1),")")</f>
        <v>(5.1)</v>
      </c>
      <c r="F329" s="302">
        <f>'Ind T6'!S135</f>
        <v>0.60628793533280967</v>
      </c>
      <c r="G329" s="299" t="str">
        <f>CONCATENATE("(",ROUND((F329/$H331)*100,1),")")</f>
        <v>(8.4)</v>
      </c>
      <c r="H329" s="302">
        <f>SUM(B329,D329,F329)</f>
        <v>3.2994633066342196</v>
      </c>
      <c r="I329" s="299" t="str">
        <f>CONCATENATE("(",ROUND((H329/$H331)*100,1),")")</f>
        <v>(45.9)</v>
      </c>
      <c r="K329" s="302">
        <f>B334-B329</f>
        <v>7.2664635641363606E-2</v>
      </c>
      <c r="L329" s="302">
        <f>D334-D329</f>
        <v>1.8291864360794885E-2</v>
      </c>
      <c r="M329" s="302">
        <f>F334-F329</f>
        <v>7.3046757661477391E-2</v>
      </c>
      <c r="N329" s="302">
        <f>SUM(K329:M329)</f>
        <v>0.16400325766363588</v>
      </c>
    </row>
    <row r="330" spans="1:14" x14ac:dyDescent="0.2">
      <c r="A330" s="282" t="s">
        <v>365</v>
      </c>
      <c r="B330" s="302">
        <f>'Ind T6'!Q134</f>
        <v>1.9144280934113915</v>
      </c>
      <c r="C330" s="299" t="str">
        <f>CONCATENATE("(",ROUND((B330/$H331)*100,1),")")</f>
        <v>(26.7)</v>
      </c>
      <c r="D330" s="302">
        <f>'Ind T6'!R134</f>
        <v>0.82643699966239448</v>
      </c>
      <c r="E330" s="299" t="str">
        <f>CONCATENATE("(",ROUND((D330/$H331)*100,1),")")</f>
        <v>(11.5)</v>
      </c>
      <c r="F330" s="302">
        <f>'Ind T6'!S134</f>
        <v>1.1406716002920061</v>
      </c>
      <c r="G330" s="299" t="str">
        <f>CONCATENATE("(",ROUND((F330/$H331)*100,1),")")</f>
        <v>(15.9)</v>
      </c>
      <c r="H330" s="302">
        <f t="shared" ref="H330" si="251">SUM(B330,D330,F330)</f>
        <v>3.881536693365792</v>
      </c>
      <c r="I330" s="299" t="str">
        <f>CONCATENATE("(",ROUND((H330/$H331)*100,1),")")</f>
        <v>(54.1)</v>
      </c>
      <c r="K330" s="302">
        <f t="shared" ref="K330:K331" si="252">B335-B330</f>
        <v>0.20032469588970736</v>
      </c>
      <c r="L330" s="302">
        <f t="shared" ref="L330:L331" si="253">D335-D330</f>
        <v>-4.5917096608134811E-2</v>
      </c>
      <c r="M330" s="302">
        <f t="shared" ref="M330:M331" si="254">F335-F330</f>
        <v>4.4589143054782454E-2</v>
      </c>
      <c r="N330" s="302">
        <f t="shared" ref="N330:N331" si="255">SUM(K330:M330)</f>
        <v>0.198996742336355</v>
      </c>
    </row>
    <row r="331" spans="1:14" x14ac:dyDescent="0.2">
      <c r="A331" s="282" t="s">
        <v>363</v>
      </c>
      <c r="B331" s="302">
        <f>SUM(B329:B330)</f>
        <v>4.2414277330350867</v>
      </c>
      <c r="C331" s="299" t="str">
        <f>CONCATENATE("(",ROUND((B331/$H331)*100,1),")")</f>
        <v>(59.1)</v>
      </c>
      <c r="D331" s="302">
        <f>SUM(D329:D330)</f>
        <v>1.1926127313401085</v>
      </c>
      <c r="E331" s="299" t="str">
        <f>CONCATENATE("(",ROUND((D331/$H331)*100,1),")")</f>
        <v>(16.6)</v>
      </c>
      <c r="F331" s="302">
        <f>SUM(F329:F330)</f>
        <v>1.7469595356248158</v>
      </c>
      <c r="G331" s="299" t="str">
        <f>CONCATENATE("(",ROUND((F331/$H331)*100,1),")")</f>
        <v>(24.3)</v>
      </c>
      <c r="H331" s="302">
        <f>SUM(H329:H330)</f>
        <v>7.1810000000000116</v>
      </c>
      <c r="I331" s="299" t="str">
        <f>CONCATENATE("(",ROUND((H331/$H331)*100,1),")")</f>
        <v>(100)</v>
      </c>
      <c r="K331" s="302">
        <f t="shared" si="252"/>
        <v>0.27298933153107185</v>
      </c>
      <c r="L331" s="302">
        <f t="shared" si="253"/>
        <v>-2.7625232247340037E-2</v>
      </c>
      <c r="M331" s="302">
        <f t="shared" si="254"/>
        <v>0.11763590071625996</v>
      </c>
      <c r="N331" s="302">
        <f t="shared" si="255"/>
        <v>0.36299999999999177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2.3996642752650592</v>
      </c>
      <c r="C334" s="299" t="str">
        <f>CONCATENATE("(",ROUND((B334/$H336)*100,1),")")</f>
        <v>(31.8)</v>
      </c>
      <c r="D334" s="302">
        <f>'Ind T6'!W135</f>
        <v>0.38446759603850883</v>
      </c>
      <c r="E334" s="299" t="str">
        <f>CONCATENATE("(",ROUND((D334/$H336)*100,1),")")</f>
        <v>(5.1)</v>
      </c>
      <c r="F334" s="302">
        <f>'Ind T6'!X135</f>
        <v>0.67933469299428706</v>
      </c>
      <c r="G334" s="299" t="str">
        <f>CONCATENATE("(",ROUND((F334/$H336)*100,1),")")</f>
        <v>(9)</v>
      </c>
      <c r="H334" s="302">
        <f>SUM(B334,D334,F334)</f>
        <v>3.463466564297855</v>
      </c>
      <c r="I334" s="299" t="str">
        <f>CONCATENATE("(",ROUND((H334/$H336)*100,1),")")</f>
        <v>(45.9)</v>
      </c>
      <c r="K334" s="302">
        <f>B334-B324</f>
        <v>-0.17305118201087843</v>
      </c>
      <c r="L334" s="302">
        <f>D334-D324</f>
        <v>-1.9203752593351775E-2</v>
      </c>
      <c r="M334" s="302">
        <f>F334-F324</f>
        <v>4.2427056098560012E-2</v>
      </c>
      <c r="N334" s="302">
        <f>SUM(K334:M334)</f>
        <v>-0.1498278785056702</v>
      </c>
    </row>
    <row r="335" spans="1:14" x14ac:dyDescent="0.2">
      <c r="A335" s="282" t="s">
        <v>365</v>
      </c>
      <c r="B335" s="302">
        <f>'Ind T6'!V134</f>
        <v>2.1147527893010989</v>
      </c>
      <c r="C335" s="299" t="str">
        <f>CONCATENATE("(",ROUND((B335/$H336)*100,1),")")</f>
        <v>(28)</v>
      </c>
      <c r="D335" s="302">
        <f>'Ind T6'!W134</f>
        <v>0.78051990305425967</v>
      </c>
      <c r="E335" s="299" t="str">
        <f>CONCATENATE("(",ROUND((D335/$H336)*100,1),")")</f>
        <v>(10.3)</v>
      </c>
      <c r="F335" s="302">
        <f>'Ind T6'!X134</f>
        <v>1.1852607433467885</v>
      </c>
      <c r="G335" s="299" t="str">
        <f>CONCATENATE("(",ROUND((F335/$H336)*100,1),")")</f>
        <v>(15.7)</v>
      </c>
      <c r="H335" s="302">
        <f>SUM(B335,D335,F335)</f>
        <v>4.0805334357021472</v>
      </c>
      <c r="I335" s="299" t="str">
        <f>CONCATENATE("(",ROUND((H335/$H336)*100,1),")")</f>
        <v>(54.1)</v>
      </c>
      <c r="K335" s="302">
        <f t="shared" ref="K335:K336" si="256">B335-B325</f>
        <v>7.2378579383126862E-2</v>
      </c>
      <c r="L335" s="302">
        <f t="shared" ref="L335:L336" si="257">D335-D325</f>
        <v>-0.17412992366476432</v>
      </c>
      <c r="M335" s="302">
        <f t="shared" ref="M335:M336" si="258">F335-F325</f>
        <v>-5.7420777212682239E-2</v>
      </c>
      <c r="N335" s="302">
        <f t="shared" ref="N335:N336" si="259">SUM(K335:M335)</f>
        <v>-0.1591721214943197</v>
      </c>
    </row>
    <row r="336" spans="1:14" x14ac:dyDescent="0.2">
      <c r="A336" s="282" t="s">
        <v>363</v>
      </c>
      <c r="B336" s="302">
        <f>SUM(B334:B335)</f>
        <v>4.5144170645661585</v>
      </c>
      <c r="C336" s="299" t="str">
        <f>CONCATENATE("(",ROUND((B336/$H336)*100,1),")")</f>
        <v>(59.8)</v>
      </c>
      <c r="D336" s="302">
        <f>SUM(D334:D335)</f>
        <v>1.1649874990927684</v>
      </c>
      <c r="E336" s="299" t="str">
        <f>CONCATENATE("(",ROUND((D336/$H336)*100,1),")")</f>
        <v>(15.4)</v>
      </c>
      <c r="F336" s="302">
        <f>SUM(F334:F335)</f>
        <v>1.8645954363410757</v>
      </c>
      <c r="G336" s="299" t="str">
        <f>CONCATENATE("(",ROUND((F336/$H336)*100,1),")")</f>
        <v>(24.7)</v>
      </c>
      <c r="H336" s="302">
        <f>SUM(H334:H335)</f>
        <v>7.5440000000000023</v>
      </c>
      <c r="I336" s="299" t="str">
        <f>CONCATENATE("(",ROUND((H336/$H336)*100,1),")")</f>
        <v>(100)</v>
      </c>
      <c r="K336" s="302">
        <f t="shared" si="256"/>
        <v>-0.10067260262775157</v>
      </c>
      <c r="L336" s="302">
        <f t="shared" si="257"/>
        <v>-0.19333367625811615</v>
      </c>
      <c r="M336" s="302">
        <f t="shared" si="258"/>
        <v>-1.4993721114122227E-2</v>
      </c>
      <c r="N336" s="302">
        <f t="shared" si="259"/>
        <v>-0.30899999999998995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13.943875209126894</v>
      </c>
      <c r="C345" s="299" t="str">
        <f>CONCATENATE("(",ROUND((B345/$H347)*100,1),")")</f>
        <v>(35.2)</v>
      </c>
      <c r="D345" s="302">
        <f>'Ind T6'!M144</f>
        <v>2.1567516137108877</v>
      </c>
      <c r="E345" s="299" t="str">
        <f>CONCATENATE("(",ROUND((D345/$H347)*100,1),")")</f>
        <v>(5.4)</v>
      </c>
      <c r="F345" s="302">
        <f>'Ind T6'!N144</f>
        <v>4.3421472628259625</v>
      </c>
      <c r="G345" s="299" t="str">
        <f>CONCATENATE("(",ROUND((F345/$H347)*100,1),")")</f>
        <v>(11)</v>
      </c>
      <c r="H345" s="302">
        <f>SUM(B345,D345,F345)</f>
        <v>20.442774085663743</v>
      </c>
      <c r="I345" s="299" t="str">
        <f>CONCATENATE("(",ROUND((H345/$H347)*100,1),")")</f>
        <v>(51.6)</v>
      </c>
      <c r="K345" s="302">
        <f>B350-B345</f>
        <v>0.19608640314421422</v>
      </c>
      <c r="L345" s="302">
        <f>D350-D345</f>
        <v>0.11155011216986388</v>
      </c>
      <c r="M345" s="302">
        <f>F350-F345</f>
        <v>0.21862846450587092</v>
      </c>
      <c r="N345" s="302">
        <f>SUM(K345:M345)</f>
        <v>0.52626497981994902</v>
      </c>
    </row>
    <row r="346" spans="1:14" x14ac:dyDescent="0.2">
      <c r="A346" s="282" t="s">
        <v>365</v>
      </c>
      <c r="B346" s="302">
        <f>'Ind T6'!L143</f>
        <v>11.829986612318049</v>
      </c>
      <c r="C346" s="299" t="str">
        <f>CONCATENATE("(",ROUND((B346/$H347)*100,1),")")</f>
        <v>(29.8)</v>
      </c>
      <c r="D346" s="302">
        <f>'Ind T6'!M143</f>
        <v>5.8289581640845016</v>
      </c>
      <c r="E346" s="299" t="str">
        <f>CONCATENATE("(",ROUND((D346/$H347)*100,1),")")</f>
        <v>(14.7)</v>
      </c>
      <c r="F346" s="302">
        <f>'Ind T6'!N143</f>
        <v>1.5502811379336736</v>
      </c>
      <c r="G346" s="299" t="str">
        <f>CONCATENATE("(",ROUND((F346/$H347)*100,1),")")</f>
        <v>(3.9)</v>
      </c>
      <c r="H346" s="302">
        <f t="shared" ref="H346" si="260">SUM(B346,D346,F346)</f>
        <v>19.209225914336223</v>
      </c>
      <c r="I346" s="299" t="str">
        <f>CONCATENATE("(",ROUND((H346/$H347)*100,1),")")</f>
        <v>(48.4)</v>
      </c>
      <c r="K346" s="302">
        <f t="shared" ref="K346:K347" si="261">B351-B346</f>
        <v>0.48230517293615449</v>
      </c>
      <c r="L346" s="302">
        <f t="shared" ref="L346:L347" si="262">D351-D346</f>
        <v>0.30813669785737119</v>
      </c>
      <c r="M346" s="302">
        <f t="shared" ref="M346:M347" si="263">F351-F346</f>
        <v>0.12129314938659852</v>
      </c>
      <c r="N346" s="302">
        <f t="shared" ref="N346:N347" si="264">SUM(K346:M346)</f>
        <v>0.9117350201801242</v>
      </c>
    </row>
    <row r="347" spans="1:14" x14ac:dyDescent="0.2">
      <c r="A347" s="282" t="s">
        <v>363</v>
      </c>
      <c r="B347" s="302">
        <f>SUM(B345:B346)</f>
        <v>25.773861821444942</v>
      </c>
      <c r="C347" s="299" t="str">
        <f>CONCATENATE("(",ROUND((B347/$H347)*100,1),")")</f>
        <v>(65)</v>
      </c>
      <c r="D347" s="302">
        <f>SUM(D345:D346)</f>
        <v>7.9857097777953889</v>
      </c>
      <c r="E347" s="299" t="str">
        <f>CONCATENATE("(",ROUND((D347/$H347)*100,1),")")</f>
        <v>(20.1)</v>
      </c>
      <c r="F347" s="302">
        <f>SUM(F345:F346)</f>
        <v>5.8924284007596359</v>
      </c>
      <c r="G347" s="299" t="str">
        <f>CONCATENATE("(",ROUND((F347/$H347)*100,1),")")</f>
        <v>(14.9)</v>
      </c>
      <c r="H347" s="302">
        <f>SUM(H345:H346)</f>
        <v>39.651999999999965</v>
      </c>
      <c r="I347" s="299" t="str">
        <f>CONCATENATE("(",ROUND((H347/$H347)*100,1),")")</f>
        <v>(100)</v>
      </c>
      <c r="K347" s="302">
        <f t="shared" si="261"/>
        <v>0.67839157608036871</v>
      </c>
      <c r="L347" s="302">
        <f t="shared" si="262"/>
        <v>0.41968681002723507</v>
      </c>
      <c r="M347" s="302">
        <f t="shared" si="263"/>
        <v>0.33992161389246967</v>
      </c>
      <c r="N347" s="302">
        <f t="shared" si="264"/>
        <v>1.4380000000000734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14.139961612271108</v>
      </c>
      <c r="C350" s="299" t="str">
        <f>CONCATENATE("(",ROUND((B350/$H352)*100,1),")")</f>
        <v>(34.4)</v>
      </c>
      <c r="D350" s="302">
        <f>'Ind T6'!R144</f>
        <v>2.2683017258807516</v>
      </c>
      <c r="E350" s="299" t="str">
        <f>CONCATENATE("(",ROUND((D350/$H352)*100,1),")")</f>
        <v>(5.5)</v>
      </c>
      <c r="F350" s="302">
        <f>'Ind T6'!S144</f>
        <v>4.5607757273318335</v>
      </c>
      <c r="G350" s="299" t="str">
        <f>CONCATENATE("(",ROUND((F350/$H352)*100,1),")")</f>
        <v>(11.1)</v>
      </c>
      <c r="H350" s="302">
        <f>SUM(B350,D350,F350)</f>
        <v>20.969039065483692</v>
      </c>
      <c r="I350" s="299" t="str">
        <f>CONCATENATE("(",ROUND((H350/$H352)*100,1),")")</f>
        <v>(51)</v>
      </c>
      <c r="K350" s="302">
        <f>B355-B350</f>
        <v>0.5179511218969175</v>
      </c>
      <c r="L350" s="302">
        <f>D355-D350</f>
        <v>0.23533077046065021</v>
      </c>
      <c r="M350" s="302">
        <f>F355-F350</f>
        <v>0.3939512112875887</v>
      </c>
      <c r="N350" s="302">
        <f>SUM(K350:M350)</f>
        <v>1.1472331036451564</v>
      </c>
    </row>
    <row r="351" spans="1:14" x14ac:dyDescent="0.2">
      <c r="A351" s="282" t="s">
        <v>365</v>
      </c>
      <c r="B351" s="302">
        <f>'Ind T6'!Q143</f>
        <v>12.312291785254203</v>
      </c>
      <c r="C351" s="299" t="str">
        <f>CONCATENATE("(",ROUND((B351/$H352)*100,1),")")</f>
        <v>(30)</v>
      </c>
      <c r="D351" s="302">
        <f>'Ind T6'!R143</f>
        <v>6.1370948619418728</v>
      </c>
      <c r="E351" s="299" t="str">
        <f>CONCATENATE("(",ROUND((D351/$H352)*100,1),")")</f>
        <v>(14.9)</v>
      </c>
      <c r="F351" s="302">
        <f>'Ind T6'!S143</f>
        <v>1.6715742873202721</v>
      </c>
      <c r="G351" s="299" t="str">
        <f>CONCATENATE("(",ROUND((F351/$H352)*100,1),")")</f>
        <v>(4.1)</v>
      </c>
      <c r="H351" s="302">
        <f t="shared" ref="H351" si="265">SUM(B351,D351,F351)</f>
        <v>20.120960934516347</v>
      </c>
      <c r="I351" s="299" t="str">
        <f>CONCATENATE("(",ROUND((H351/$H352)*100,1),")")</f>
        <v>(49)</v>
      </c>
      <c r="K351" s="302">
        <f t="shared" ref="K351:K352" si="266">B356-B351</f>
        <v>0.8113871053227335</v>
      </c>
      <c r="L351" s="302">
        <f t="shared" ref="L351:L352" si="267">D356-D351</f>
        <v>0.49251254048643833</v>
      </c>
      <c r="M351" s="302">
        <f t="shared" ref="M351:M352" si="268">F356-F351</f>
        <v>0.21386725054553302</v>
      </c>
      <c r="N351" s="302">
        <f t="shared" ref="N351:N352" si="269">SUM(K351:M351)</f>
        <v>1.5177668963547049</v>
      </c>
    </row>
    <row r="352" spans="1:14" x14ac:dyDescent="0.2">
      <c r="A352" s="282" t="s">
        <v>363</v>
      </c>
      <c r="B352" s="302">
        <f>SUM(B350:B351)</f>
        <v>26.452253397525311</v>
      </c>
      <c r="C352" s="299" t="str">
        <f>CONCATENATE("(",ROUND((B352/$H352)*100,1),")")</f>
        <v>(64.4)</v>
      </c>
      <c r="D352" s="302">
        <f>SUM(D350:D351)</f>
        <v>8.405396587822624</v>
      </c>
      <c r="E352" s="299" t="str">
        <f>CONCATENATE("(",ROUND((D352/$H352)*100,1),")")</f>
        <v>(20.5)</v>
      </c>
      <c r="F352" s="302">
        <f>SUM(F350:F351)</f>
        <v>6.2323500146521056</v>
      </c>
      <c r="G352" s="299" t="str">
        <f>CONCATENATE("(",ROUND((F352/$H352)*100,1),")")</f>
        <v>(15.2)</v>
      </c>
      <c r="H352" s="302">
        <f>SUM(H350:H351)</f>
        <v>41.090000000000039</v>
      </c>
      <c r="I352" s="299" t="str">
        <f>CONCATENATE("(",ROUND((H352/$H352)*100,1),")")</f>
        <v>(100)</v>
      </c>
      <c r="K352" s="302">
        <f t="shared" si="266"/>
        <v>1.329338227219651</v>
      </c>
      <c r="L352" s="302">
        <f t="shared" si="267"/>
        <v>0.72784331094708854</v>
      </c>
      <c r="M352" s="302">
        <f t="shared" si="268"/>
        <v>0.60781846183312194</v>
      </c>
      <c r="N352" s="302">
        <f t="shared" si="269"/>
        <v>2.6649999999998615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14.657912734168026</v>
      </c>
      <c r="C355" s="299" t="str">
        <f>CONCATENATE("(",ROUND((B355/$H357)*100,1),")")</f>
        <v>(33.5)</v>
      </c>
      <c r="D355" s="302">
        <f>'Ind T6'!W144</f>
        <v>2.5036324963414018</v>
      </c>
      <c r="E355" s="299" t="str">
        <f>CONCATENATE("(",ROUND((D355/$H357)*100,1),")")</f>
        <v>(5.7)</v>
      </c>
      <c r="F355" s="302">
        <f>'Ind T6'!X144</f>
        <v>4.9547269386194221</v>
      </c>
      <c r="G355" s="299" t="str">
        <f>CONCATENATE("(",ROUND((F355/$H357)*100,1),")")</f>
        <v>(11.3)</v>
      </c>
      <c r="H355" s="302">
        <f>SUM(B355,D355,F355)</f>
        <v>22.116272169128852</v>
      </c>
      <c r="I355" s="299" t="str">
        <f>CONCATENATE("(",ROUND((H355/$H357)*100,1),")")</f>
        <v>(50.5)</v>
      </c>
      <c r="K355" s="302">
        <f>B355-B345</f>
        <v>0.71403752504113172</v>
      </c>
      <c r="L355" s="302">
        <f>D355-D345</f>
        <v>0.34688088263051409</v>
      </c>
      <c r="M355" s="302">
        <f>F355-F345</f>
        <v>0.61257967579345962</v>
      </c>
      <c r="N355" s="302">
        <f>SUM(K355:M355)</f>
        <v>1.6734980834651054</v>
      </c>
    </row>
    <row r="356" spans="1:14" x14ac:dyDescent="0.2">
      <c r="A356" s="282" t="s">
        <v>365</v>
      </c>
      <c r="B356" s="302">
        <f>'Ind T6'!V143</f>
        <v>13.123678890576937</v>
      </c>
      <c r="C356" s="299" t="str">
        <f>CONCATENATE("(",ROUND((B356/$H357)*100,1),")")</f>
        <v>(30)</v>
      </c>
      <c r="D356" s="302">
        <f>'Ind T6'!W143</f>
        <v>6.6296074024283111</v>
      </c>
      <c r="E356" s="299" t="str">
        <f>CONCATENATE("(",ROUND((D356/$H357)*100,1),")")</f>
        <v>(15.2)</v>
      </c>
      <c r="F356" s="302">
        <f>'Ind T6'!X143</f>
        <v>1.8854415378658052</v>
      </c>
      <c r="G356" s="299" t="str">
        <f>CONCATENATE("(",ROUND((F356/$H357)*100,1),")")</f>
        <v>(4.3)</v>
      </c>
      <c r="H356" s="302">
        <f t="shared" ref="H356" si="270">SUM(B356,D356,F356)</f>
        <v>21.638727830871051</v>
      </c>
      <c r="I356" s="299" t="str">
        <f>CONCATENATE("(",ROUND((H356/$H357)*100,1),")")</f>
        <v>(49.5)</v>
      </c>
      <c r="K356" s="302">
        <f t="shared" ref="K356:K357" si="271">B356-B346</f>
        <v>1.293692278258888</v>
      </c>
      <c r="L356" s="302">
        <f t="shared" ref="L356:L357" si="272">D356-D346</f>
        <v>0.80064923834380952</v>
      </c>
      <c r="M356" s="302">
        <f t="shared" ref="M356:M357" si="273">F356-F346</f>
        <v>0.33516039993213154</v>
      </c>
      <c r="N356" s="302">
        <f t="shared" ref="N356:N357" si="274">SUM(K356:M356)</f>
        <v>2.4295019165348291</v>
      </c>
    </row>
    <row r="357" spans="1:14" x14ac:dyDescent="0.2">
      <c r="A357" s="282" t="s">
        <v>363</v>
      </c>
      <c r="B357" s="302">
        <f>SUM(B355:B356)</f>
        <v>27.781591624744962</v>
      </c>
      <c r="C357" s="299" t="str">
        <f>CONCATENATE("(",ROUND((B357/$H357)*100,1),")")</f>
        <v>(63.5)</v>
      </c>
      <c r="D357" s="302">
        <f>SUM(D355:D356)</f>
        <v>9.1332398987697125</v>
      </c>
      <c r="E357" s="299" t="str">
        <f>CONCATENATE("(",ROUND((D357/$H357)*100,1),")")</f>
        <v>(20.9)</v>
      </c>
      <c r="F357" s="302">
        <f>SUM(F355:F356)</f>
        <v>6.8401684764852275</v>
      </c>
      <c r="G357" s="299" t="str">
        <f>CONCATENATE("(",ROUND((F357/$H357)*100,1),")")</f>
        <v>(15.6)</v>
      </c>
      <c r="H357" s="302">
        <f>SUM(H355:H356)</f>
        <v>43.754999999999903</v>
      </c>
      <c r="I357" s="299" t="str">
        <f>CONCATENATE("(",ROUND((H357/$H357)*100,1),")")</f>
        <v>(100)</v>
      </c>
      <c r="K357" s="302">
        <f t="shared" si="271"/>
        <v>2.0077298033000197</v>
      </c>
      <c r="L357" s="302">
        <f t="shared" si="272"/>
        <v>1.1475301209743236</v>
      </c>
      <c r="M357" s="302">
        <f t="shared" si="273"/>
        <v>0.9477400757255916</v>
      </c>
      <c r="N357" s="302">
        <f t="shared" si="274"/>
        <v>4.1029999999999349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17.511335131791032</v>
      </c>
      <c r="C366" s="299" t="str">
        <f>CONCATENATE("(",ROUND((B366/$H368)*100,1),")")</f>
        <v>(36.8)</v>
      </c>
      <c r="D366" s="302">
        <f>'Ind T6'!M153</f>
        <v>6.0658761307880464</v>
      </c>
      <c r="E366" s="299" t="str">
        <f>CONCATENATE("(",ROUND((D366/$H368)*100,1),")")</f>
        <v>(12.7)</v>
      </c>
      <c r="F366" s="302">
        <f>'Ind T6'!N153</f>
        <v>1.9053466136949249</v>
      </c>
      <c r="G366" s="299" t="str">
        <f>CONCATENATE("(",ROUND((F366/$H368)*100,1),")")</f>
        <v>(4)</v>
      </c>
      <c r="H366" s="302">
        <f>SUM(B366,D366,F366)</f>
        <v>25.482557876274001</v>
      </c>
      <c r="I366" s="299" t="str">
        <f>CONCATENATE("(",ROUND((H366/$H368)*100,1),")")</f>
        <v>(53.5)</v>
      </c>
      <c r="K366" s="302">
        <f>B371-B366</f>
        <v>1.37256069310531</v>
      </c>
      <c r="L366" s="302">
        <f>D371-D366</f>
        <v>0.46207302592837785</v>
      </c>
      <c r="M366" s="302">
        <f>F371-F366</f>
        <v>0.11720220817346716</v>
      </c>
      <c r="N366" s="302">
        <f>SUM(K366:M366)</f>
        <v>1.951835927207155</v>
      </c>
    </row>
    <row r="367" spans="1:14" x14ac:dyDescent="0.2">
      <c r="A367" s="282" t="s">
        <v>365</v>
      </c>
      <c r="B367" s="302">
        <f>'Ind T6'!L152</f>
        <v>10.419638106353039</v>
      </c>
      <c r="C367" s="299" t="str">
        <f>CONCATENATE("(",ROUND((B367/$H368)*100,1),")")</f>
        <v>(21.9)</v>
      </c>
      <c r="D367" s="302">
        <f>'Ind T6'!M152</f>
        <v>8.9694076691746734</v>
      </c>
      <c r="E367" s="299" t="str">
        <f>CONCATENATE("(",ROUND((D367/$H368)*100,1),")")</f>
        <v>(18.8)</v>
      </c>
      <c r="F367" s="302">
        <f>'Ind T6'!N152</f>
        <v>2.7703963481982745</v>
      </c>
      <c r="G367" s="299" t="str">
        <f>CONCATENATE("(",ROUND((F367/$H368)*100,1),")")</f>
        <v>(5.8)</v>
      </c>
      <c r="H367" s="302">
        <f t="shared" ref="H367" si="275">SUM(B367,D367,F367)</f>
        <v>22.159442123725988</v>
      </c>
      <c r="I367" s="299" t="str">
        <f>CONCATENATE("(",ROUND((H367/$H368)*100,1),")")</f>
        <v>(46.5)</v>
      </c>
      <c r="K367" s="302">
        <f t="shared" ref="K367:K368" si="276">B372-B367</f>
        <v>1.0187954237951367</v>
      </c>
      <c r="L367" s="302">
        <f t="shared" ref="L367:L368" si="277">D372-D367</f>
        <v>0.52135353258900885</v>
      </c>
      <c r="M367" s="302">
        <f t="shared" ref="M367:M368" si="278">F372-F367</f>
        <v>0.16701511640875655</v>
      </c>
      <c r="N367" s="302">
        <f t="shared" ref="N367:N368" si="279">SUM(K367:M367)</f>
        <v>1.7071640727929021</v>
      </c>
    </row>
    <row r="368" spans="1:14" x14ac:dyDescent="0.2">
      <c r="A368" s="282" t="s">
        <v>363</v>
      </c>
      <c r="B368" s="302">
        <f>SUM(B366:B367)</f>
        <v>27.93097323814407</v>
      </c>
      <c r="C368" s="299" t="str">
        <f>CONCATENATE("(",ROUND((B368/$H368)*100,1),")")</f>
        <v>(58.6)</v>
      </c>
      <c r="D368" s="302">
        <f>SUM(D366:D367)</f>
        <v>15.03528379996272</v>
      </c>
      <c r="E368" s="299" t="str">
        <f>CONCATENATE("(",ROUND((D368/$H368)*100,1),")")</f>
        <v>(31.6)</v>
      </c>
      <c r="F368" s="302">
        <f>SUM(F366:F367)</f>
        <v>4.6757429618931994</v>
      </c>
      <c r="G368" s="299" t="str">
        <f>CONCATENATE("(",ROUND((F368/$H368)*100,1),")")</f>
        <v>(9.8)</v>
      </c>
      <c r="H368" s="302">
        <f>SUM(H366:H367)</f>
        <v>47.641999999999989</v>
      </c>
      <c r="I368" s="299" t="str">
        <f>CONCATENATE("(",ROUND((H368/$H368)*100,1),")")</f>
        <v>(100)</v>
      </c>
      <c r="K368" s="302">
        <f t="shared" si="276"/>
        <v>2.3913561169004467</v>
      </c>
      <c r="L368" s="302">
        <f t="shared" si="277"/>
        <v>0.9834265585173867</v>
      </c>
      <c r="M368" s="302">
        <f t="shared" si="278"/>
        <v>0.28421732458222415</v>
      </c>
      <c r="N368" s="302">
        <f t="shared" si="279"/>
        <v>3.6590000000000575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18.883895824896342</v>
      </c>
      <c r="C371" s="299" t="str">
        <f>CONCATENATE("(",ROUND((B371/$H373)*100,1),")")</f>
        <v>(36.8)</v>
      </c>
      <c r="D371" s="302">
        <f>'Ind T6'!R153</f>
        <v>6.5279491567164243</v>
      </c>
      <c r="E371" s="299" t="str">
        <f>CONCATENATE("(",ROUND((D371/$H373)*100,1),")")</f>
        <v>(12.7)</v>
      </c>
      <c r="F371" s="302">
        <f>'Ind T6'!S153</f>
        <v>2.022548821868392</v>
      </c>
      <c r="G371" s="299" t="str">
        <f>CONCATENATE("(",ROUND((F371/$H373)*100,1),")")</f>
        <v>(3.9)</v>
      </c>
      <c r="H371" s="302">
        <f>SUM(B371,D371,F371)</f>
        <v>27.434393803481157</v>
      </c>
      <c r="I371" s="299" t="str">
        <f>CONCATENATE("(",ROUND((H371/$H373)*100,1),")")</f>
        <v>(53.5)</v>
      </c>
      <c r="K371" s="302">
        <f>B376-B371</f>
        <v>1.5883438433039245</v>
      </c>
      <c r="L371" s="302">
        <f>D376-D371</f>
        <v>0.48411884984774733</v>
      </c>
      <c r="M371" s="302">
        <f>F376-F371</f>
        <v>0.17702338484050317</v>
      </c>
      <c r="N371" s="302">
        <f>SUM(K371:M371)</f>
        <v>2.249486077992175</v>
      </c>
    </row>
    <row r="372" spans="1:14" x14ac:dyDescent="0.2">
      <c r="A372" s="282" t="s">
        <v>365</v>
      </c>
      <c r="B372" s="302">
        <f>'Ind T6'!Q152</f>
        <v>11.438433530148176</v>
      </c>
      <c r="C372" s="299" t="str">
        <f>CONCATENATE("(",ROUND((B372/$H373)*100,1),")")</f>
        <v>(22.3)</v>
      </c>
      <c r="D372" s="302">
        <f>'Ind T6'!R152</f>
        <v>9.4907612017636822</v>
      </c>
      <c r="E372" s="299" t="str">
        <f>CONCATENATE("(",ROUND((D372/$H373)*100,1),")")</f>
        <v>(18.5)</v>
      </c>
      <c r="F372" s="302">
        <f>'Ind T6'!S152</f>
        <v>2.9374114646070311</v>
      </c>
      <c r="G372" s="299" t="str">
        <f>CONCATENATE("(",ROUND((F372/$H373)*100,1),")")</f>
        <v>(5.7)</v>
      </c>
      <c r="H372" s="302">
        <f t="shared" ref="H372" si="280">SUM(B372,D372,F372)</f>
        <v>23.866606196518887</v>
      </c>
      <c r="I372" s="299" t="str">
        <f>CONCATENATE("(",ROUND((H372/$H373)*100,1),")")</f>
        <v>(46.5)</v>
      </c>
      <c r="K372" s="302">
        <f t="shared" ref="K372:K373" si="281">B377-B372</f>
        <v>1.2381947600126484</v>
      </c>
      <c r="L372" s="302">
        <f t="shared" ref="L372:L373" si="282">D377-D372</f>
        <v>0.44657988511460545</v>
      </c>
      <c r="M372" s="302">
        <f t="shared" ref="M372:M373" si="283">F377-F372</f>
        <v>0.27573927688048983</v>
      </c>
      <c r="N372" s="302">
        <f t="shared" ref="N372:N373" si="284">SUM(K372:M372)</f>
        <v>1.9605139220077437</v>
      </c>
    </row>
    <row r="373" spans="1:14" x14ac:dyDescent="0.2">
      <c r="A373" s="282" t="s">
        <v>363</v>
      </c>
      <c r="B373" s="302">
        <f>SUM(B371:B372)</f>
        <v>30.322329355044516</v>
      </c>
      <c r="C373" s="299" t="str">
        <f>CONCATENATE("(",ROUND((B373/$H373)*100,1),")")</f>
        <v>(59.1)</v>
      </c>
      <c r="D373" s="302">
        <f>SUM(D371:D372)</f>
        <v>16.018710358480106</v>
      </c>
      <c r="E373" s="299" t="str">
        <f>CONCATENATE("(",ROUND((D373/$H373)*100,1),")")</f>
        <v>(31.2)</v>
      </c>
      <c r="F373" s="302">
        <f>SUM(F371:F372)</f>
        <v>4.9599602864754235</v>
      </c>
      <c r="G373" s="299" t="str">
        <f>CONCATENATE("(",ROUND((F373/$H373)*100,1),")")</f>
        <v>(9.7)</v>
      </c>
      <c r="H373" s="302">
        <f>SUM(H371:H372)</f>
        <v>51.301000000000045</v>
      </c>
      <c r="I373" s="299" t="str">
        <f>CONCATENATE("(",ROUND((H373/$H373)*100,1),")")</f>
        <v>(100)</v>
      </c>
      <c r="K373" s="302">
        <f t="shared" si="281"/>
        <v>2.8265386033165782</v>
      </c>
      <c r="L373" s="302">
        <f t="shared" si="282"/>
        <v>0.93069873496235189</v>
      </c>
      <c r="M373" s="302">
        <f t="shared" si="283"/>
        <v>0.45276266172099255</v>
      </c>
      <c r="N373" s="302">
        <f t="shared" si="284"/>
        <v>4.2099999999999227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20.472239668200267</v>
      </c>
      <c r="C376" s="299" t="str">
        <f>CONCATENATE("(",ROUND((B376/$H378)*100,1),")")</f>
        <v>(36.9)</v>
      </c>
      <c r="D376" s="302">
        <f>'Ind T6'!W153</f>
        <v>7.0120680065641716</v>
      </c>
      <c r="E376" s="299" t="str">
        <f>CONCATENATE("(",ROUND((D376/$H378)*100,1),")")</f>
        <v>(12.6)</v>
      </c>
      <c r="F376" s="302">
        <f>'Ind T6'!X153</f>
        <v>2.1995722067088952</v>
      </c>
      <c r="G376" s="299" t="str">
        <f>CONCATENATE("(",ROUND((F376/$H378)*100,1),")")</f>
        <v>(4)</v>
      </c>
      <c r="H376" s="302">
        <f>SUM(B376,D376,F376)</f>
        <v>29.683879881473331</v>
      </c>
      <c r="I376" s="299" t="str">
        <f>CONCATENATE("(",ROUND((H376/$H378)*100,1),")")</f>
        <v>(53.5)</v>
      </c>
      <c r="K376" s="302">
        <f>B376-B366</f>
        <v>2.9609045364092346</v>
      </c>
      <c r="L376" s="302">
        <f>D376-D366</f>
        <v>0.94619187577612518</v>
      </c>
      <c r="M376" s="302">
        <f>F376-F366</f>
        <v>0.29422559301397033</v>
      </c>
      <c r="N376" s="302">
        <f>SUM(K376:M376)</f>
        <v>4.2013220051993301</v>
      </c>
    </row>
    <row r="377" spans="1:14" x14ac:dyDescent="0.2">
      <c r="A377" s="282" t="s">
        <v>365</v>
      </c>
      <c r="B377" s="302">
        <f>'Ind T6'!V152</f>
        <v>12.676628290160824</v>
      </c>
      <c r="C377" s="299" t="str">
        <f>CONCATENATE("(",ROUND((B377/$H378)*100,1),")")</f>
        <v>(22.8)</v>
      </c>
      <c r="D377" s="302">
        <f>'Ind T6'!W152</f>
        <v>9.9373410868782877</v>
      </c>
      <c r="E377" s="299" t="str">
        <f>CONCATENATE("(",ROUND((D377/$H378)*100,1),")")</f>
        <v>(17.9)</v>
      </c>
      <c r="F377" s="302">
        <f>'Ind T6'!X152</f>
        <v>3.2131507414875209</v>
      </c>
      <c r="G377" s="299" t="str">
        <f>CONCATENATE("(",ROUND((F377/$H378)*100,1),")")</f>
        <v>(5.8)</v>
      </c>
      <c r="H377" s="302">
        <f t="shared" ref="H377" si="285">SUM(B377,D377,F377)</f>
        <v>25.827120118526633</v>
      </c>
      <c r="I377" s="299" t="str">
        <f>CONCATENATE("(",ROUND((H377/$H378)*100,1),")")</f>
        <v>(46.5)</v>
      </c>
      <c r="K377" s="302">
        <f t="shared" ref="K377:K378" si="286">B377-B367</f>
        <v>2.256990183807785</v>
      </c>
      <c r="L377" s="302">
        <f t="shared" ref="L377:L378" si="287">D377-D367</f>
        <v>0.9679334177036143</v>
      </c>
      <c r="M377" s="302">
        <f t="shared" ref="M377:M378" si="288">F377-F367</f>
        <v>0.44275439328924637</v>
      </c>
      <c r="N377" s="302">
        <f t="shared" ref="N377:N378" si="289">SUM(K377:M377)</f>
        <v>3.6676779948006457</v>
      </c>
    </row>
    <row r="378" spans="1:14" x14ac:dyDescent="0.2">
      <c r="A378" s="282" t="s">
        <v>363</v>
      </c>
      <c r="B378" s="302">
        <f>SUM(B376:B377)</f>
        <v>33.148867958361095</v>
      </c>
      <c r="C378" s="299" t="str">
        <f>CONCATENATE("(",ROUND((B378/$H378)*100,1),")")</f>
        <v>(59.7)</v>
      </c>
      <c r="D378" s="302">
        <f>SUM(D376:D377)</f>
        <v>16.949409093442458</v>
      </c>
      <c r="E378" s="299" t="str">
        <f>CONCATENATE("(",ROUND((D378/$H378)*100,1),")")</f>
        <v>(30.5)</v>
      </c>
      <c r="F378" s="302">
        <f>SUM(F376:F377)</f>
        <v>5.4127229481964161</v>
      </c>
      <c r="G378" s="299" t="str">
        <f>CONCATENATE("(",ROUND((F378/$H378)*100,1),")")</f>
        <v>(9.8)</v>
      </c>
      <c r="H378" s="302">
        <f>SUM(H376:H377)</f>
        <v>55.510999999999967</v>
      </c>
      <c r="I378" s="299" t="str">
        <f>CONCATENATE("(",ROUND((H378/$H378)*100,1),")")</f>
        <v>(100)</v>
      </c>
      <c r="K378" s="302">
        <f t="shared" si="286"/>
        <v>5.2178947202170249</v>
      </c>
      <c r="L378" s="302">
        <f t="shared" si="287"/>
        <v>1.9141252934797386</v>
      </c>
      <c r="M378" s="302">
        <f t="shared" si="288"/>
        <v>0.73697998630321671</v>
      </c>
      <c r="N378" s="302">
        <f t="shared" si="289"/>
        <v>7.8689999999999802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11.145418670729605</v>
      </c>
      <c r="C387" s="299" t="str">
        <f>CONCATENATE("(",ROUND((B387/$H389)*100,1),")")</f>
        <v>(34)</v>
      </c>
      <c r="D387" s="302">
        <f>'Ind T6'!M162</f>
        <v>1.7121577480460559</v>
      </c>
      <c r="E387" s="299" t="str">
        <f>CONCATENATE("(",ROUND((D387/$H389)*100,1),")")</f>
        <v>(5.2)</v>
      </c>
      <c r="F387" s="302">
        <f>'Ind T6'!N162</f>
        <v>0.65950424697013743</v>
      </c>
      <c r="G387" s="299" t="str">
        <f>CONCATENATE("(",ROUND((F387/$H389)*100,1),")")</f>
        <v>(2)</v>
      </c>
      <c r="H387" s="302">
        <f>SUM(B387,D387,F387)</f>
        <v>13.517080665745798</v>
      </c>
      <c r="I387" s="299" t="str">
        <f>CONCATENATE("(",ROUND((H387/$H389)*100,1),")")</f>
        <v>(41.2)</v>
      </c>
      <c r="K387" s="302">
        <f>B392-B387</f>
        <v>-0.17401335252699468</v>
      </c>
      <c r="L387" s="302">
        <f>D392-D387</f>
        <v>0.10069838517191743</v>
      </c>
      <c r="M387" s="302">
        <f>F392-F387</f>
        <v>3.5660123334971816E-3</v>
      </c>
      <c r="N387" s="302">
        <f>SUM(K387:M387)</f>
        <v>-6.9748955021580072E-2</v>
      </c>
    </row>
    <row r="388" spans="1:14" x14ac:dyDescent="0.2">
      <c r="A388" s="282" t="s">
        <v>365</v>
      </c>
      <c r="B388" s="302">
        <f>'Ind T6'!L161</f>
        <v>9.535392684543238</v>
      </c>
      <c r="C388" s="299" t="str">
        <f>CONCATENATE("(",ROUND((B388/$H389)*100,1),")")</f>
        <v>(29.1)</v>
      </c>
      <c r="D388" s="302">
        <f>'Ind T6'!M161</f>
        <v>9.3032750438350327</v>
      </c>
      <c r="E388" s="299" t="str">
        <f>CONCATENATE("(",ROUND((D388/$H389)*100,1),")")</f>
        <v>(28.4)</v>
      </c>
      <c r="F388" s="302">
        <f>'Ind T6'!N161</f>
        <v>0.43725160587590695</v>
      </c>
      <c r="G388" s="299" t="str">
        <f>CONCATENATE("(",ROUND((F388/$H389)*100,1),")")</f>
        <v>(1.3)</v>
      </c>
      <c r="H388" s="302">
        <f t="shared" ref="H388" si="290">SUM(B388,D388,F388)</f>
        <v>19.275919334254176</v>
      </c>
      <c r="I388" s="299" t="str">
        <f>CONCATENATE("(",ROUND((H388/$H389)*100,1),")")</f>
        <v>(58.8)</v>
      </c>
      <c r="K388" s="302">
        <f t="shared" ref="K388:K389" si="291">B393-B388</f>
        <v>4.4609294481391615E-2</v>
      </c>
      <c r="L388" s="302">
        <f t="shared" ref="L388:L389" si="292">D393-D388</f>
        <v>6.2664882745270489E-2</v>
      </c>
      <c r="M388" s="302">
        <f t="shared" ref="M388:M389" si="293">F393-F388</f>
        <v>2.4747777949682415E-3</v>
      </c>
      <c r="N388" s="302">
        <f t="shared" ref="N388:N389" si="294">SUM(K388:M388)</f>
        <v>0.10974895502163035</v>
      </c>
    </row>
    <row r="389" spans="1:14" x14ac:dyDescent="0.2">
      <c r="A389" s="282" t="s">
        <v>363</v>
      </c>
      <c r="B389" s="302">
        <f>SUM(B387:B388)</f>
        <v>20.680811355272844</v>
      </c>
      <c r="C389" s="299" t="str">
        <f>CONCATENATE("(",ROUND((B389/$H389)*100,1),")")</f>
        <v>(63.1)</v>
      </c>
      <c r="D389" s="302">
        <f>SUM(D387:D388)</f>
        <v>11.015432791881089</v>
      </c>
      <c r="E389" s="299" t="str">
        <f>CONCATENATE("(",ROUND((D389/$H389)*100,1),")")</f>
        <v>(33.6)</v>
      </c>
      <c r="F389" s="302">
        <f>SUM(F387:F388)</f>
        <v>1.0967558528460444</v>
      </c>
      <c r="G389" s="299" t="str">
        <f>CONCATENATE("(",ROUND((F389/$H389)*100,1),")")</f>
        <v>(3.3)</v>
      </c>
      <c r="H389" s="302">
        <f>SUM(H387:H388)</f>
        <v>32.792999999999978</v>
      </c>
      <c r="I389" s="299" t="str">
        <f>CONCATENATE("(",ROUND((H389/$H389)*100,1),")")</f>
        <v>(100)</v>
      </c>
      <c r="K389" s="302">
        <f t="shared" si="291"/>
        <v>-0.12940405804560484</v>
      </c>
      <c r="L389" s="302">
        <f t="shared" si="292"/>
        <v>0.16336326791718747</v>
      </c>
      <c r="M389" s="302">
        <f t="shared" si="293"/>
        <v>6.0407901284653676E-3</v>
      </c>
      <c r="N389" s="302">
        <f t="shared" si="294"/>
        <v>4.0000000000047997E-2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10.97140531820261</v>
      </c>
      <c r="C392" s="299" t="str">
        <f>CONCATENATE("(",ROUND((B392/$H394)*100,1),")")</f>
        <v>(33.4)</v>
      </c>
      <c r="D392" s="302">
        <f>'Ind T6'!R162</f>
        <v>1.8128561332179733</v>
      </c>
      <c r="E392" s="299" t="str">
        <f>CONCATENATE("(",ROUND((D392/$H394)*100,1),")")</f>
        <v>(5.5)</v>
      </c>
      <c r="F392" s="302">
        <f>'Ind T6'!S162</f>
        <v>0.66307025930363461</v>
      </c>
      <c r="G392" s="299" t="str">
        <f>CONCATENATE("(",ROUND((F392/$H394)*100,1),")")</f>
        <v>(2)</v>
      </c>
      <c r="H392" s="302">
        <f>SUM(B392,D392,F392)</f>
        <v>13.447331710724217</v>
      </c>
      <c r="I392" s="299" t="str">
        <f>CONCATENATE("(",ROUND((H392/$H394)*100,1),")")</f>
        <v>(41)</v>
      </c>
      <c r="K392" s="302">
        <f>B397-B392</f>
        <v>-0.38586295531070292</v>
      </c>
      <c r="L392" s="302">
        <f>D397-D392</f>
        <v>0.19856367152499454</v>
      </c>
      <c r="M392" s="302">
        <f>F397-F392</f>
        <v>1.1140638663764357E-2</v>
      </c>
      <c r="N392" s="302">
        <f>SUM(K392:M392)</f>
        <v>-0.17615864512194401</v>
      </c>
    </row>
    <row r="393" spans="1:14" x14ac:dyDescent="0.2">
      <c r="A393" s="282" t="s">
        <v>365</v>
      </c>
      <c r="B393" s="302">
        <f>'Ind T6'!Q161</f>
        <v>9.5800019790246296</v>
      </c>
      <c r="C393" s="299" t="str">
        <f>CONCATENATE("(",ROUND((B393/$H394)*100,1),")")</f>
        <v>(29.2)</v>
      </c>
      <c r="D393" s="302">
        <f>'Ind T6'!R161</f>
        <v>9.3659399265803032</v>
      </c>
      <c r="E393" s="299" t="str">
        <f>CONCATENATE("(",ROUND((D393/$H394)*100,1),")")</f>
        <v>(28.5)</v>
      </c>
      <c r="F393" s="302">
        <f>'Ind T6'!S161</f>
        <v>0.43972638367087519</v>
      </c>
      <c r="G393" s="299" t="str">
        <f>CONCATENATE("(",ROUND((F393/$H394)*100,1),")")</f>
        <v>(1.3)</v>
      </c>
      <c r="H393" s="302">
        <f t="shared" ref="H393" si="295">SUM(B393,D393,F393)</f>
        <v>19.385668289275809</v>
      </c>
      <c r="I393" s="299" t="str">
        <f>CONCATENATE("(",ROUND((H393/$H394)*100,1),")")</f>
        <v>(59)</v>
      </c>
      <c r="K393" s="302">
        <f t="shared" ref="K393:K394" si="296">B398-B393</f>
        <v>5.5607417312447893E-2</v>
      </c>
      <c r="L393" s="302">
        <f t="shared" ref="L393:L394" si="297">D398-D393</f>
        <v>5.8349635914192177E-2</v>
      </c>
      <c r="M393" s="302">
        <f t="shared" ref="M393:M394" si="298">F398-F393</f>
        <v>6.201591895329428E-3</v>
      </c>
      <c r="N393" s="302">
        <f t="shared" ref="N393:N394" si="299">SUM(K393:M393)</f>
        <v>0.1201586451219695</v>
      </c>
    </row>
    <row r="394" spans="1:14" x14ac:dyDescent="0.2">
      <c r="A394" s="282" t="s">
        <v>363</v>
      </c>
      <c r="B394" s="302">
        <f>SUM(B392:B393)</f>
        <v>20.551407297227239</v>
      </c>
      <c r="C394" s="299" t="str">
        <f>CONCATENATE("(",ROUND((B394/$H394)*100,1),")")</f>
        <v>(62.6)</v>
      </c>
      <c r="D394" s="302">
        <f>SUM(D392:D393)</f>
        <v>11.178796059798277</v>
      </c>
      <c r="E394" s="299" t="str">
        <f>CONCATENATE("(",ROUND((D394/$H394)*100,1),")")</f>
        <v>(34)</v>
      </c>
      <c r="F394" s="302">
        <f>SUM(F392:F393)</f>
        <v>1.1027966429745097</v>
      </c>
      <c r="G394" s="299" t="str">
        <f>CONCATENATE("(",ROUND((F394/$H394)*100,1),")")</f>
        <v>(3.4)</v>
      </c>
      <c r="H394" s="302">
        <f>SUM(H392:H393)</f>
        <v>32.833000000000027</v>
      </c>
      <c r="I394" s="299" t="str">
        <f>CONCATENATE("(",ROUND((H394/$H394)*100,1),")")</f>
        <v>(100)</v>
      </c>
      <c r="K394" s="302">
        <f t="shared" si="296"/>
        <v>-0.33025553799825502</v>
      </c>
      <c r="L394" s="302">
        <f t="shared" si="297"/>
        <v>0.25691330743918606</v>
      </c>
      <c r="M394" s="302">
        <f t="shared" si="298"/>
        <v>1.7342230559093785E-2</v>
      </c>
      <c r="N394" s="302">
        <f t="shared" si="299"/>
        <v>-5.5999999999975181E-2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10.585542362891907</v>
      </c>
      <c r="C397" s="299" t="str">
        <f>CONCATENATE("(",ROUND((B397/$H399)*100,1),")")</f>
        <v>(32.3)</v>
      </c>
      <c r="D397" s="302">
        <f>'Ind T6'!W162</f>
        <v>2.0114198047429679</v>
      </c>
      <c r="E397" s="299" t="str">
        <f>CONCATENATE("(",ROUND((D397/$H399)*100,1),")")</f>
        <v>(6.1)</v>
      </c>
      <c r="F397" s="302">
        <f>'Ind T6'!X162</f>
        <v>0.67421089796739897</v>
      </c>
      <c r="G397" s="299" t="str">
        <f>CONCATENATE("(",ROUND((F397/$H399)*100,1),")")</f>
        <v>(2.1)</v>
      </c>
      <c r="H397" s="302">
        <f>SUM(B397,D397,F397)</f>
        <v>13.271173065602273</v>
      </c>
      <c r="I397" s="299" t="str">
        <f>CONCATENATE("(",ROUND((H397/$H399)*100,1),")")</f>
        <v>(40.5)</v>
      </c>
      <c r="K397" s="302">
        <f>B397-B387</f>
        <v>-0.5598763078376976</v>
      </c>
      <c r="L397" s="302">
        <f>D397-D387</f>
        <v>0.29926205669691197</v>
      </c>
      <c r="M397" s="302">
        <f>F397-F387</f>
        <v>1.4706650997261539E-2</v>
      </c>
      <c r="N397" s="302">
        <f>SUM(K397:M397)</f>
        <v>-0.24590760014352409</v>
      </c>
    </row>
    <row r="398" spans="1:14" x14ac:dyDescent="0.2">
      <c r="A398" s="282" t="s">
        <v>365</v>
      </c>
      <c r="B398" s="302">
        <f>'Ind T6'!V161</f>
        <v>9.6356093963370775</v>
      </c>
      <c r="C398" s="299" t="str">
        <f>CONCATENATE("(",ROUND((B398/$H399)*100,1),")")</f>
        <v>(29.4)</v>
      </c>
      <c r="D398" s="302">
        <f>'Ind T6'!W161</f>
        <v>9.4242895624944953</v>
      </c>
      <c r="E398" s="299" t="str">
        <f>CONCATENATE("(",ROUND((D398/$H399)*100,1),")")</f>
        <v>(28.8)</v>
      </c>
      <c r="F398" s="302">
        <f>'Ind T6'!X161</f>
        <v>0.44592797556620462</v>
      </c>
      <c r="G398" s="299" t="str">
        <f>CONCATENATE("(",ROUND((F398/$H399)*100,1),")")</f>
        <v>(1.4)</v>
      </c>
      <c r="H398" s="302">
        <f t="shared" ref="H398" si="300">SUM(B398,D398,F398)</f>
        <v>19.505826934397778</v>
      </c>
      <c r="I398" s="299" t="str">
        <f>CONCATENATE("(",ROUND((H398/$H399)*100,1),")")</f>
        <v>(59.5)</v>
      </c>
      <c r="K398" s="302">
        <f t="shared" ref="K398:K399" si="301">B398-B388</f>
        <v>0.10021671179383951</v>
      </c>
      <c r="L398" s="302">
        <f t="shared" ref="L398:L399" si="302">D398-D388</f>
        <v>0.12101451865946267</v>
      </c>
      <c r="M398" s="302">
        <f t="shared" ref="M398:M399" si="303">F398-F388</f>
        <v>8.6763696902976695E-3</v>
      </c>
      <c r="N398" s="302">
        <f t="shared" ref="N398:N399" si="304">SUM(K398:M398)</f>
        <v>0.22990760014359984</v>
      </c>
    </row>
    <row r="399" spans="1:14" x14ac:dyDescent="0.2">
      <c r="A399" s="282" t="s">
        <v>363</v>
      </c>
      <c r="B399" s="302">
        <f>SUM(B397:B398)</f>
        <v>20.221151759228984</v>
      </c>
      <c r="C399" s="299" t="str">
        <f>CONCATENATE("(",ROUND((B399/$H399)*100,1),")")</f>
        <v>(61.7)</v>
      </c>
      <c r="D399" s="302">
        <f>SUM(D397:D398)</f>
        <v>11.435709367237463</v>
      </c>
      <c r="E399" s="299" t="str">
        <f>CONCATENATE("(",ROUND((D399/$H399)*100,1),")")</f>
        <v>(34.9)</v>
      </c>
      <c r="F399" s="302">
        <f>SUM(F397:F398)</f>
        <v>1.1201388735336035</v>
      </c>
      <c r="G399" s="299" t="str">
        <f>CONCATENATE("(",ROUND((F399/$H399)*100,1),")")</f>
        <v>(3.4)</v>
      </c>
      <c r="H399" s="302">
        <f>SUM(H397:H398)</f>
        <v>32.777000000000051</v>
      </c>
      <c r="I399" s="299" t="str">
        <f>CONCATENATE("(",ROUND((H399/$H399)*100,1),")")</f>
        <v>(100)</v>
      </c>
      <c r="K399" s="302">
        <f t="shared" si="301"/>
        <v>-0.45965959604385986</v>
      </c>
      <c r="L399" s="302">
        <f t="shared" si="302"/>
        <v>0.42027657535637353</v>
      </c>
      <c r="M399" s="302">
        <f t="shared" si="303"/>
        <v>2.3383020687559153E-2</v>
      </c>
      <c r="N399" s="302">
        <f t="shared" si="304"/>
        <v>-1.5999999999927184E-2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11.980313549464428</v>
      </c>
      <c r="C408" s="299" t="str">
        <f>CONCATENATE("(",ROUND((B408/$H410)*100,1),")")</f>
        <v>(19)</v>
      </c>
      <c r="D408" s="302">
        <f>'Ind T6'!M171</f>
        <v>4.2734145707562492</v>
      </c>
      <c r="E408" s="299" t="str">
        <f>CONCATENATE("(",ROUND((D408/$H410)*100,1),")")</f>
        <v>(6.8)</v>
      </c>
      <c r="F408" s="302">
        <f>'Ind T6'!N171</f>
        <v>1.9641206561703135</v>
      </c>
      <c r="G408" s="299" t="str">
        <f>CONCATENATE("(",ROUND((F408/$H410)*100,1),")")</f>
        <v>(3.1)</v>
      </c>
      <c r="H408" s="302">
        <f>SUM(B408,D408,F408)</f>
        <v>18.217848776390991</v>
      </c>
      <c r="I408" s="299" t="str">
        <f>CONCATENATE("(",ROUND((H408/$H410)*100,1),")")</f>
        <v>(28.9)</v>
      </c>
      <c r="K408" s="302">
        <f>B413-B408</f>
        <v>-0.16270783559955149</v>
      </c>
      <c r="L408" s="302">
        <f>D413-D408</f>
        <v>5.4850657277904169E-2</v>
      </c>
      <c r="M408" s="302">
        <f>F413-F408</f>
        <v>3.6959990517656305E-2</v>
      </c>
      <c r="N408" s="302">
        <f>SUM(K408:M408)</f>
        <v>-7.0897187803991013E-2</v>
      </c>
    </row>
    <row r="409" spans="1:14" x14ac:dyDescent="0.2">
      <c r="A409" s="282" t="s">
        <v>365</v>
      </c>
      <c r="B409" s="302">
        <f>'Ind T6'!L170</f>
        <v>18.248176731919624</v>
      </c>
      <c r="C409" s="299" t="str">
        <f>CONCATENATE("(",ROUND((B409/$H410)*100,1),")")</f>
        <v>(29)</v>
      </c>
      <c r="D409" s="302">
        <f>'Ind T6'!M170</f>
        <v>22.342193732926585</v>
      </c>
      <c r="E409" s="299" t="str">
        <f>CONCATENATE("(",ROUND((D409/$H410)*100,1),")")</f>
        <v>(35.5)</v>
      </c>
      <c r="F409" s="302">
        <f>'Ind T6'!N170</f>
        <v>4.167780758762845</v>
      </c>
      <c r="G409" s="299" t="str">
        <f>CONCATENATE("(",ROUND((F409/$H410)*100,1),")")</f>
        <v>(6.6)</v>
      </c>
      <c r="H409" s="302">
        <f t="shared" ref="H409" si="305">SUM(B409,D409,F409)</f>
        <v>44.758151223609055</v>
      </c>
      <c r="I409" s="299" t="str">
        <f>CONCATENATE("(",ROUND((H409/$H410)*100,1),")")</f>
        <v>(71.1)</v>
      </c>
      <c r="K409" s="302">
        <f t="shared" ref="K409:K410" si="306">B414-B409</f>
        <v>0.39576855852074289</v>
      </c>
      <c r="L409" s="302">
        <f t="shared" ref="L409:L410" si="307">D414-D409</f>
        <v>-0.49220219264913467</v>
      </c>
      <c r="M409" s="302">
        <f t="shared" ref="M409:M410" si="308">F414-F409</f>
        <v>4.4330821932377695E-2</v>
      </c>
      <c r="N409" s="302">
        <f t="shared" ref="N409:N410" si="309">SUM(K409:M409)</f>
        <v>-5.2102812196014092E-2</v>
      </c>
    </row>
    <row r="410" spans="1:14" x14ac:dyDescent="0.2">
      <c r="A410" s="282" t="s">
        <v>363</v>
      </c>
      <c r="B410" s="302">
        <f>SUM(B408:B409)</f>
        <v>30.228490281384055</v>
      </c>
      <c r="C410" s="299" t="str">
        <f>CONCATENATE("(",ROUND((B410/$H410)*100,1),")")</f>
        <v>(48)</v>
      </c>
      <c r="D410" s="302">
        <f>SUM(D408:D409)</f>
        <v>26.615608303682833</v>
      </c>
      <c r="E410" s="299" t="str">
        <f>CONCATENATE("(",ROUND((D410/$H410)*100,1),")")</f>
        <v>(42.3)</v>
      </c>
      <c r="F410" s="302">
        <f>SUM(F408:F409)</f>
        <v>6.131901414933159</v>
      </c>
      <c r="G410" s="299" t="str">
        <f>CONCATENATE("(",ROUND((F410/$H410)*100,1),")")</f>
        <v>(9.7)</v>
      </c>
      <c r="H410" s="302">
        <f>SUM(H408:H409)</f>
        <v>62.976000000000042</v>
      </c>
      <c r="I410" s="299" t="str">
        <f>CONCATENATE("(",ROUND((H410/$H410)*100,1),")")</f>
        <v>(100)</v>
      </c>
      <c r="K410" s="302">
        <f t="shared" si="306"/>
        <v>0.23306072292118785</v>
      </c>
      <c r="L410" s="302">
        <f t="shared" si="307"/>
        <v>-0.43735153537122784</v>
      </c>
      <c r="M410" s="302">
        <f t="shared" si="308"/>
        <v>8.1290812450033556E-2</v>
      </c>
      <c r="N410" s="302">
        <f t="shared" si="309"/>
        <v>-0.12300000000000644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11.817605713864877</v>
      </c>
      <c r="C413" s="299" t="str">
        <f>CONCATENATE("(",ROUND((B413/$H415)*100,1),")")</f>
        <v>(18.8)</v>
      </c>
      <c r="D413" s="302">
        <f>'Ind T6'!R171</f>
        <v>4.3282652280341534</v>
      </c>
      <c r="E413" s="299" t="str">
        <f>CONCATENATE("(",ROUND((D413/$H415)*100,1),")")</f>
        <v>(6.9)</v>
      </c>
      <c r="F413" s="302">
        <f>'Ind T6'!S171</f>
        <v>2.0010806466879698</v>
      </c>
      <c r="G413" s="299" t="str">
        <f>CONCATENATE("(",ROUND((F413/$H415)*100,1),")")</f>
        <v>(3.2)</v>
      </c>
      <c r="H413" s="302">
        <f>SUM(B413,D413,F413)</f>
        <v>18.146951588587001</v>
      </c>
      <c r="I413" s="299" t="str">
        <f>CONCATENATE("(",ROUND((H413/$H415)*100,1),")")</f>
        <v>(28.9)</v>
      </c>
      <c r="K413" s="302">
        <f>B418-B413</f>
        <v>4.3758341704124959E-2</v>
      </c>
      <c r="L413" s="302">
        <f>D418-D413</f>
        <v>0.22517992451873603</v>
      </c>
      <c r="M413" s="302">
        <f>F418-F413</f>
        <v>0.12265853480837974</v>
      </c>
      <c r="N413" s="302">
        <f>SUM(K413:M413)</f>
        <v>0.39159680103124073</v>
      </c>
    </row>
    <row r="414" spans="1:14" x14ac:dyDescent="0.2">
      <c r="A414" s="282" t="s">
        <v>365</v>
      </c>
      <c r="B414" s="302">
        <f>'Ind T6'!Q170</f>
        <v>18.643945290440367</v>
      </c>
      <c r="C414" s="299" t="str">
        <f>CONCATENATE("(",ROUND((B414/$H415)*100,1),")")</f>
        <v>(29.7)</v>
      </c>
      <c r="D414" s="302">
        <f>'Ind T6'!R170</f>
        <v>21.84999154027745</v>
      </c>
      <c r="E414" s="299" t="str">
        <f>CONCATENATE("(",ROUND((D414/$H415)*100,1),")")</f>
        <v>(34.8)</v>
      </c>
      <c r="F414" s="302">
        <f>'Ind T6'!S170</f>
        <v>4.2121115806952227</v>
      </c>
      <c r="G414" s="299" t="str">
        <f>CONCATENATE("(",ROUND((F414/$H415)*100,1),")")</f>
        <v>(6.7)</v>
      </c>
      <c r="H414" s="302">
        <f t="shared" ref="H414" si="310">SUM(B414,D414,F414)</f>
        <v>44.706048411413036</v>
      </c>
      <c r="I414" s="299" t="str">
        <f>CONCATENATE("(",ROUND((H414/$H415)*100,1),")")</f>
        <v>(71.1)</v>
      </c>
      <c r="K414" s="302">
        <f t="shared" ref="K414:K415" si="311">B419-B414</f>
        <v>1.4442682289366111</v>
      </c>
      <c r="L414" s="302">
        <f t="shared" ref="L414:L415" si="312">D419-D414</f>
        <v>-0.32903959490282375</v>
      </c>
      <c r="M414" s="302">
        <f t="shared" ref="M414:M415" si="313">F419-F414</f>
        <v>0.13117456493485236</v>
      </c>
      <c r="N414" s="302">
        <f t="shared" ref="N414:N415" si="314">SUM(K414:M414)</f>
        <v>1.2464031989686397</v>
      </c>
    </row>
    <row r="415" spans="1:14" x14ac:dyDescent="0.2">
      <c r="A415" s="282" t="s">
        <v>363</v>
      </c>
      <c r="B415" s="302">
        <f>SUM(B413:B414)</f>
        <v>30.461551004305242</v>
      </c>
      <c r="C415" s="299" t="str">
        <f>CONCATENATE("(",ROUND((B415/$H415)*100,1),")")</f>
        <v>(48.5)</v>
      </c>
      <c r="D415" s="302">
        <f>SUM(D413:D414)</f>
        <v>26.178256768311606</v>
      </c>
      <c r="E415" s="299" t="str">
        <f>CONCATENATE("(",ROUND((D415/$H415)*100,1),")")</f>
        <v>(41.6)</v>
      </c>
      <c r="F415" s="302">
        <f>SUM(F413:F414)</f>
        <v>6.2131922273831925</v>
      </c>
      <c r="G415" s="299" t="str">
        <f>CONCATENATE("(",ROUND((F415/$H415)*100,1),")")</f>
        <v>(9.9)</v>
      </c>
      <c r="H415" s="302">
        <f>SUM(H413:H414)</f>
        <v>62.853000000000037</v>
      </c>
      <c r="I415" s="299" t="str">
        <f>CONCATENATE("(",ROUND((H415/$H415)*100,1),")")</f>
        <v>(100)</v>
      </c>
      <c r="K415" s="302">
        <f t="shared" si="311"/>
        <v>1.4880265706407378</v>
      </c>
      <c r="L415" s="302">
        <f t="shared" si="312"/>
        <v>-0.1038596703840895</v>
      </c>
      <c r="M415" s="302">
        <f t="shared" si="313"/>
        <v>0.25383309974323254</v>
      </c>
      <c r="N415" s="302">
        <f t="shared" si="314"/>
        <v>1.6379999999998809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11.861364055569002</v>
      </c>
      <c r="C418" s="299" t="str">
        <f>CONCATENATE("(",ROUND((B418/$H420)*100,1),")")</f>
        <v>(18.4)</v>
      </c>
      <c r="D418" s="302">
        <f>'Ind T6'!W171</f>
        <v>4.5534451525528894</v>
      </c>
      <c r="E418" s="299" t="str">
        <f>CONCATENATE("(",ROUND((D418/$H420)*100,1),")")</f>
        <v>(7.1)</v>
      </c>
      <c r="F418" s="302">
        <f>'Ind T6'!X171</f>
        <v>2.1237391814963495</v>
      </c>
      <c r="G418" s="299" t="str">
        <f>CONCATENATE("(",ROUND((F418/$H420)*100,1),")")</f>
        <v>(3.3)</v>
      </c>
      <c r="H418" s="302">
        <f>SUM(B418,D418,F418)</f>
        <v>18.538548389618242</v>
      </c>
      <c r="I418" s="299" t="str">
        <f>CONCATENATE("(",ROUND((H418/$H420)*100,1),")")</f>
        <v>(28.7)</v>
      </c>
      <c r="K418" s="302">
        <f>B418-B408</f>
        <v>-0.11894949389542653</v>
      </c>
      <c r="L418" s="302">
        <f>D418-D408</f>
        <v>0.2800305817966402</v>
      </c>
      <c r="M418" s="302">
        <f>F418-F408</f>
        <v>0.15961852532603604</v>
      </c>
      <c r="N418" s="302">
        <f>SUM(K418:M418)</f>
        <v>0.32069961322724971</v>
      </c>
    </row>
    <row r="419" spans="1:14" x14ac:dyDescent="0.2">
      <c r="A419" s="282" t="s">
        <v>365</v>
      </c>
      <c r="B419" s="302">
        <f>'Ind T6'!V170</f>
        <v>20.088213519376978</v>
      </c>
      <c r="C419" s="299" t="str">
        <f>CONCATENATE("(",ROUND((B419/$H420)*100,1),")")</f>
        <v>(31.1)</v>
      </c>
      <c r="D419" s="302">
        <f>'Ind T6'!W170</f>
        <v>21.520951945374627</v>
      </c>
      <c r="E419" s="299" t="str">
        <f>CONCATENATE("(",ROUND((D419/$H420)*100,1),")")</f>
        <v>(33.4)</v>
      </c>
      <c r="F419" s="302">
        <f>'Ind T6'!X170</f>
        <v>4.3432861456300751</v>
      </c>
      <c r="G419" s="299" t="str">
        <f>CONCATENATE("(",ROUND((F419/$H420)*100,1),")")</f>
        <v>(6.7)</v>
      </c>
      <c r="H419" s="302">
        <f t="shared" ref="H419" si="315">SUM(B419,D419,F419)</f>
        <v>45.952451610381679</v>
      </c>
      <c r="I419" s="299" t="str">
        <f>CONCATENATE("(",ROUND((H419/$H420)*100,1),")")</f>
        <v>(71.3)</v>
      </c>
      <c r="K419" s="302">
        <f t="shared" ref="K419:K420" si="316">B419-B409</f>
        <v>1.840036787457354</v>
      </c>
      <c r="L419" s="302">
        <f t="shared" ref="L419:L420" si="317">D419-D409</f>
        <v>-0.82124178755195842</v>
      </c>
      <c r="M419" s="302">
        <f t="shared" ref="M419:M420" si="318">F419-F409</f>
        <v>0.17550538686723005</v>
      </c>
      <c r="N419" s="302">
        <f t="shared" ref="N419:N420" si="319">SUM(K419:M419)</f>
        <v>1.1943003867726256</v>
      </c>
    </row>
    <row r="420" spans="1:14" x14ac:dyDescent="0.2">
      <c r="A420" s="282" t="s">
        <v>363</v>
      </c>
      <c r="B420" s="302">
        <f>SUM(B418:B419)</f>
        <v>31.94957757494598</v>
      </c>
      <c r="C420" s="299" t="str">
        <f>CONCATENATE("(",ROUND((B420/$H420)*100,1),")")</f>
        <v>(49.5)</v>
      </c>
      <c r="D420" s="302">
        <f>SUM(D418:D419)</f>
        <v>26.074397097927516</v>
      </c>
      <c r="E420" s="299" t="str">
        <f>CONCATENATE("(",ROUND((D420/$H420)*100,1),")")</f>
        <v>(40.4)</v>
      </c>
      <c r="F420" s="302">
        <f>SUM(F418:F419)</f>
        <v>6.4670253271264251</v>
      </c>
      <c r="G420" s="299" t="str">
        <f>CONCATENATE("(",ROUND((F420/$H420)*100,1),")")</f>
        <v>(10)</v>
      </c>
      <c r="H420" s="302">
        <f>SUM(H418:H419)</f>
        <v>64.490999999999929</v>
      </c>
      <c r="I420" s="299" t="str">
        <f>CONCATENATE("(",ROUND((H420/$H420)*100,1),")")</f>
        <v>(100)</v>
      </c>
      <c r="K420" s="302">
        <f t="shared" si="316"/>
        <v>1.7210872935619257</v>
      </c>
      <c r="L420" s="302">
        <f t="shared" si="317"/>
        <v>-0.54121120575531734</v>
      </c>
      <c r="M420" s="302">
        <f t="shared" si="318"/>
        <v>0.33512391219326609</v>
      </c>
      <c r="N420" s="302">
        <f t="shared" si="319"/>
        <v>1.5149999999998744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14.214001486122234</v>
      </c>
      <c r="C429" s="299" t="str">
        <f>CONCATENATE("(",ROUND((B429/$H431)*100,1),")")</f>
        <v>(14.4)</v>
      </c>
      <c r="D429" s="302">
        <f>'Ind T6'!M180</f>
        <v>4.8332821591564805</v>
      </c>
      <c r="E429" s="299" t="str">
        <f>CONCATENATE("(",ROUND((D429/$H431)*100,1),")")</f>
        <v>(4.9)</v>
      </c>
      <c r="F429" s="302">
        <f>'Ind T6'!N180</f>
        <v>2.1180208933437594</v>
      </c>
      <c r="G429" s="299" t="str">
        <f>CONCATENATE("(",ROUND((F429/$H431)*100,1),")")</f>
        <v>(2.1)</v>
      </c>
      <c r="H429" s="302">
        <f>SUM(B429,D429,F429)</f>
        <v>21.165304538622472</v>
      </c>
      <c r="I429" s="299" t="str">
        <f>CONCATENATE("(",ROUND((H429/$H431)*100,1),")")</f>
        <v>(21.4)</v>
      </c>
      <c r="K429" s="302">
        <f>B434-B429</f>
        <v>1.2723210740326998</v>
      </c>
      <c r="L429" s="302">
        <f>D434-D429</f>
        <v>0.56859661276489515</v>
      </c>
      <c r="M429" s="302">
        <f>F434-F429</f>
        <v>6.3158910188450434E-2</v>
      </c>
      <c r="N429" s="302">
        <f>SUM(K429:M429)</f>
        <v>1.9040765969860454</v>
      </c>
    </row>
    <row r="430" spans="1:14" x14ac:dyDescent="0.2">
      <c r="A430" s="282" t="s">
        <v>365</v>
      </c>
      <c r="B430" s="302">
        <f>'Ind T6'!L179</f>
        <v>38.018182269688346</v>
      </c>
      <c r="C430" s="299" t="str">
        <f>CONCATENATE("(",ROUND((B430/$H431)*100,1),")")</f>
        <v>(38.5)</v>
      </c>
      <c r="D430" s="302">
        <f>'Ind T6'!M179</f>
        <v>36.054528317550322</v>
      </c>
      <c r="E430" s="299" t="str">
        <f>CONCATENATE("(",ROUND((D430/$H431)*100,1),")")</f>
        <v>(36.5)</v>
      </c>
      <c r="F430" s="302">
        <f>'Ind T6'!N179</f>
        <v>3.6129848741389221</v>
      </c>
      <c r="G430" s="299" t="str">
        <f>CONCATENATE("(",ROUND((F430/$H431)*100,1),")")</f>
        <v>(3.7)</v>
      </c>
      <c r="H430" s="302">
        <f t="shared" ref="H430" si="320">SUM(B430,D430,F430)</f>
        <v>77.685695461377591</v>
      </c>
      <c r="I430" s="299" t="str">
        <f>CONCATENATE("(",ROUND((H430/$H431)*100,1),")")</f>
        <v>(78.6)</v>
      </c>
      <c r="K430" s="302">
        <f t="shared" ref="K430:K431" si="321">B435-B430</f>
        <v>4.5810267001134832</v>
      </c>
      <c r="L430" s="302">
        <f t="shared" ref="L430:L431" si="322">D435-D430</f>
        <v>2.0439706900237198</v>
      </c>
      <c r="M430" s="302">
        <f t="shared" ref="M430:M431" si="323">F435-F430</f>
        <v>0.56292601287683919</v>
      </c>
      <c r="N430" s="302">
        <f t="shared" ref="N430:N431" si="324">SUM(K430:M430)</f>
        <v>7.1879234030140422</v>
      </c>
    </row>
    <row r="431" spans="1:14" x14ac:dyDescent="0.2">
      <c r="A431" s="282" t="s">
        <v>363</v>
      </c>
      <c r="B431" s="302">
        <f>SUM(B429:B430)</f>
        <v>52.232183755810581</v>
      </c>
      <c r="C431" s="299" t="str">
        <f>CONCATENATE("(",ROUND((B431/$H431)*100,1),")")</f>
        <v>(52.8)</v>
      </c>
      <c r="D431" s="302">
        <f>SUM(D429:D430)</f>
        <v>40.887810476706804</v>
      </c>
      <c r="E431" s="299" t="str">
        <f>CONCATENATE("(",ROUND((D431/$H431)*100,1),")")</f>
        <v>(41.4)</v>
      </c>
      <c r="F431" s="302">
        <f>SUM(F429:F430)</f>
        <v>5.7310057674826815</v>
      </c>
      <c r="G431" s="299" t="str">
        <f>CONCATENATE("(",ROUND((F431/$H431)*100,1),")")</f>
        <v>(5.8)</v>
      </c>
      <c r="H431" s="302">
        <f>SUM(H429:H430)</f>
        <v>98.851000000000056</v>
      </c>
      <c r="I431" s="299" t="str">
        <f>CONCATENATE("(",ROUND((H431/$H431)*100,1),")")</f>
        <v>(100)</v>
      </c>
      <c r="K431" s="302">
        <f t="shared" si="321"/>
        <v>5.8533477741461795</v>
      </c>
      <c r="L431" s="302">
        <f t="shared" si="322"/>
        <v>2.6125673027886123</v>
      </c>
      <c r="M431" s="302">
        <f t="shared" si="323"/>
        <v>0.62608492306528962</v>
      </c>
      <c r="N431" s="302">
        <f t="shared" si="324"/>
        <v>9.0920000000000805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15.486322560154933</v>
      </c>
      <c r="C434" s="299" t="str">
        <f>CONCATENATE("(",ROUND((B434/$H436)*100,1),")")</f>
        <v>(14.3)</v>
      </c>
      <c r="D434" s="302">
        <f>'Ind T6'!R180</f>
        <v>5.4018787719213757</v>
      </c>
      <c r="E434" s="299" t="str">
        <f>CONCATENATE("(",ROUND((D434/$H436)*100,1),")")</f>
        <v>(5)</v>
      </c>
      <c r="F434" s="302">
        <f>'Ind T6'!S180</f>
        <v>2.1811798035322099</v>
      </c>
      <c r="G434" s="299" t="str">
        <f>CONCATENATE("(",ROUND((F434/$H436)*100,1),")")</f>
        <v>(2)</v>
      </c>
      <c r="H434" s="302">
        <f>SUM(B434,D434,F434)</f>
        <v>23.06938113560852</v>
      </c>
      <c r="I434" s="299" t="str">
        <f>CONCATENATE("(",ROUND((H434/$H436)*100,1),")")</f>
        <v>(21.4)</v>
      </c>
      <c r="K434" s="302">
        <f>B439-B434</f>
        <v>1.806656760914743</v>
      </c>
      <c r="L434" s="302">
        <f>D439-D434</f>
        <v>0.85737757015344407</v>
      </c>
      <c r="M434" s="302">
        <f>F439-F434</f>
        <v>-5.5083576014927083E-3</v>
      </c>
      <c r="N434" s="302">
        <f>SUM(K434:M434)</f>
        <v>2.6585259734666944</v>
      </c>
    </row>
    <row r="435" spans="1:14" x14ac:dyDescent="0.2">
      <c r="A435" s="282" t="s">
        <v>365</v>
      </c>
      <c r="B435" s="302">
        <f>'Ind T6'!Q179</f>
        <v>42.599208969801829</v>
      </c>
      <c r="C435" s="299" t="str">
        <f>CONCATENATE("(",ROUND((B435/$H436)*100,1),")")</f>
        <v>(39.5)</v>
      </c>
      <c r="D435" s="302">
        <f>'Ind T6'!R179</f>
        <v>38.098499007574041</v>
      </c>
      <c r="E435" s="299" t="str">
        <f>CONCATENATE("(",ROUND((D435/$H436)*100,1),")")</f>
        <v>(35.3)</v>
      </c>
      <c r="F435" s="302">
        <f>'Ind T6'!S179</f>
        <v>4.1759108870157613</v>
      </c>
      <c r="G435" s="299" t="str">
        <f>CONCATENATE("(",ROUND((F435/$H436)*100,1),")")</f>
        <v>(3.9)</v>
      </c>
      <c r="H435" s="302">
        <f t="shared" ref="H435" si="325">SUM(B435,D435,F435)</f>
        <v>84.873618864391631</v>
      </c>
      <c r="I435" s="299" t="str">
        <f>CONCATENATE("(",ROUND((H435/$H436)*100,1),")")</f>
        <v>(78.6)</v>
      </c>
      <c r="K435" s="302">
        <f t="shared" ref="K435:K436" si="326">B440-B435</f>
        <v>7.5315888314473938</v>
      </c>
      <c r="L435" s="302">
        <f t="shared" ref="L435:L436" si="327">D440-D435</f>
        <v>1.3200506909154015</v>
      </c>
      <c r="M435" s="302">
        <f t="shared" ref="M435:M436" si="328">F440-F435</f>
        <v>0.86383450417033458</v>
      </c>
      <c r="N435" s="302">
        <f t="shared" ref="N435:N436" si="329">SUM(K435:M435)</f>
        <v>9.7154740265331299</v>
      </c>
    </row>
    <row r="436" spans="1:14" x14ac:dyDescent="0.2">
      <c r="A436" s="282" t="s">
        <v>363</v>
      </c>
      <c r="B436" s="302">
        <f>SUM(B434:B435)</f>
        <v>58.085531529956761</v>
      </c>
      <c r="C436" s="299" t="str">
        <f>CONCATENATE("(",ROUND((B436/$H436)*100,1),")")</f>
        <v>(53.8)</v>
      </c>
      <c r="D436" s="302">
        <f>SUM(D434:D435)</f>
        <v>43.500377779495416</v>
      </c>
      <c r="E436" s="299" t="str">
        <f>CONCATENATE("(",ROUND((D436/$H436)*100,1),")")</f>
        <v>(40.3)</v>
      </c>
      <c r="F436" s="302">
        <f>SUM(F434:F435)</f>
        <v>6.3570906905479712</v>
      </c>
      <c r="G436" s="299" t="str">
        <f>CONCATENATE("(",ROUND((F436/$H436)*100,1),")")</f>
        <v>(5.9)</v>
      </c>
      <c r="H436" s="302">
        <f>SUM(H434:H435)</f>
        <v>107.94300000000015</v>
      </c>
      <c r="I436" s="299" t="str">
        <f>CONCATENATE("(",ROUND((H436/$H436)*100,1),")")</f>
        <v>(100)</v>
      </c>
      <c r="K436" s="302">
        <f t="shared" si="326"/>
        <v>9.338245592362135</v>
      </c>
      <c r="L436" s="302">
        <f t="shared" si="327"/>
        <v>2.1774282610688473</v>
      </c>
      <c r="M436" s="302">
        <f t="shared" si="328"/>
        <v>0.85832614656884143</v>
      </c>
      <c r="N436" s="302">
        <f t="shared" si="329"/>
        <v>12.373999999999825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17.292979321069677</v>
      </c>
      <c r="C439" s="299" t="str">
        <f>CONCATENATE("(",ROUND((B439/$H441)*100,1),")")</f>
        <v>(14.4)</v>
      </c>
      <c r="D439" s="302">
        <f>'Ind T6'!W180</f>
        <v>6.2592563420748197</v>
      </c>
      <c r="E439" s="299" t="str">
        <f>CONCATENATE("(",ROUND((D439/$H441)*100,1),")")</f>
        <v>(5.2)</v>
      </c>
      <c r="F439" s="302">
        <f>'Ind T6'!X180</f>
        <v>2.1756714459307172</v>
      </c>
      <c r="G439" s="299" t="str">
        <f>CONCATENATE("(",ROUND((F439/$H441)*100,1),")")</f>
        <v>(1.8)</v>
      </c>
      <c r="H439" s="302">
        <f>SUM(B439,D439,F439)</f>
        <v>25.727907109075215</v>
      </c>
      <c r="I439" s="299" t="str">
        <f>CONCATENATE("(",ROUND((H439/$H441)*100,1),")")</f>
        <v>(21.4)</v>
      </c>
      <c r="K439" s="302">
        <f>B439-B429</f>
        <v>3.0789778349474428</v>
      </c>
      <c r="L439" s="302">
        <f>D439-D429</f>
        <v>1.4259741829183392</v>
      </c>
      <c r="M439" s="302">
        <f>F439-F429</f>
        <v>5.7650552586957726E-2</v>
      </c>
      <c r="N439" s="302">
        <f>SUM(K439:M439)</f>
        <v>4.5626025704527393</v>
      </c>
    </row>
    <row r="440" spans="1:14" x14ac:dyDescent="0.2">
      <c r="A440" s="282" t="s">
        <v>365</v>
      </c>
      <c r="B440" s="302">
        <f>'Ind T6'!V179</f>
        <v>50.130797801249223</v>
      </c>
      <c r="C440" s="299" t="str">
        <f>CONCATENATE("(",ROUND((B440/$H441)*100,1),")")</f>
        <v>(41.7)</v>
      </c>
      <c r="D440" s="302">
        <f>'Ind T6'!W179</f>
        <v>39.418549698489443</v>
      </c>
      <c r="E440" s="299" t="str">
        <f>CONCATENATE("(",ROUND((D440/$H441)*100,1),")")</f>
        <v>(32.8)</v>
      </c>
      <c r="F440" s="302">
        <f>'Ind T6'!X179</f>
        <v>5.0397453911860959</v>
      </c>
      <c r="G440" s="299" t="str">
        <f>CONCATENATE("(",ROUND((F440/$H441)*100,1),")")</f>
        <v>(4.2)</v>
      </c>
      <c r="H440" s="302">
        <f t="shared" ref="H440" si="330">SUM(B440,D440,F440)</f>
        <v>94.589092890924775</v>
      </c>
      <c r="I440" s="299" t="str">
        <f>CONCATENATE("(",ROUND((H440/$H441)*100,1),")")</f>
        <v>(78.6)</v>
      </c>
      <c r="K440" s="302">
        <f t="shared" ref="K440:K441" si="331">B440-B430</f>
        <v>12.112615531560877</v>
      </c>
      <c r="L440" s="302">
        <f t="shared" ref="L440:L441" si="332">D440-D430</f>
        <v>3.3640213809391213</v>
      </c>
      <c r="M440" s="302">
        <f t="shared" ref="M440:M441" si="333">F440-F430</f>
        <v>1.4267605170471738</v>
      </c>
      <c r="N440" s="302">
        <f t="shared" ref="N440:N441" si="334">SUM(K440:M440)</f>
        <v>16.903397429547173</v>
      </c>
    </row>
    <row r="441" spans="1:14" x14ac:dyDescent="0.2">
      <c r="A441" s="282" t="s">
        <v>363</v>
      </c>
      <c r="B441" s="302">
        <f>SUM(B439:B440)</f>
        <v>67.423777122318896</v>
      </c>
      <c r="C441" s="299" t="str">
        <f>CONCATENATE("(",ROUND((B441/$H441)*100,1),")")</f>
        <v>(56)</v>
      </c>
      <c r="D441" s="302">
        <f>SUM(D439:D440)</f>
        <v>45.677806040564263</v>
      </c>
      <c r="E441" s="299" t="str">
        <f>CONCATENATE("(",ROUND((D441/$H441)*100,1),")")</f>
        <v>(38)</v>
      </c>
      <c r="F441" s="302">
        <f>SUM(F439:F440)</f>
        <v>7.2154168371168126</v>
      </c>
      <c r="G441" s="299" t="str">
        <f>CONCATENATE("(",ROUND((F441/$H441)*100,1),")")</f>
        <v>(6)</v>
      </c>
      <c r="H441" s="302">
        <f>SUM(H439:H440)</f>
        <v>120.31699999999999</v>
      </c>
      <c r="I441" s="299" t="str">
        <f>CONCATENATE("(",ROUND((H441/$H441)*100,1),")")</f>
        <v>(100)</v>
      </c>
      <c r="K441" s="302">
        <f t="shared" si="331"/>
        <v>15.191593366508314</v>
      </c>
      <c r="L441" s="302">
        <f t="shared" si="332"/>
        <v>4.7899955638574596</v>
      </c>
      <c r="M441" s="302">
        <f t="shared" si="333"/>
        <v>1.4844110696341311</v>
      </c>
      <c r="N441" s="302">
        <f t="shared" si="334"/>
        <v>21.465999999999905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3.2009400618373189</v>
      </c>
      <c r="C450" s="299" t="str">
        <f>CONCATENATE("(",ROUND((B450/$H452)*100,1),")")</f>
        <v>(20.5)</v>
      </c>
      <c r="D450" s="302">
        <f>'Ind T6'!M189</f>
        <v>2.9388774542788969</v>
      </c>
      <c r="E450" s="299" t="str">
        <f>CONCATENATE("(",ROUND((D450/$H452)*100,1),")")</f>
        <v>(18.8)</v>
      </c>
      <c r="F450" s="302">
        <f>'Ind T6'!N189</f>
        <v>2.470486040250921</v>
      </c>
      <c r="G450" s="299" t="str">
        <f>CONCATENATE("(",ROUND((F450/$H452)*100,1),")")</f>
        <v>(15.8)</v>
      </c>
      <c r="H450" s="302">
        <f>SUM(B450,D450,F450)</f>
        <v>8.6103035563671355</v>
      </c>
      <c r="I450" s="299" t="str">
        <f>CONCATENATE("(",ROUND((H450/$H452)*100,1),")")</f>
        <v>(55.2)</v>
      </c>
      <c r="K450" s="302">
        <f>B455-B450</f>
        <v>-0.11372678904736944</v>
      </c>
      <c r="L450" s="302">
        <f>D455-D450</f>
        <v>-0.1570028791929321</v>
      </c>
      <c r="M450" s="302">
        <f>F455-F450</f>
        <v>-0.40527792085497483</v>
      </c>
      <c r="N450" s="302">
        <f>SUM(K450:M450)</f>
        <v>-0.67600758909527636</v>
      </c>
    </row>
    <row r="451" spans="1:14" x14ac:dyDescent="0.2">
      <c r="A451" s="282" t="s">
        <v>365</v>
      </c>
      <c r="B451" s="302">
        <f>'Ind T6'!L188</f>
        <v>2.1431352655884259</v>
      </c>
      <c r="C451" s="299" t="str">
        <f>CONCATENATE("(",ROUND((B451/$H452)*100,1),")")</f>
        <v>(13.7)</v>
      </c>
      <c r="D451" s="302">
        <f>'Ind T6'!M188</f>
        <v>3.7157383960663677</v>
      </c>
      <c r="E451" s="299" t="str">
        <f>CONCATENATE("(",ROUND((D451/$H452)*100,1),")")</f>
        <v>(23.8)</v>
      </c>
      <c r="F451" s="302">
        <f>'Ind T6'!N188</f>
        <v>1.1258227819780546</v>
      </c>
      <c r="G451" s="299" t="str">
        <f>CONCATENATE("(",ROUND((F451/$H452)*100,1),")")</f>
        <v>(7.2)</v>
      </c>
      <c r="H451" s="302">
        <f t="shared" ref="H451" si="335">SUM(B451,D451,F451)</f>
        <v>6.9846964436328491</v>
      </c>
      <c r="I451" s="299" t="str">
        <f>CONCATENATE("(",ROUND((H451/$H452)*100,1),")")</f>
        <v>(44.8)</v>
      </c>
      <c r="K451" s="302">
        <f t="shared" ref="K451:K452" si="336">B456-B451</f>
        <v>-0.21593843359776366</v>
      </c>
      <c r="L451" s="302">
        <f t="shared" ref="L451:L452" si="337">D456-D451</f>
        <v>-0.22463915018743341</v>
      </c>
      <c r="M451" s="302">
        <f t="shared" ref="M451:M452" si="338">F456-F451</f>
        <v>-0.21341482711948467</v>
      </c>
      <c r="N451" s="302">
        <f t="shared" ref="N451:N452" si="339">SUM(K451:M451)</f>
        <v>-0.65399241090468174</v>
      </c>
    </row>
    <row r="452" spans="1:14" x14ac:dyDescent="0.2">
      <c r="A452" s="282" t="s">
        <v>363</v>
      </c>
      <c r="B452" s="302">
        <f>SUM(B450:B451)</f>
        <v>5.3440753274257453</v>
      </c>
      <c r="C452" s="299" t="str">
        <f>CONCATENATE("(",ROUND((B452/$H452)*100,1),")")</f>
        <v>(34.3)</v>
      </c>
      <c r="D452" s="302">
        <f>SUM(D450:D451)</f>
        <v>6.6546158503452641</v>
      </c>
      <c r="E452" s="299" t="str">
        <f>CONCATENATE("(",ROUND((D452/$H452)*100,1),")")</f>
        <v>(42.7)</v>
      </c>
      <c r="F452" s="302">
        <f>SUM(F450:F451)</f>
        <v>3.5963088222289756</v>
      </c>
      <c r="G452" s="299" t="str">
        <f>CONCATENATE("(",ROUND((F452/$H452)*100,1),")")</f>
        <v>(23.1)</v>
      </c>
      <c r="H452" s="302">
        <f>SUM(H450:H451)</f>
        <v>15.594999999999985</v>
      </c>
      <c r="I452" s="299" t="str">
        <f>CONCATENATE("(",ROUND((H452/$H452)*100,1),")")</f>
        <v>(100)</v>
      </c>
      <c r="K452" s="302">
        <f t="shared" si="336"/>
        <v>-0.32966522264513376</v>
      </c>
      <c r="L452" s="302">
        <f t="shared" si="337"/>
        <v>-0.38164202938036507</v>
      </c>
      <c r="M452" s="302">
        <f t="shared" si="338"/>
        <v>-0.6186927479744595</v>
      </c>
      <c r="N452" s="302">
        <f t="shared" si="339"/>
        <v>-1.3299999999999583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3.0872132727899495</v>
      </c>
      <c r="C455" s="299" t="str">
        <f>CONCATENATE("(",ROUND((B455/$H457)*100,1),")")</f>
        <v>(21.6)</v>
      </c>
      <c r="D455" s="302">
        <f>'Ind T6'!R189</f>
        <v>2.7818745750859648</v>
      </c>
      <c r="E455" s="299" t="str">
        <f>CONCATENATE("(",ROUND((D455/$H457)*100,1),")")</f>
        <v>(19.5)</v>
      </c>
      <c r="F455" s="302">
        <f>'Ind T6'!S189</f>
        <v>2.0652081193959462</v>
      </c>
      <c r="G455" s="299" t="str">
        <f>CONCATENATE("(",ROUND((F455/$H457)*100,1),")")</f>
        <v>(14.5)</v>
      </c>
      <c r="H455" s="302">
        <f>SUM(B455,D455,F455)</f>
        <v>7.9342959672718596</v>
      </c>
      <c r="I455" s="299" t="str">
        <f>CONCATENATE("(",ROUND((H455/$H457)*100,1),")")</f>
        <v>(55.6)</v>
      </c>
      <c r="K455" s="302">
        <f>B460-B455</f>
        <v>0.18027679649484751</v>
      </c>
      <c r="L455" s="302">
        <f>D460-D455</f>
        <v>0.22234090802177464</v>
      </c>
      <c r="M455" s="302">
        <f>F460-F455</f>
        <v>9.0127148577850313E-2</v>
      </c>
      <c r="N455" s="302">
        <f>SUM(K455:M455)</f>
        <v>0.49274485309447247</v>
      </c>
    </row>
    <row r="456" spans="1:14" x14ac:dyDescent="0.2">
      <c r="A456" s="282" t="s">
        <v>365</v>
      </c>
      <c r="B456" s="302">
        <f>'Ind T6'!Q188</f>
        <v>1.9271968319906623</v>
      </c>
      <c r="C456" s="299" t="str">
        <f>CONCATENATE("(",ROUND((B456/$H457)*100,1),")")</f>
        <v>(13.5)</v>
      </c>
      <c r="D456" s="302">
        <f>'Ind T6'!R188</f>
        <v>3.4910992458789343</v>
      </c>
      <c r="E456" s="299" t="str">
        <f>CONCATENATE("(",ROUND((D456/$H457)*100,1),")")</f>
        <v>(24.5)</v>
      </c>
      <c r="F456" s="302">
        <f>'Ind T6'!S188</f>
        <v>0.91240795485856996</v>
      </c>
      <c r="G456" s="299" t="str">
        <f>CONCATENATE("(",ROUND((F456/$H457)*100,1),")")</f>
        <v>(6.4)</v>
      </c>
      <c r="H456" s="302">
        <f t="shared" ref="H456" si="340">SUM(B456,D456,F456)</f>
        <v>6.3307040327281667</v>
      </c>
      <c r="I456" s="299" t="str">
        <f>CONCATENATE("(",ROUND((H456/$H457)*100,1),")")</f>
        <v>(44.4)</v>
      </c>
      <c r="K456" s="302">
        <f t="shared" ref="K456:K457" si="341">B461-B456</f>
        <v>-2.1611770869951918E-2</v>
      </c>
      <c r="L456" s="302">
        <f t="shared" ref="L456:L457" si="342">D461-D456</f>
        <v>0.16882323302620028</v>
      </c>
      <c r="M456" s="302">
        <f t="shared" ref="M456:M457" si="343">F461-F456</f>
        <v>8.7043684749248063E-2</v>
      </c>
      <c r="N456" s="302">
        <f t="shared" ref="N456:N457" si="344">SUM(K456:M456)</f>
        <v>0.23425514690549643</v>
      </c>
    </row>
    <row r="457" spans="1:14" x14ac:dyDescent="0.2">
      <c r="A457" s="282" t="s">
        <v>363</v>
      </c>
      <c r="B457" s="302">
        <f>SUM(B455:B456)</f>
        <v>5.0144101047806116</v>
      </c>
      <c r="C457" s="299" t="str">
        <f>CONCATENATE("(",ROUND((B457/$H457)*100,1),")")</f>
        <v>(35.2)</v>
      </c>
      <c r="D457" s="302">
        <f>SUM(D455:D456)</f>
        <v>6.2729738209648991</v>
      </c>
      <c r="E457" s="299" t="str">
        <f>CONCATENATE("(",ROUND((D457/$H457)*100,1),")")</f>
        <v>(44)</v>
      </c>
      <c r="F457" s="302">
        <f>SUM(F455:F456)</f>
        <v>2.9776160742545161</v>
      </c>
      <c r="G457" s="299" t="str">
        <f>CONCATENATE("(",ROUND((F457/$H457)*100,1),")")</f>
        <v>(20.9)</v>
      </c>
      <c r="H457" s="302">
        <f>SUM(H455:H456)</f>
        <v>14.265000000000025</v>
      </c>
      <c r="I457" s="299" t="str">
        <f>CONCATENATE("(",ROUND((H457/$H457)*100,1),")")</f>
        <v>(100)</v>
      </c>
      <c r="K457" s="302">
        <f t="shared" si="341"/>
        <v>0.15866502562489604</v>
      </c>
      <c r="L457" s="302">
        <f t="shared" si="342"/>
        <v>0.39116414104797492</v>
      </c>
      <c r="M457" s="302">
        <f t="shared" si="343"/>
        <v>0.17717083332709826</v>
      </c>
      <c r="N457" s="302">
        <f t="shared" si="344"/>
        <v>0.72699999999996923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3.267490069284797</v>
      </c>
      <c r="C460" s="299" t="str">
        <f>CONCATENATE("(",ROUND((B460/$H462)*100,1),")")</f>
        <v>(21.8)</v>
      </c>
      <c r="D460" s="302">
        <f>'Ind T6'!W189</f>
        <v>3.0042154831077394</v>
      </c>
      <c r="E460" s="299" t="str">
        <f>CONCATENATE("(",ROUND((D460/$H462)*100,1),")")</f>
        <v>(20)</v>
      </c>
      <c r="F460" s="302">
        <f>'Ind T6'!X189</f>
        <v>2.1553352679737965</v>
      </c>
      <c r="G460" s="299" t="str">
        <f>CONCATENATE("(",ROUND((F460/$H462)*100,1),")")</f>
        <v>(14.4)</v>
      </c>
      <c r="H460" s="302">
        <f>SUM(B460,D460,F460)</f>
        <v>8.427040820366333</v>
      </c>
      <c r="I460" s="299" t="str">
        <f>CONCATENATE("(",ROUND((H460/$H462)*100,1),")")</f>
        <v>(56.2)</v>
      </c>
      <c r="K460" s="302">
        <f>B460-B450</f>
        <v>6.6550007447478077E-2</v>
      </c>
      <c r="L460" s="302">
        <f>D460-D450</f>
        <v>6.5338028828842543E-2</v>
      </c>
      <c r="M460" s="302">
        <f>F460-F450</f>
        <v>-0.31515077227712451</v>
      </c>
      <c r="N460" s="302">
        <f>SUM(K460:M460)</f>
        <v>-0.18326273600080389</v>
      </c>
    </row>
    <row r="461" spans="1:14" x14ac:dyDescent="0.2">
      <c r="A461" s="282" t="s">
        <v>365</v>
      </c>
      <c r="B461" s="302">
        <f>'Ind T6'!V188</f>
        <v>1.9055850611207104</v>
      </c>
      <c r="C461" s="299" t="str">
        <f>CONCATENATE("(",ROUND((B461/$H462)*100,1),")")</f>
        <v>(12.7)</v>
      </c>
      <c r="D461" s="302">
        <f>'Ind T6'!W188</f>
        <v>3.6599224789051346</v>
      </c>
      <c r="E461" s="299" t="str">
        <f>CONCATENATE("(",ROUND((D461/$H462)*100,1),")")</f>
        <v>(24.4)</v>
      </c>
      <c r="F461" s="302">
        <f>'Ind T6'!X188</f>
        <v>0.99945163960781802</v>
      </c>
      <c r="G461" s="299" t="str">
        <f>CONCATENATE("(",ROUND((F461/$H462)*100,1),")")</f>
        <v>(6.7)</v>
      </c>
      <c r="H461" s="302">
        <f t="shared" ref="H461" si="345">SUM(B461,D461,F461)</f>
        <v>6.5649591796336626</v>
      </c>
      <c r="I461" s="299" t="str">
        <f>CONCATENATE("(",ROUND((H461/$H462)*100,1),")")</f>
        <v>(43.8)</v>
      </c>
      <c r="K461" s="302">
        <f t="shared" ref="K461:K462" si="346">B461-B451</f>
        <v>-0.23755020446771558</v>
      </c>
      <c r="L461" s="302">
        <f t="shared" ref="L461:L462" si="347">D461-D451</f>
        <v>-5.5815917161233131E-2</v>
      </c>
      <c r="M461" s="302">
        <f t="shared" ref="M461:M462" si="348">F461-F451</f>
        <v>-0.12637114237023661</v>
      </c>
      <c r="N461" s="302">
        <f t="shared" ref="N461:N462" si="349">SUM(K461:M461)</f>
        <v>-0.41973726399918532</v>
      </c>
    </row>
    <row r="462" spans="1:14" x14ac:dyDescent="0.2">
      <c r="A462" s="282" t="s">
        <v>363</v>
      </c>
      <c r="B462" s="302">
        <f>SUM(B460:B461)</f>
        <v>5.1730751304055076</v>
      </c>
      <c r="C462" s="299" t="str">
        <f>CONCATENATE("(",ROUND((B462/$H462)*100,1),")")</f>
        <v>(34.5)</v>
      </c>
      <c r="D462" s="302">
        <f>SUM(D460:D461)</f>
        <v>6.664137962012874</v>
      </c>
      <c r="E462" s="299" t="str">
        <f>CONCATENATE("(",ROUND((D462/$H462)*100,1),")")</f>
        <v>(44.5)</v>
      </c>
      <c r="F462" s="302">
        <f>SUM(F460:F461)</f>
        <v>3.1547869075816144</v>
      </c>
      <c r="G462" s="299" t="str">
        <f>CONCATENATE("(",ROUND((F462/$H462)*100,1),")")</f>
        <v>(21)</v>
      </c>
      <c r="H462" s="302">
        <f>SUM(H460:H461)</f>
        <v>14.991999999999996</v>
      </c>
      <c r="I462" s="299" t="str">
        <f>CONCATENATE("(",ROUND((H462/$H462)*100,1),")")</f>
        <v>(100)</v>
      </c>
      <c r="K462" s="302">
        <f t="shared" si="346"/>
        <v>-0.17100019702023772</v>
      </c>
      <c r="L462" s="302">
        <f t="shared" si="347"/>
        <v>9.5221116676098561E-3</v>
      </c>
      <c r="M462" s="302">
        <f t="shared" si="348"/>
        <v>-0.44152191464736124</v>
      </c>
      <c r="N462" s="302">
        <f t="shared" si="349"/>
        <v>-0.6029999999999891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4.0365140426644945</v>
      </c>
      <c r="C471" s="299" t="str">
        <f>CONCATENATE("(",ROUND((B471/$H473)*100,1),")")</f>
        <v>(20.8)</v>
      </c>
      <c r="D471" s="302">
        <f>'Ind T6'!M198</f>
        <v>1.3996713073715088</v>
      </c>
      <c r="E471" s="299" t="str">
        <f>CONCATENATE("(",ROUND((D471/$H473)*100,1),")")</f>
        <v>(7.2)</v>
      </c>
      <c r="F471" s="302">
        <f>'Ind T6'!N198</f>
        <v>2.4639070838661379</v>
      </c>
      <c r="G471" s="299" t="str">
        <f>CONCATENATE("(",ROUND((F471/$H473)*100,1),")")</f>
        <v>(12.7)</v>
      </c>
      <c r="H471" s="302">
        <f>SUM(B471,D471,F471)</f>
        <v>7.9000924339021417</v>
      </c>
      <c r="I471" s="299" t="str">
        <f>CONCATENATE("(",ROUND((H471/$H473)*100,1),")")</f>
        <v>(40.7)</v>
      </c>
      <c r="K471" s="302">
        <f>B476-B471</f>
        <v>-0.29359388153438326</v>
      </c>
      <c r="L471" s="302">
        <f>D476-D471</f>
        <v>-0.14748818565336919</v>
      </c>
      <c r="M471" s="302">
        <f>F476-F471</f>
        <v>-0.18186723133751093</v>
      </c>
      <c r="N471" s="302">
        <f>SUM(K471:M471)</f>
        <v>-0.62294929852526337</v>
      </c>
    </row>
    <row r="472" spans="1:14" x14ac:dyDescent="0.2">
      <c r="A472" s="282" t="s">
        <v>365</v>
      </c>
      <c r="B472" s="302">
        <f>'Ind T6'!L197</f>
        <v>3.7336636776194467</v>
      </c>
      <c r="C472" s="299" t="str">
        <f>CONCATENATE("(",ROUND((B472/$H473)*100,1),")")</f>
        <v>(19.2)</v>
      </c>
      <c r="D472" s="302">
        <f>'Ind T6'!M197</f>
        <v>3.0811084607520454</v>
      </c>
      <c r="E472" s="299" t="str">
        <f>CONCATENATE("(",ROUND((D472/$H473)*100,1),")")</f>
        <v>(15.9)</v>
      </c>
      <c r="F472" s="302">
        <f>'Ind T6'!N197</f>
        <v>4.7131354277263551</v>
      </c>
      <c r="G472" s="299" t="str">
        <f>CONCATENATE("(",ROUND((F472/$H473)*100,1),")")</f>
        <v>(24.3)</v>
      </c>
      <c r="H472" s="302">
        <f t="shared" ref="H472" si="350">SUM(B472,D472,F472)</f>
        <v>11.527907566097847</v>
      </c>
      <c r="I472" s="299" t="str">
        <f>CONCATENATE("(",ROUND((H472/$H473)*100,1),")")</f>
        <v>(59.3)</v>
      </c>
      <c r="K472" s="302">
        <f t="shared" ref="K472:K473" si="351">B477-B472</f>
        <v>-0.48671876991831464</v>
      </c>
      <c r="L472" s="302">
        <f t="shared" ref="L472:L473" si="352">D477-D472</f>
        <v>-0.3546287826142307</v>
      </c>
      <c r="M472" s="302">
        <f t="shared" ref="M472:M473" si="353">F477-F472</f>
        <v>-0.4687031489421658</v>
      </c>
      <c r="N472" s="302">
        <f t="shared" ref="N472:N473" si="354">SUM(K472:M472)</f>
        <v>-1.3100507014747111</v>
      </c>
    </row>
    <row r="473" spans="1:14" x14ac:dyDescent="0.2">
      <c r="A473" s="282" t="s">
        <v>363</v>
      </c>
      <c r="B473" s="302">
        <f>SUM(B471:B472)</f>
        <v>7.7701777202839413</v>
      </c>
      <c r="C473" s="299" t="str">
        <f>CONCATENATE("(",ROUND((B473/$H473)*100,1),")")</f>
        <v>(40)</v>
      </c>
      <c r="D473" s="302">
        <f>SUM(D471:D472)</f>
        <v>4.4807797681235542</v>
      </c>
      <c r="E473" s="299" t="str">
        <f>CONCATENATE("(",ROUND((D473/$H473)*100,1),")")</f>
        <v>(23.1)</v>
      </c>
      <c r="F473" s="302">
        <f>SUM(F471:F472)</f>
        <v>7.177042511592493</v>
      </c>
      <c r="G473" s="299" t="str">
        <f>CONCATENATE("(",ROUND((F473/$H473)*100,1),")")</f>
        <v>(36.9)</v>
      </c>
      <c r="H473" s="302">
        <f>SUM(H471:H472)</f>
        <v>19.42799999999999</v>
      </c>
      <c r="I473" s="299" t="str">
        <f>CONCATENATE("(",ROUND((H473/$H473)*100,1),")")</f>
        <v>(100)</v>
      </c>
      <c r="K473" s="302">
        <f t="shared" si="351"/>
        <v>-0.78031265145269835</v>
      </c>
      <c r="L473" s="302">
        <f t="shared" si="352"/>
        <v>-0.50211696826759988</v>
      </c>
      <c r="M473" s="302">
        <f t="shared" si="353"/>
        <v>-0.65057038027967629</v>
      </c>
      <c r="N473" s="302">
        <f t="shared" si="354"/>
        <v>-1.9329999999999745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3.7429201611301113</v>
      </c>
      <c r="C476" s="299" t="str">
        <f>CONCATENATE("(",ROUND((B476/$H478)*100,1),")")</f>
        <v>(21.4)</v>
      </c>
      <c r="D476" s="302">
        <f>'Ind T6'!R198</f>
        <v>1.2521831217181396</v>
      </c>
      <c r="E476" s="299" t="str">
        <f>CONCATENATE("(",ROUND((D476/$H478)*100,1),")")</f>
        <v>(7.2)</v>
      </c>
      <c r="F476" s="302">
        <f>'Ind T6'!S198</f>
        <v>2.282039852528627</v>
      </c>
      <c r="G476" s="299" t="str">
        <f>CONCATENATE("(",ROUND((F476/$H478)*100,1),")")</f>
        <v>(13)</v>
      </c>
      <c r="H476" s="302">
        <f>SUM(B476,D476,F476)</f>
        <v>7.2771431353768783</v>
      </c>
      <c r="I476" s="299" t="str">
        <f>CONCATENATE("(",ROUND((H476/$H478)*100,1),")")</f>
        <v>(41.6)</v>
      </c>
      <c r="K476" s="302">
        <f>B481-B476</f>
        <v>4.872432023538531E-2</v>
      </c>
      <c r="L476" s="302">
        <f>D481-D476</f>
        <v>-3.7332736863617155E-2</v>
      </c>
      <c r="M476" s="302">
        <f>F481-F476</f>
        <v>1.9938781119682059E-2</v>
      </c>
      <c r="N476" s="302">
        <f>SUM(K476:M476)</f>
        <v>3.1330364491450213E-2</v>
      </c>
    </row>
    <row r="477" spans="1:14" x14ac:dyDescent="0.2">
      <c r="A477" s="282" t="s">
        <v>365</v>
      </c>
      <c r="B477" s="302">
        <f>'Ind T6'!Q197</f>
        <v>3.2469449077011321</v>
      </c>
      <c r="C477" s="299" t="str">
        <f>CONCATENATE("(",ROUND((B477/$H478)*100,1),")")</f>
        <v>(18.6)</v>
      </c>
      <c r="D477" s="302">
        <f>'Ind T6'!R197</f>
        <v>2.7264796781378147</v>
      </c>
      <c r="E477" s="299" t="str">
        <f>CONCATENATE("(",ROUND((D477/$H478)*100,1),")")</f>
        <v>(15.6)</v>
      </c>
      <c r="F477" s="302">
        <f>'Ind T6'!S197</f>
        <v>4.2444322787841893</v>
      </c>
      <c r="G477" s="299" t="str">
        <f>CONCATENATE("(",ROUND((F477/$H478)*100,1),")")</f>
        <v>(24.3)</v>
      </c>
      <c r="H477" s="302">
        <f t="shared" ref="H477" si="355">SUM(B477,D477,F477)</f>
        <v>10.217856864623137</v>
      </c>
      <c r="I477" s="299" t="str">
        <f>CONCATENATE("(",ROUND((H477/$H478)*100,1),")")</f>
        <v>(58.4)</v>
      </c>
      <c r="K477" s="302">
        <f t="shared" ref="K477:K478" si="356">B482-B477</f>
        <v>-0.24994498331604031</v>
      </c>
      <c r="L477" s="302">
        <f t="shared" ref="L477:L478" si="357">D482-D477</f>
        <v>-0.17459139821369307</v>
      </c>
      <c r="M477" s="302">
        <f t="shared" ref="M477:M478" si="358">F482-F477</f>
        <v>-0.20479398296174445</v>
      </c>
      <c r="N477" s="302">
        <f t="shared" ref="N477:N478" si="359">SUM(K477:M477)</f>
        <v>-0.62933036449147783</v>
      </c>
    </row>
    <row r="478" spans="1:14" x14ac:dyDescent="0.2">
      <c r="A478" s="282" t="s">
        <v>363</v>
      </c>
      <c r="B478" s="302">
        <f>SUM(B476:B477)</f>
        <v>6.9898650688312429</v>
      </c>
      <c r="C478" s="299" t="str">
        <f>CONCATENATE("(",ROUND((B478/$H478)*100,1),")")</f>
        <v>(40)</v>
      </c>
      <c r="D478" s="302">
        <f>SUM(D476:D477)</f>
        <v>3.9786627998559543</v>
      </c>
      <c r="E478" s="299" t="str">
        <f>CONCATENATE("(",ROUND((D478/$H478)*100,1),")")</f>
        <v>(22.7)</v>
      </c>
      <c r="F478" s="302">
        <f>SUM(F476:F477)</f>
        <v>6.5264721313128167</v>
      </c>
      <c r="G478" s="299" t="str">
        <f>CONCATENATE("(",ROUND((F478/$H478)*100,1),")")</f>
        <v>(37.3)</v>
      </c>
      <c r="H478" s="302">
        <f>SUM(H476:H477)</f>
        <v>17.495000000000015</v>
      </c>
      <c r="I478" s="299" t="str">
        <f>CONCATENATE("(",ROUND((H478/$H478)*100,1),")")</f>
        <v>(100)</v>
      </c>
      <c r="K478" s="302">
        <f t="shared" si="356"/>
        <v>-0.20122066308065456</v>
      </c>
      <c r="L478" s="302">
        <f t="shared" si="357"/>
        <v>-0.21192413507731045</v>
      </c>
      <c r="M478" s="302">
        <f t="shared" si="358"/>
        <v>-0.18485520184206283</v>
      </c>
      <c r="N478" s="302">
        <f t="shared" si="359"/>
        <v>-0.59800000000002784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3.7916444813654966</v>
      </c>
      <c r="C481" s="299" t="str">
        <f>CONCATENATE("(",ROUND((B481/$H483)*100,1),")")</f>
        <v>(22.4)</v>
      </c>
      <c r="D481" s="302">
        <f>'Ind T6'!W198</f>
        <v>1.2148503848545225</v>
      </c>
      <c r="E481" s="299" t="str">
        <f>CONCATENATE("(",ROUND((D481/$H483)*100,1),")")</f>
        <v>(7.2)</v>
      </c>
      <c r="F481" s="302">
        <f>'Ind T6'!X198</f>
        <v>2.301978633648309</v>
      </c>
      <c r="G481" s="299" t="str">
        <f>CONCATENATE("(",ROUND((F481/$H483)*100,1),")")</f>
        <v>(13.6)</v>
      </c>
      <c r="H481" s="302">
        <f>SUM(B481,D481,F481)</f>
        <v>7.3084734998683283</v>
      </c>
      <c r="I481" s="299" t="str">
        <f>CONCATENATE("(",ROUND((H481/$H483)*100,1),")")</f>
        <v>(43.3)</v>
      </c>
      <c r="K481" s="302">
        <f>B481-B471</f>
        <v>-0.24486956129899795</v>
      </c>
      <c r="L481" s="302">
        <f>D481-D471</f>
        <v>-0.18482092251698634</v>
      </c>
      <c r="M481" s="302">
        <f>F481-F471</f>
        <v>-0.16192845021782887</v>
      </c>
      <c r="N481" s="302">
        <f>SUM(K481:M481)</f>
        <v>-0.59161893403381316</v>
      </c>
    </row>
    <row r="482" spans="1:14" x14ac:dyDescent="0.2">
      <c r="A482" s="282" t="s">
        <v>365</v>
      </c>
      <c r="B482" s="302">
        <f>'Ind T6'!V197</f>
        <v>2.9969999243850918</v>
      </c>
      <c r="C482" s="299" t="str">
        <f>CONCATENATE("(",ROUND((B482/$H483)*100,1),")")</f>
        <v>(17.7)</v>
      </c>
      <c r="D482" s="302">
        <f>'Ind T6'!W197</f>
        <v>2.5518882799241216</v>
      </c>
      <c r="E482" s="299" t="str">
        <f>CONCATENATE("(",ROUND((D482/$H483)*100,1),")")</f>
        <v>(15.1)</v>
      </c>
      <c r="F482" s="302">
        <f>'Ind T6'!X197</f>
        <v>4.0396382958224448</v>
      </c>
      <c r="G482" s="299" t="str">
        <f>CONCATENATE("(",ROUND((F482/$H483)*100,1),")")</f>
        <v>(23.9)</v>
      </c>
      <c r="H482" s="302">
        <f t="shared" ref="H482" si="360">SUM(B482,D482,F482)</f>
        <v>9.5885265001316569</v>
      </c>
      <c r="I482" s="299" t="str">
        <f>CONCATENATE("(",ROUND((H482/$H483)*100,1),")")</f>
        <v>(56.7)</v>
      </c>
      <c r="K482" s="302">
        <f t="shared" ref="K482:K483" si="361">B482-B472</f>
        <v>-0.73666375323435496</v>
      </c>
      <c r="L482" s="302">
        <f t="shared" ref="L482:L483" si="362">D482-D472</f>
        <v>-0.52922018082792377</v>
      </c>
      <c r="M482" s="302">
        <f t="shared" ref="M482:M483" si="363">F482-F472</f>
        <v>-0.67349713190391025</v>
      </c>
      <c r="N482" s="302">
        <f t="shared" ref="N482:N483" si="364">SUM(K482:M482)</f>
        <v>-1.939381065966189</v>
      </c>
    </row>
    <row r="483" spans="1:14" x14ac:dyDescent="0.2">
      <c r="A483" s="282" t="s">
        <v>363</v>
      </c>
      <c r="B483" s="302">
        <f>SUM(B481:B482)</f>
        <v>6.7886444057505884</v>
      </c>
      <c r="C483" s="299" t="str">
        <f>CONCATENATE("(",ROUND((B483/$H483)*100,1),")")</f>
        <v>(40.2)</v>
      </c>
      <c r="D483" s="302">
        <f>SUM(D481:D482)</f>
        <v>3.7667386647786438</v>
      </c>
      <c r="E483" s="299" t="str">
        <f>CONCATENATE("(",ROUND((D483/$H483)*100,1),")")</f>
        <v>(22.3)</v>
      </c>
      <c r="F483" s="302">
        <f>SUM(F481:F482)</f>
        <v>6.3416169294707538</v>
      </c>
      <c r="G483" s="299" t="str">
        <f>CONCATENATE("(",ROUND((F483/$H483)*100,1),")")</f>
        <v>(37.5)</v>
      </c>
      <c r="H483" s="302">
        <f>SUM(H481:H482)</f>
        <v>16.896999999999984</v>
      </c>
      <c r="I483" s="299" t="str">
        <f>CONCATENATE("(",ROUND((H483/$H483)*100,1),")")</f>
        <v>(100)</v>
      </c>
      <c r="K483" s="302">
        <f t="shared" si="361"/>
        <v>-0.98153331453335291</v>
      </c>
      <c r="L483" s="302">
        <f t="shared" si="362"/>
        <v>-0.71404110334491033</v>
      </c>
      <c r="M483" s="302">
        <f t="shared" si="363"/>
        <v>-0.83542558212173912</v>
      </c>
      <c r="N483" s="302">
        <f t="shared" si="364"/>
        <v>-2.5310000000000024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Sheffield City Region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0.25782135107577292</v>
      </c>
      <c r="C8" s="300">
        <v>2.3289960943243024E-2</v>
      </c>
      <c r="D8" s="300">
        <v>0.31597208159525358</v>
      </c>
      <c r="E8" s="300">
        <f>SUM(B8:D8)</f>
        <v>0.59708339361426954</v>
      </c>
      <c r="F8" s="300"/>
      <c r="G8" s="300">
        <v>0.43549502400132323</v>
      </c>
      <c r="H8" s="300">
        <v>0.33235962836536304</v>
      </c>
      <c r="I8" s="300">
        <v>0.72799631152486977</v>
      </c>
      <c r="J8" s="300">
        <f>SUM(G8:I8)</f>
        <v>1.495850963891556</v>
      </c>
      <c r="K8" s="300"/>
      <c r="L8" s="300">
        <v>0.18185032583508748</v>
      </c>
      <c r="M8" s="300">
        <v>0.39044334665270231</v>
      </c>
      <c r="N8" s="300">
        <v>0.18671263401148655</v>
      </c>
      <c r="O8" s="300">
        <f>SUM(L8:N8)</f>
        <v>0.75900630649927636</v>
      </c>
      <c r="P8" s="300"/>
      <c r="Q8" s="300">
        <v>0.18966745844168945</v>
      </c>
      <c r="R8" s="300">
        <v>0.39483115177589778</v>
      </c>
      <c r="S8" s="300">
        <v>0.19757699499740322</v>
      </c>
      <c r="T8" s="300">
        <f>SUM(Q8:S8)</f>
        <v>0.78207560521499042</v>
      </c>
      <c r="U8" s="300"/>
      <c r="V8" s="300">
        <v>0.19524088827580308</v>
      </c>
      <c r="W8" s="300">
        <v>0.37790639315279756</v>
      </c>
      <c r="X8" s="300">
        <v>0.20958972316206015</v>
      </c>
      <c r="Y8" s="300">
        <f>SUM(V8:X8)</f>
        <v>0.78273700459066076</v>
      </c>
    </row>
    <row r="9" spans="1:25" x14ac:dyDescent="0.2">
      <c r="A9" s="260" t="s">
        <v>364</v>
      </c>
      <c r="B9" s="300">
        <v>1.4186108057219611</v>
      </c>
      <c r="C9" s="300">
        <v>0.19195674815645952</v>
      </c>
      <c r="D9" s="300">
        <v>1.8943490525073117</v>
      </c>
      <c r="E9" s="300">
        <f t="shared" ref="E9:E10" si="0">SUM(B9:D9)</f>
        <v>3.5049166063857324</v>
      </c>
      <c r="F9" s="300"/>
      <c r="G9" s="300">
        <v>1.0147592386282265</v>
      </c>
      <c r="H9" s="300">
        <v>0.13043138005394514</v>
      </c>
      <c r="I9" s="300">
        <v>1.8159584174262697</v>
      </c>
      <c r="J9" s="300">
        <f t="shared" ref="J9:J10" si="1">SUM(G9:I9)</f>
        <v>2.9611490361084414</v>
      </c>
      <c r="K9" s="300"/>
      <c r="L9" s="300">
        <v>0.76694807652518993</v>
      </c>
      <c r="M9" s="300">
        <v>0.22917679209827088</v>
      </c>
      <c r="N9" s="300">
        <v>1.3288688248772653</v>
      </c>
      <c r="O9" s="300">
        <f t="shared" ref="O9:O10" si="2">SUM(L9:N9)</f>
        <v>2.3249936935007263</v>
      </c>
      <c r="P9" s="300"/>
      <c r="Q9" s="300">
        <v>0.82695011878020541</v>
      </c>
      <c r="R9" s="300">
        <v>0.24067589832080807</v>
      </c>
      <c r="S9" s="300">
        <v>1.3442983776839952</v>
      </c>
      <c r="T9" s="300">
        <f t="shared" ref="T9:T10" si="3">SUM(Q9:S9)</f>
        <v>2.4119243947850086</v>
      </c>
      <c r="U9" s="300"/>
      <c r="V9" s="300">
        <v>0.92364578770358918</v>
      </c>
      <c r="W9" s="300">
        <v>0.24941177056614694</v>
      </c>
      <c r="X9" s="300">
        <v>1.2822054371396026</v>
      </c>
      <c r="Y9" s="300">
        <f t="shared" ref="Y9:Y10" si="4">SUM(V9:X9)</f>
        <v>2.4552629954093388</v>
      </c>
    </row>
    <row r="10" spans="1:25" x14ac:dyDescent="0.2">
      <c r="A10" s="264" t="s">
        <v>363</v>
      </c>
      <c r="B10" s="301">
        <f>SUM(B8:B9)</f>
        <v>1.6764321567977341</v>
      </c>
      <c r="C10" s="301">
        <f t="shared" ref="C10:D10" si="5">SUM(C8:C9)</f>
        <v>0.21524670909970256</v>
      </c>
      <c r="D10" s="301">
        <f t="shared" si="5"/>
        <v>2.210321134102565</v>
      </c>
      <c r="E10" s="301">
        <f t="shared" si="0"/>
        <v>4.1020000000000021</v>
      </c>
      <c r="F10" s="301"/>
      <c r="G10" s="301">
        <f>SUM(G8:G9)</f>
        <v>1.4502542626295498</v>
      </c>
      <c r="H10" s="301">
        <f t="shared" ref="H10" si="6">SUM(H8:H9)</f>
        <v>0.4627910084193082</v>
      </c>
      <c r="I10" s="301">
        <f t="shared" ref="I10" si="7">SUM(I8:I9)</f>
        <v>2.5439547289511397</v>
      </c>
      <c r="J10" s="301">
        <f t="shared" si="1"/>
        <v>4.4569999999999972</v>
      </c>
      <c r="K10" s="301"/>
      <c r="L10" s="301">
        <f>SUM(L8:L9)</f>
        <v>0.94879840236027735</v>
      </c>
      <c r="M10" s="301">
        <f t="shared" ref="M10" si="8">SUM(M8:M9)</f>
        <v>0.61962013875097322</v>
      </c>
      <c r="N10" s="301">
        <f t="shared" ref="N10" si="9">SUM(N8:N9)</f>
        <v>1.515581458888752</v>
      </c>
      <c r="O10" s="301">
        <f t="shared" si="2"/>
        <v>3.0840000000000023</v>
      </c>
      <c r="P10" s="301"/>
      <c r="Q10" s="301">
        <f>SUM(Q8:Q9)</f>
        <v>1.0166175772218948</v>
      </c>
      <c r="R10" s="301">
        <f t="shared" ref="R10" si="10">SUM(R8:R9)</f>
        <v>0.63550705009670583</v>
      </c>
      <c r="S10" s="301">
        <f t="shared" ref="S10" si="11">SUM(S8:S9)</f>
        <v>1.5418753726813983</v>
      </c>
      <c r="T10" s="301">
        <f t="shared" si="3"/>
        <v>3.1939999999999991</v>
      </c>
      <c r="U10" s="301"/>
      <c r="V10" s="301">
        <f>SUM(V8:V9)</f>
        <v>1.1188866759793923</v>
      </c>
      <c r="W10" s="301">
        <f t="shared" ref="W10" si="12">SUM(W8:W9)</f>
        <v>0.62731816371894444</v>
      </c>
      <c r="X10" s="301">
        <f t="shared" ref="X10" si="13">SUM(X8:X9)</f>
        <v>1.4917951603016628</v>
      </c>
      <c r="Y10" s="301">
        <f t="shared" si="4"/>
        <v>3.2379999999999995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4.0359204618289672E-2</v>
      </c>
      <c r="C17" s="300">
        <v>1.3194355356002177E-2</v>
      </c>
      <c r="D17" s="300">
        <v>0.21524909129887218</v>
      </c>
      <c r="E17" s="300">
        <f>SUM(B17:D17)</f>
        <v>0.26880265127316405</v>
      </c>
      <c r="F17" s="300"/>
      <c r="G17" s="300">
        <v>2.4363417569103336E-2</v>
      </c>
      <c r="H17" s="300">
        <v>4.2521058965160601E-3</v>
      </c>
      <c r="I17" s="300">
        <v>1.1492178098690662E-4</v>
      </c>
      <c r="J17" s="300">
        <f>SUM(G17:I17)</f>
        <v>2.8730445246606302E-2</v>
      </c>
      <c r="K17" s="300"/>
      <c r="L17" s="300">
        <v>2.106579804542507E-2</v>
      </c>
      <c r="M17" s="300">
        <v>3.9218241042413594E-3</v>
      </c>
      <c r="N17" s="300">
        <v>0</v>
      </c>
      <c r="O17" s="300">
        <f>SUM(L17:N17)</f>
        <v>2.498762214966643E-2</v>
      </c>
      <c r="P17" s="300"/>
      <c r="Q17" s="300">
        <v>1.4345217391724063E-2</v>
      </c>
      <c r="R17" s="300">
        <v>2.6452173912611004E-3</v>
      </c>
      <c r="S17" s="300">
        <v>0</v>
      </c>
      <c r="T17" s="300">
        <f>SUM(Q17:S17)</f>
        <v>1.6990434782985165E-2</v>
      </c>
      <c r="U17" s="300"/>
      <c r="V17" s="300">
        <v>7.5902964962902223E-3</v>
      </c>
      <c r="W17" s="300">
        <v>1.5525606469007065E-3</v>
      </c>
      <c r="X17" s="300">
        <v>0</v>
      </c>
      <c r="Y17" s="300">
        <f>SUM(V17:X17)</f>
        <v>9.1428571431909286E-3</v>
      </c>
    </row>
    <row r="18" spans="1:25" x14ac:dyDescent="0.2">
      <c r="A18" s="260" t="s">
        <v>364</v>
      </c>
      <c r="B18" s="300">
        <v>0.73112251443273446</v>
      </c>
      <c r="C18" s="300">
        <v>5.7951678426455211E-2</v>
      </c>
      <c r="D18" s="300">
        <v>0.15212315586764613</v>
      </c>
      <c r="E18" s="300">
        <f t="shared" ref="E18:E19" si="14">SUM(B18:D18)</f>
        <v>0.9411973487268358</v>
      </c>
      <c r="F18" s="300"/>
      <c r="G18" s="300">
        <v>0.16135018050549998</v>
      </c>
      <c r="H18" s="300">
        <v>9.1937424789367784E-4</v>
      </c>
      <c r="I18" s="300">
        <v>0</v>
      </c>
      <c r="J18" s="300">
        <f t="shared" ref="J18:J19" si="15">SUM(G18:I18)</f>
        <v>0.16226955475339366</v>
      </c>
      <c r="K18" s="300"/>
      <c r="L18" s="300">
        <v>0.14645211726401564</v>
      </c>
      <c r="M18" s="300">
        <v>5.6026058631816484E-4</v>
      </c>
      <c r="N18" s="300">
        <v>0</v>
      </c>
      <c r="O18" s="300">
        <f t="shared" ref="O18:O19" si="16">SUM(L18:N18)</f>
        <v>0.1470123778503338</v>
      </c>
      <c r="P18" s="300"/>
      <c r="Q18" s="300">
        <v>9.9602608695276582E-2</v>
      </c>
      <c r="R18" s="300">
        <v>4.0695652173861969E-4</v>
      </c>
      <c r="S18" s="300">
        <v>0</v>
      </c>
      <c r="T18" s="300">
        <f t="shared" ref="T18:T19" si="17">SUM(Q18:S18)</f>
        <v>0.10000956521701521</v>
      </c>
      <c r="U18" s="300"/>
      <c r="V18" s="300">
        <v>5.4598382748992792E-2</v>
      </c>
      <c r="W18" s="300">
        <v>2.5876010781631612E-4</v>
      </c>
      <c r="X18" s="300">
        <v>0</v>
      </c>
      <c r="Y18" s="300">
        <f t="shared" ref="Y18:Y19" si="18">SUM(V18:X18)</f>
        <v>5.4857142856809107E-2</v>
      </c>
    </row>
    <row r="19" spans="1:25" x14ac:dyDescent="0.2">
      <c r="A19" s="264" t="s">
        <v>363</v>
      </c>
      <c r="B19" s="301">
        <f>SUM(B17:B18)</f>
        <v>0.77148171905102414</v>
      </c>
      <c r="C19" s="301">
        <f t="shared" ref="C19" si="19">SUM(C17:C18)</f>
        <v>7.1146033782457388E-2</v>
      </c>
      <c r="D19" s="301">
        <f t="shared" ref="D19" si="20">SUM(D17:D18)</f>
        <v>0.36737224716651828</v>
      </c>
      <c r="E19" s="301">
        <f t="shared" si="14"/>
        <v>1.21</v>
      </c>
      <c r="F19" s="301"/>
      <c r="G19" s="301">
        <f>SUM(G17:G18)</f>
        <v>0.18571359807460333</v>
      </c>
      <c r="H19" s="301">
        <f t="shared" ref="H19" si="21">SUM(H17:H18)</f>
        <v>5.1714801444097376E-3</v>
      </c>
      <c r="I19" s="301">
        <f t="shared" ref="I19" si="22">SUM(I17:I18)</f>
        <v>1.1492178098690662E-4</v>
      </c>
      <c r="J19" s="301">
        <f t="shared" si="15"/>
        <v>0.19099999999999998</v>
      </c>
      <c r="K19" s="301"/>
      <c r="L19" s="301">
        <f>SUM(L17:L18)</f>
        <v>0.16751791530944071</v>
      </c>
      <c r="M19" s="301">
        <f t="shared" ref="M19" si="23">SUM(M17:M18)</f>
        <v>4.4820846905595244E-3</v>
      </c>
      <c r="N19" s="301">
        <f t="shared" ref="N19" si="24">SUM(N17:N18)</f>
        <v>0</v>
      </c>
      <c r="O19" s="301">
        <f t="shared" si="16"/>
        <v>0.17200000000000024</v>
      </c>
      <c r="P19" s="301"/>
      <c r="Q19" s="301">
        <f>SUM(Q17:Q18)</f>
        <v>0.11394782608700064</v>
      </c>
      <c r="R19" s="301">
        <f t="shared" ref="R19" si="25">SUM(R17:R18)</f>
        <v>3.0521739129997201E-3</v>
      </c>
      <c r="S19" s="301">
        <f t="shared" ref="S19" si="26">SUM(S17:S18)</f>
        <v>0</v>
      </c>
      <c r="T19" s="301">
        <f t="shared" si="17"/>
        <v>0.11700000000000037</v>
      </c>
      <c r="U19" s="301"/>
      <c r="V19" s="301">
        <f>SUM(V17:V18)</f>
        <v>6.2188679245283013E-2</v>
      </c>
      <c r="W19" s="301">
        <f t="shared" ref="W19" si="27">SUM(W17:W18)</f>
        <v>1.8113207547170228E-3</v>
      </c>
      <c r="X19" s="301">
        <f t="shared" ref="X19" si="28">SUM(X17:X18)</f>
        <v>0</v>
      </c>
      <c r="Y19" s="301">
        <f t="shared" si="18"/>
        <v>6.4000000000000029E-2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1.8353979427992488</v>
      </c>
      <c r="C26" s="300">
        <v>0.62339208857703321</v>
      </c>
      <c r="D26" s="300">
        <v>0.12714655675714268</v>
      </c>
      <c r="E26" s="300">
        <f>SUM(B26:D26)</f>
        <v>2.5859365881334249</v>
      </c>
      <c r="F26" s="300"/>
      <c r="G26" s="300">
        <v>2.178718515879436</v>
      </c>
      <c r="H26" s="300">
        <v>0.33539152663377342</v>
      </c>
      <c r="I26" s="300">
        <v>0.10434403050721767</v>
      </c>
      <c r="J26" s="300">
        <f>SUM(G26:I26)</f>
        <v>2.6184540730204273</v>
      </c>
      <c r="K26" s="300"/>
      <c r="L26" s="300">
        <v>2.3224244943725361</v>
      </c>
      <c r="M26" s="300">
        <v>0.32248486690746347</v>
      </c>
      <c r="N26" s="300">
        <v>9.8307714443887417E-2</v>
      </c>
      <c r="O26" s="300">
        <f>SUM(L26:N26)</f>
        <v>2.7432170757238867</v>
      </c>
      <c r="P26" s="300"/>
      <c r="Q26" s="300">
        <v>2.2231231462490224</v>
      </c>
      <c r="R26" s="300">
        <v>0.2969460047310471</v>
      </c>
      <c r="S26" s="300">
        <v>9.3307874095635623E-2</v>
      </c>
      <c r="T26" s="300">
        <f>SUM(Q26:S26)</f>
        <v>2.6133770250757054</v>
      </c>
      <c r="U26" s="300"/>
      <c r="V26" s="300">
        <v>1.9248536409429573</v>
      </c>
      <c r="W26" s="300">
        <v>0.23893453496256947</v>
      </c>
      <c r="X26" s="300">
        <v>7.8777793799047396E-2</v>
      </c>
      <c r="Y26" s="300">
        <f>SUM(V26:X26)</f>
        <v>2.2425659697045743</v>
      </c>
    </row>
    <row r="27" spans="1:25" x14ac:dyDescent="0.2">
      <c r="A27" s="260" t="s">
        <v>364</v>
      </c>
      <c r="B27" s="300">
        <v>3.919853552660189</v>
      </c>
      <c r="C27" s="300">
        <v>0.23634301138126562</v>
      </c>
      <c r="D27" s="300">
        <v>9.2866847825124471E-2</v>
      </c>
      <c r="E27" s="300">
        <f t="shared" ref="E27:E28" si="29">SUM(B27:D27)</f>
        <v>4.2490634118665795</v>
      </c>
      <c r="F27" s="300"/>
      <c r="G27" s="300">
        <v>4.7148090200474604</v>
      </c>
      <c r="H27" s="300">
        <v>0.1251875717089278</v>
      </c>
      <c r="I27" s="300">
        <v>2.8549335223176178E-2</v>
      </c>
      <c r="J27" s="300">
        <f t="shared" ref="J27:J28" si="30">SUM(G27:I27)</f>
        <v>4.8685459269795643</v>
      </c>
      <c r="K27" s="300"/>
      <c r="L27" s="300">
        <v>4.9875288512114739</v>
      </c>
      <c r="M27" s="300">
        <v>0.1792147094073584</v>
      </c>
      <c r="N27" s="300">
        <v>3.4039363657283842E-2</v>
      </c>
      <c r="O27" s="300">
        <f t="shared" ref="O27:O28" si="31">SUM(L27:N27)</f>
        <v>5.2007829242761163</v>
      </c>
      <c r="P27" s="300"/>
      <c r="Q27" s="300">
        <v>4.5524155221058438</v>
      </c>
      <c r="R27" s="300">
        <v>0.16543233893808557</v>
      </c>
      <c r="S27" s="300">
        <v>3.1775113880372324E-2</v>
      </c>
      <c r="T27" s="300">
        <f t="shared" ref="T27:T28" si="32">SUM(Q27:S27)</f>
        <v>4.7496229749243017</v>
      </c>
      <c r="U27" s="300"/>
      <c r="V27" s="300">
        <v>3.6097818313036298</v>
      </c>
      <c r="W27" s="300">
        <v>0.13402134102532412</v>
      </c>
      <c r="X27" s="300">
        <v>2.6630857966473798E-2</v>
      </c>
      <c r="Y27" s="300">
        <f t="shared" ref="Y27:Y28" si="33">SUM(V27:X27)</f>
        <v>3.7704340302954278</v>
      </c>
    </row>
    <row r="28" spans="1:25" x14ac:dyDescent="0.2">
      <c r="A28" s="264" t="s">
        <v>363</v>
      </c>
      <c r="B28" s="301">
        <f>SUM(B26:B27)</f>
        <v>5.7552514954594383</v>
      </c>
      <c r="C28" s="301">
        <f t="shared" ref="C28" si="34">SUM(C26:C27)</f>
        <v>0.85973509995829889</v>
      </c>
      <c r="D28" s="301">
        <f t="shared" ref="D28" si="35">SUM(D26:D27)</f>
        <v>0.22001340458226715</v>
      </c>
      <c r="E28" s="301">
        <f t="shared" si="29"/>
        <v>6.8350000000000044</v>
      </c>
      <c r="F28" s="301"/>
      <c r="G28" s="301">
        <f>SUM(G26:G27)</f>
        <v>6.8935275359268964</v>
      </c>
      <c r="H28" s="301">
        <f t="shared" ref="H28" si="36">SUM(H26:H27)</f>
        <v>0.46057909834270122</v>
      </c>
      <c r="I28" s="301">
        <f t="shared" ref="I28" si="37">SUM(I26:I27)</f>
        <v>0.13289336573039384</v>
      </c>
      <c r="J28" s="301">
        <f t="shared" si="30"/>
        <v>7.4869999999999912</v>
      </c>
      <c r="K28" s="301"/>
      <c r="L28" s="301">
        <f>SUM(L26:L27)</f>
        <v>7.3099533455840096</v>
      </c>
      <c r="M28" s="301">
        <f t="shared" ref="M28" si="38">SUM(M26:M27)</f>
        <v>0.50169957631482187</v>
      </c>
      <c r="N28" s="301">
        <f t="shared" ref="N28" si="39">SUM(N26:N27)</f>
        <v>0.13234707810117124</v>
      </c>
      <c r="O28" s="301">
        <f t="shared" si="31"/>
        <v>7.9440000000000026</v>
      </c>
      <c r="P28" s="301"/>
      <c r="Q28" s="301">
        <f>SUM(Q26:Q27)</f>
        <v>6.7755386683548657</v>
      </c>
      <c r="R28" s="301">
        <f t="shared" ref="R28" si="40">SUM(R26:R27)</f>
        <v>0.46237834366913266</v>
      </c>
      <c r="S28" s="301">
        <f t="shared" ref="S28" si="41">SUM(S26:S27)</f>
        <v>0.12508298797600795</v>
      </c>
      <c r="T28" s="301">
        <f t="shared" si="32"/>
        <v>7.3630000000000058</v>
      </c>
      <c r="U28" s="301"/>
      <c r="V28" s="301">
        <f>SUM(V26:V27)</f>
        <v>5.5346354722465874</v>
      </c>
      <c r="W28" s="301">
        <f t="shared" ref="W28" si="42">SUM(W26:W27)</f>
        <v>0.37295587598789359</v>
      </c>
      <c r="X28" s="301">
        <f t="shared" ref="X28" si="43">SUM(X26:X27)</f>
        <v>0.10540865176552119</v>
      </c>
      <c r="Y28" s="301">
        <f t="shared" si="33"/>
        <v>6.0130000000000026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1.2681906249957715</v>
      </c>
      <c r="C35" s="300">
        <v>0.18386875000277333</v>
      </c>
      <c r="D35" s="300">
        <v>6.1709375001108312E-2</v>
      </c>
      <c r="E35" s="300">
        <f>SUM(B35:D35)</f>
        <v>1.5137687499996533</v>
      </c>
      <c r="F35" s="300"/>
      <c r="G35" s="300">
        <v>1.1347615310730801</v>
      </c>
      <c r="H35" s="300">
        <v>0.35828842968536828</v>
      </c>
      <c r="I35" s="300">
        <v>0.13155392798196522</v>
      </c>
      <c r="J35" s="300">
        <f>SUM(G35:I35)</f>
        <v>1.6246038887404137</v>
      </c>
      <c r="K35" s="300"/>
      <c r="L35" s="300">
        <v>1.2514032373165436</v>
      </c>
      <c r="M35" s="300">
        <v>0.31559747679972289</v>
      </c>
      <c r="N35" s="300">
        <v>0.13334801237683486</v>
      </c>
      <c r="O35" s="300">
        <f>SUM(L35:N35)</f>
        <v>1.7003487264931014</v>
      </c>
      <c r="P35" s="300"/>
      <c r="Q35" s="300">
        <v>1.2816820381691683</v>
      </c>
      <c r="R35" s="300">
        <v>0.32506273839834593</v>
      </c>
      <c r="S35" s="300">
        <v>0.13489143182360694</v>
      </c>
      <c r="T35" s="300">
        <f>SUM(Q35:S35)</f>
        <v>1.7416362083911212</v>
      </c>
      <c r="U35" s="300"/>
      <c r="V35" s="300">
        <v>1.2440331778209959</v>
      </c>
      <c r="W35" s="300">
        <v>0.32550198720913515</v>
      </c>
      <c r="X35" s="300">
        <v>0.13956108518997212</v>
      </c>
      <c r="Y35" s="300">
        <f>SUM(V35:X35)</f>
        <v>1.709096250220103</v>
      </c>
    </row>
    <row r="36" spans="1:25" x14ac:dyDescent="0.2">
      <c r="A36" s="260" t="s">
        <v>364</v>
      </c>
      <c r="B36" s="300">
        <v>5.4006197916662462</v>
      </c>
      <c r="C36" s="300">
        <v>0.10054010416726533</v>
      </c>
      <c r="D36" s="300">
        <v>0.23907135416683054</v>
      </c>
      <c r="E36" s="300">
        <f t="shared" ref="E36:E37" si="44">SUM(B36:D36)</f>
        <v>5.7402312500003418</v>
      </c>
      <c r="F36" s="300"/>
      <c r="G36" s="300">
        <v>5.3342504141581975</v>
      </c>
      <c r="H36" s="300">
        <v>0.13177173249680987</v>
      </c>
      <c r="I36" s="300">
        <v>0.40337396460457542</v>
      </c>
      <c r="J36" s="300">
        <f t="shared" ref="J36:J37" si="45">SUM(G36:I36)</f>
        <v>5.869396111259582</v>
      </c>
      <c r="K36" s="300"/>
      <c r="L36" s="300">
        <v>5.1984182337543396</v>
      </c>
      <c r="M36" s="300">
        <v>0.24041418709870593</v>
      </c>
      <c r="N36" s="300">
        <v>0.10081885265386362</v>
      </c>
      <c r="O36" s="300">
        <f t="shared" ref="O36:O37" si="46">SUM(L36:N36)</f>
        <v>5.5396512735069088</v>
      </c>
      <c r="P36" s="300"/>
      <c r="Q36" s="300">
        <v>5.3916019925806253</v>
      </c>
      <c r="R36" s="300">
        <v>0.25548266438837142</v>
      </c>
      <c r="S36" s="300">
        <v>0.10927913463986763</v>
      </c>
      <c r="T36" s="300">
        <f t="shared" ref="T36:T37" si="47">SUM(Q36:S36)</f>
        <v>5.756363791608865</v>
      </c>
      <c r="U36" s="300"/>
      <c r="V36" s="300">
        <v>5.2301676170697347</v>
      </c>
      <c r="W36" s="300">
        <v>0.26921375496883121</v>
      </c>
      <c r="X36" s="300">
        <v>0.11152237774132086</v>
      </c>
      <c r="Y36" s="300">
        <f t="shared" ref="Y36:Y37" si="48">SUM(V36:X36)</f>
        <v>5.6109037497798866</v>
      </c>
    </row>
    <row r="37" spans="1:25" x14ac:dyDescent="0.2">
      <c r="A37" s="264" t="s">
        <v>363</v>
      </c>
      <c r="B37" s="301">
        <f>SUM(B35:B36)</f>
        <v>6.6688104166620175</v>
      </c>
      <c r="C37" s="301">
        <f t="shared" ref="C37" si="49">SUM(C35:C36)</f>
        <v>0.28440885417003869</v>
      </c>
      <c r="D37" s="301">
        <f t="shared" ref="D37" si="50">SUM(D35:D36)</f>
        <v>0.30078072916793885</v>
      </c>
      <c r="E37" s="301">
        <f t="shared" si="44"/>
        <v>7.2539999999999951</v>
      </c>
      <c r="F37" s="301"/>
      <c r="G37" s="301">
        <f>SUM(G35:G36)</f>
        <v>6.4690119452312773</v>
      </c>
      <c r="H37" s="301">
        <f t="shared" ref="H37" si="51">SUM(H35:H36)</f>
        <v>0.49006016218217818</v>
      </c>
      <c r="I37" s="301">
        <f t="shared" ref="I37" si="52">SUM(I35:I36)</f>
        <v>0.53492789258654061</v>
      </c>
      <c r="J37" s="301">
        <f t="shared" si="45"/>
        <v>7.4939999999999962</v>
      </c>
      <c r="K37" s="301"/>
      <c r="L37" s="301">
        <f>SUM(L35:L36)</f>
        <v>6.4498214710708837</v>
      </c>
      <c r="M37" s="301">
        <f t="shared" ref="M37" si="53">SUM(M35:M36)</f>
        <v>0.55601166389842882</v>
      </c>
      <c r="N37" s="301">
        <f t="shared" ref="N37" si="54">SUM(N35:N36)</f>
        <v>0.23416686503069847</v>
      </c>
      <c r="O37" s="301">
        <f t="shared" si="46"/>
        <v>7.2400000000000109</v>
      </c>
      <c r="P37" s="301"/>
      <c r="Q37" s="301">
        <f>SUM(Q35:Q36)</f>
        <v>6.6732840307497936</v>
      </c>
      <c r="R37" s="301">
        <f t="shared" ref="R37" si="55">SUM(R35:R36)</f>
        <v>0.5805454027867174</v>
      </c>
      <c r="S37" s="301">
        <f t="shared" ref="S37" si="56">SUM(S35:S36)</f>
        <v>0.24417056646347457</v>
      </c>
      <c r="T37" s="301">
        <f t="shared" si="47"/>
        <v>7.497999999999986</v>
      </c>
      <c r="U37" s="301"/>
      <c r="V37" s="301">
        <f>SUM(V35:V36)</f>
        <v>6.4742007948907307</v>
      </c>
      <c r="W37" s="301">
        <f t="shared" ref="W37" si="57">SUM(W35:W36)</f>
        <v>0.5947157421779663</v>
      </c>
      <c r="X37" s="301">
        <f t="shared" ref="X37" si="58">SUM(X35:X36)</f>
        <v>0.25108346293129297</v>
      </c>
      <c r="Y37" s="301">
        <f t="shared" si="48"/>
        <v>7.3199999999999896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7.095398762540257</v>
      </c>
      <c r="C44" s="300">
        <v>2.261187223791937</v>
      </c>
      <c r="D44" s="300">
        <v>1.5086040072743865</v>
      </c>
      <c r="E44" s="300">
        <f>SUM(B44:D44)</f>
        <v>10.865189993606581</v>
      </c>
      <c r="F44" s="300"/>
      <c r="G44" s="300">
        <v>6.6317562654901723</v>
      </c>
      <c r="H44" s="300">
        <v>2.861473259394784</v>
      </c>
      <c r="I44" s="300">
        <v>0.98837622275639536</v>
      </c>
      <c r="J44" s="300">
        <f>SUM(G44:I44)</f>
        <v>10.481605747641352</v>
      </c>
      <c r="K44" s="300"/>
      <c r="L44" s="300">
        <v>6.9395901183848787</v>
      </c>
      <c r="M44" s="300">
        <v>2.643900903207721</v>
      </c>
      <c r="N44" s="300">
        <v>1.2309851389652995</v>
      </c>
      <c r="O44" s="300">
        <f>SUM(L44:N44)</f>
        <v>10.8144761605579</v>
      </c>
      <c r="P44" s="300"/>
      <c r="Q44" s="300">
        <v>6.4423974489932068</v>
      </c>
      <c r="R44" s="300">
        <v>2.429990026365449</v>
      </c>
      <c r="S44" s="300">
        <v>1.078195052765109</v>
      </c>
      <c r="T44" s="300">
        <f>SUM(Q44:S44)</f>
        <v>9.9505825281237641</v>
      </c>
      <c r="U44" s="300"/>
      <c r="V44" s="300">
        <v>5.6564752984420075</v>
      </c>
      <c r="W44" s="300">
        <v>2.1106971141119129</v>
      </c>
      <c r="X44" s="300">
        <v>0.90235288033010042</v>
      </c>
      <c r="Y44" s="300">
        <f>SUM(V44:X44)</f>
        <v>8.6695252928840212</v>
      </c>
    </row>
    <row r="45" spans="1:25" x14ac:dyDescent="0.2">
      <c r="A45" s="260" t="s">
        <v>364</v>
      </c>
      <c r="B45" s="300">
        <v>34.670391572683542</v>
      </c>
      <c r="C45" s="300">
        <v>0.73073006601458157</v>
      </c>
      <c r="D45" s="300">
        <v>4.1746883676951683</v>
      </c>
      <c r="E45" s="300">
        <f t="shared" ref="E45:E46" si="59">SUM(B45:D45)</f>
        <v>39.57581000639329</v>
      </c>
      <c r="F45" s="300"/>
      <c r="G45" s="300">
        <v>33.377284983199097</v>
      </c>
      <c r="H45" s="300">
        <v>1.1066309849960321</v>
      </c>
      <c r="I45" s="300">
        <v>2.2964782841635438</v>
      </c>
      <c r="J45" s="300">
        <f t="shared" ref="J45:J46" si="60">SUM(G45:I45)</f>
        <v>36.780394252358668</v>
      </c>
      <c r="K45" s="300"/>
      <c r="L45" s="300">
        <v>32.609765053248111</v>
      </c>
      <c r="M45" s="300">
        <v>1.9168872231519531</v>
      </c>
      <c r="N45" s="300">
        <v>1.6718715630420136</v>
      </c>
      <c r="O45" s="300">
        <f t="shared" ref="O45:O46" si="61">SUM(L45:N45)</f>
        <v>36.198523839442075</v>
      </c>
      <c r="P45" s="300"/>
      <c r="Q45" s="300">
        <v>30.065695676323422</v>
      </c>
      <c r="R45" s="300">
        <v>1.7557364875743602</v>
      </c>
      <c r="S45" s="300">
        <v>1.5309853079782718</v>
      </c>
      <c r="T45" s="300">
        <f t="shared" ref="T45:T46" si="62">SUM(Q45:S45)</f>
        <v>33.352417471876052</v>
      </c>
      <c r="U45" s="300"/>
      <c r="V45" s="300">
        <v>25.744623877570927</v>
      </c>
      <c r="W45" s="300">
        <v>1.5136464176177493</v>
      </c>
      <c r="X45" s="300">
        <v>1.3742044119273522</v>
      </c>
      <c r="Y45" s="300">
        <f t="shared" ref="Y45:Y46" si="63">SUM(V45:X45)</f>
        <v>28.632474707116028</v>
      </c>
    </row>
    <row r="46" spans="1:25" x14ac:dyDescent="0.2">
      <c r="A46" s="264" t="s">
        <v>363</v>
      </c>
      <c r="B46" s="301">
        <f>SUM(B44:B45)</f>
        <v>41.765790335223798</v>
      </c>
      <c r="C46" s="301">
        <f t="shared" ref="C46" si="64">SUM(C44:C45)</f>
        <v>2.9919172898065187</v>
      </c>
      <c r="D46" s="301">
        <f t="shared" ref="D46" si="65">SUM(D44:D45)</f>
        <v>5.6832923749695547</v>
      </c>
      <c r="E46" s="301">
        <f t="shared" si="59"/>
        <v>50.440999999999867</v>
      </c>
      <c r="F46" s="301"/>
      <c r="G46" s="301">
        <f>SUM(G44:G45)</f>
        <v>40.009041248689272</v>
      </c>
      <c r="H46" s="301">
        <f t="shared" ref="H46" si="66">SUM(H44:H45)</f>
        <v>3.9681042443908163</v>
      </c>
      <c r="I46" s="301">
        <f t="shared" ref="I46" si="67">SUM(I44:I45)</f>
        <v>3.2848545069199391</v>
      </c>
      <c r="J46" s="301">
        <f t="shared" si="60"/>
        <v>47.262000000000029</v>
      </c>
      <c r="K46" s="301"/>
      <c r="L46" s="301">
        <f>SUM(L44:L45)</f>
        <v>39.549355171632989</v>
      </c>
      <c r="M46" s="301">
        <f t="shared" ref="M46" si="68">SUM(M44:M45)</f>
        <v>4.5607881263596743</v>
      </c>
      <c r="N46" s="301">
        <f t="shared" ref="N46" si="69">SUM(N44:N45)</f>
        <v>2.9028567020073131</v>
      </c>
      <c r="O46" s="301">
        <f t="shared" si="61"/>
        <v>47.012999999999977</v>
      </c>
      <c r="P46" s="301"/>
      <c r="Q46" s="301">
        <f>SUM(Q44:Q45)</f>
        <v>36.508093125316627</v>
      </c>
      <c r="R46" s="301">
        <f t="shared" ref="R46" si="70">SUM(R44:R45)</f>
        <v>4.1857265139398088</v>
      </c>
      <c r="S46" s="301">
        <f t="shared" ref="S46" si="71">SUM(S44:S45)</f>
        <v>2.6091803607433808</v>
      </c>
      <c r="T46" s="301">
        <f t="shared" si="62"/>
        <v>43.302999999999813</v>
      </c>
      <c r="U46" s="301"/>
      <c r="V46" s="301">
        <f>SUM(V44:V45)</f>
        <v>31.401099176012934</v>
      </c>
      <c r="W46" s="301">
        <f t="shared" ref="W46" si="72">SUM(W44:W45)</f>
        <v>3.6243435317296622</v>
      </c>
      <c r="X46" s="301">
        <f t="shared" ref="X46" si="73">SUM(X44:X45)</f>
        <v>2.2765572922574524</v>
      </c>
      <c r="Y46" s="301">
        <f t="shared" si="63"/>
        <v>37.302000000000049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0.2677869686941125</v>
      </c>
      <c r="C53" s="300">
        <v>0.12031008738602474</v>
      </c>
      <c r="D53" s="300">
        <v>1.1088487316660989E-4</v>
      </c>
      <c r="E53" s="300">
        <f>SUM(B53:D53)</f>
        <v>0.38820794095330385</v>
      </c>
      <c r="F53" s="300"/>
      <c r="G53" s="300">
        <v>0.25570555429065606</v>
      </c>
      <c r="H53" s="300">
        <v>6.9218415662467725E-2</v>
      </c>
      <c r="I53" s="300">
        <v>1.2986569542599227E-4</v>
      </c>
      <c r="J53" s="300">
        <f>SUM(G53:I53)</f>
        <v>0.32505383564854978</v>
      </c>
      <c r="K53" s="300"/>
      <c r="L53" s="300">
        <v>0.23677395730071968</v>
      </c>
      <c r="M53" s="300">
        <v>6.0755585900400783E-2</v>
      </c>
      <c r="N53" s="300">
        <v>0</v>
      </c>
      <c r="O53" s="300">
        <f>SUM(L53:N53)</f>
        <v>0.29752954320112046</v>
      </c>
      <c r="P53" s="300"/>
      <c r="Q53" s="300">
        <v>0.23388317214790522</v>
      </c>
      <c r="R53" s="300">
        <v>5.9482398452354632E-2</v>
      </c>
      <c r="S53" s="300">
        <v>0</v>
      </c>
      <c r="T53" s="300">
        <f>SUM(Q53:S53)</f>
        <v>0.29336557060025986</v>
      </c>
      <c r="U53" s="300"/>
      <c r="V53" s="300">
        <v>0.23848448655845794</v>
      </c>
      <c r="W53" s="300">
        <v>5.9519667660296913E-2</v>
      </c>
      <c r="X53" s="300">
        <v>0</v>
      </c>
      <c r="Y53" s="300">
        <f>SUM(V53:X53)</f>
        <v>0.29800415421875487</v>
      </c>
    </row>
    <row r="54" spans="1:25" x14ac:dyDescent="0.2">
      <c r="A54" s="260" t="s">
        <v>364</v>
      </c>
      <c r="B54" s="300">
        <v>0.77807915499934288</v>
      </c>
      <c r="C54" s="300">
        <v>2.0181046916216399E-2</v>
      </c>
      <c r="D54" s="300">
        <v>0.12053185713113801</v>
      </c>
      <c r="E54" s="300">
        <f t="shared" ref="E54:E55" si="74">SUM(B54:D54)</f>
        <v>0.91879205904669725</v>
      </c>
      <c r="F54" s="300"/>
      <c r="G54" s="300">
        <v>0.80179080355007548</v>
      </c>
      <c r="H54" s="300">
        <v>1.4155360801375364E-2</v>
      </c>
      <c r="I54" s="300">
        <v>0</v>
      </c>
      <c r="J54" s="300">
        <f t="shared" ref="J54:J55" si="75">SUM(G54:I54)</f>
        <v>0.81594616435145084</v>
      </c>
      <c r="K54" s="300"/>
      <c r="L54" s="300">
        <v>0.75858068520002153</v>
      </c>
      <c r="M54" s="300">
        <v>1.4889771598858858E-2</v>
      </c>
      <c r="N54" s="300">
        <v>0</v>
      </c>
      <c r="O54" s="300">
        <f t="shared" ref="O54:O55" si="76">SUM(L54:N54)</f>
        <v>0.77347045679888038</v>
      </c>
      <c r="P54" s="300"/>
      <c r="Q54" s="300">
        <v>0.73779754996721691</v>
      </c>
      <c r="R54" s="300">
        <v>1.48368794325243E-2</v>
      </c>
      <c r="S54" s="300">
        <v>0</v>
      </c>
      <c r="T54" s="300">
        <f t="shared" ref="T54:T55" si="77">SUM(Q54:S54)</f>
        <v>0.75263442939974123</v>
      </c>
      <c r="U54" s="300"/>
      <c r="V54" s="300">
        <v>0.72871011294980703</v>
      </c>
      <c r="W54" s="300">
        <v>1.5285732831437963E-2</v>
      </c>
      <c r="X54" s="300">
        <v>0</v>
      </c>
      <c r="Y54" s="300">
        <f t="shared" ref="Y54:Y55" si="78">SUM(V54:X54)</f>
        <v>0.743995845781245</v>
      </c>
    </row>
    <row r="55" spans="1:25" x14ac:dyDescent="0.2">
      <c r="A55" s="264" t="s">
        <v>363</v>
      </c>
      <c r="B55" s="301">
        <f>SUM(B53:B54)</f>
        <v>1.0458661236934554</v>
      </c>
      <c r="C55" s="301">
        <f t="shared" ref="C55" si="79">SUM(C53:C54)</f>
        <v>0.14049113430224114</v>
      </c>
      <c r="D55" s="301">
        <f t="shared" ref="D55" si="80">SUM(D53:D54)</f>
        <v>0.12064274200430462</v>
      </c>
      <c r="E55" s="301">
        <f t="shared" si="74"/>
        <v>1.307000000000001</v>
      </c>
      <c r="F55" s="301"/>
      <c r="G55" s="301">
        <f>SUM(G53:G54)</f>
        <v>1.0574963578407315</v>
      </c>
      <c r="H55" s="301">
        <f t="shared" ref="H55" si="81">SUM(H53:H54)</f>
        <v>8.3373776463843086E-2</v>
      </c>
      <c r="I55" s="301">
        <f t="shared" ref="I55" si="82">SUM(I53:I54)</f>
        <v>1.2986569542599227E-4</v>
      </c>
      <c r="J55" s="301">
        <f t="shared" si="75"/>
        <v>1.1410000000000007</v>
      </c>
      <c r="K55" s="301"/>
      <c r="L55" s="301">
        <f>SUM(L53:L54)</f>
        <v>0.99535464250074124</v>
      </c>
      <c r="M55" s="301">
        <f t="shared" ref="M55" si="83">SUM(M53:M54)</f>
        <v>7.5645357499259644E-2</v>
      </c>
      <c r="N55" s="301">
        <f t="shared" ref="N55" si="84">SUM(N53:N54)</f>
        <v>0</v>
      </c>
      <c r="O55" s="301">
        <f t="shared" si="76"/>
        <v>1.0710000000000008</v>
      </c>
      <c r="P55" s="301"/>
      <c r="Q55" s="301">
        <f>SUM(Q53:Q54)</f>
        <v>0.97168072211512213</v>
      </c>
      <c r="R55" s="301">
        <f t="shared" ref="R55" si="85">SUM(R53:R54)</f>
        <v>7.4319277884878937E-2</v>
      </c>
      <c r="S55" s="301">
        <f t="shared" ref="S55" si="86">SUM(S53:S54)</f>
        <v>0</v>
      </c>
      <c r="T55" s="301">
        <f t="shared" si="77"/>
        <v>1.0460000000000012</v>
      </c>
      <c r="U55" s="301"/>
      <c r="V55" s="301">
        <f>SUM(V53:V54)</f>
        <v>0.96719459950826492</v>
      </c>
      <c r="W55" s="301">
        <f t="shared" ref="W55" si="87">SUM(W53:W54)</f>
        <v>7.4805400491734869E-2</v>
      </c>
      <c r="X55" s="301">
        <f t="shared" ref="X55" si="88">SUM(X53:X54)</f>
        <v>0</v>
      </c>
      <c r="Y55" s="301">
        <f t="shared" si="78"/>
        <v>1.0419999999999998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0.56939160016978285</v>
      </c>
      <c r="C62" s="300">
        <v>0.36962510051643027</v>
      </c>
      <c r="D62" s="300">
        <v>0.12282785922063896</v>
      </c>
      <c r="E62" s="300">
        <f>SUM(B62:D62)</f>
        <v>1.061844559906852</v>
      </c>
      <c r="F62" s="300"/>
      <c r="G62" s="300">
        <v>0.57070319634154387</v>
      </c>
      <c r="H62" s="300">
        <v>0.3547488584504519</v>
      </c>
      <c r="I62" s="300">
        <v>0</v>
      </c>
      <c r="J62" s="300">
        <f>SUM(G62:I62)</f>
        <v>0.92545205479199577</v>
      </c>
      <c r="K62" s="300"/>
      <c r="L62" s="300">
        <v>0.47124441414808294</v>
      </c>
      <c r="M62" s="300">
        <v>0.34565222545224755</v>
      </c>
      <c r="N62" s="300">
        <v>1.2355894031661669E-2</v>
      </c>
      <c r="O62" s="300">
        <f>SUM(L62:N62)</f>
        <v>0.82925253363199225</v>
      </c>
      <c r="P62" s="300"/>
      <c r="Q62" s="300">
        <v>0.50160849704135491</v>
      </c>
      <c r="R62" s="300">
        <v>0.35851301964607468</v>
      </c>
      <c r="S62" s="300">
        <v>1.2544084056702955E-2</v>
      </c>
      <c r="T62" s="300">
        <f>SUM(Q62:S62)</f>
        <v>0.87266560074413257</v>
      </c>
      <c r="U62" s="300"/>
      <c r="V62" s="300">
        <v>0.55754814212968684</v>
      </c>
      <c r="W62" s="300">
        <v>0.3780634662321784</v>
      </c>
      <c r="X62" s="300">
        <v>1.2831244914843758E-2</v>
      </c>
      <c r="Y62" s="300">
        <f>SUM(V62:X62)</f>
        <v>0.94844285327670907</v>
      </c>
    </row>
    <row r="63" spans="1:25" x14ac:dyDescent="0.2">
      <c r="A63" s="260" t="s">
        <v>364</v>
      </c>
      <c r="B63" s="300">
        <v>2.1841898311400261</v>
      </c>
      <c r="C63" s="300">
        <v>0.17054351456766795</v>
      </c>
      <c r="D63" s="300">
        <v>0.2744220943854509</v>
      </c>
      <c r="E63" s="300">
        <f t="shared" ref="E63:E64" si="89">SUM(B63:D63)</f>
        <v>2.6291554400931449</v>
      </c>
      <c r="F63" s="300"/>
      <c r="G63" s="300">
        <v>1.6718995433808073</v>
      </c>
      <c r="H63" s="300">
        <v>8.8648401827200157E-2</v>
      </c>
      <c r="I63" s="300">
        <v>0</v>
      </c>
      <c r="J63" s="300">
        <f t="shared" ref="J63:J64" si="90">SUM(G63:I63)</f>
        <v>1.7605479452080075</v>
      </c>
      <c r="K63" s="300"/>
      <c r="L63" s="300">
        <v>1.485053339657564</v>
      </c>
      <c r="M63" s="300">
        <v>0.19706868962326635</v>
      </c>
      <c r="N63" s="300">
        <v>0.12762543708718466</v>
      </c>
      <c r="O63" s="300">
        <f t="shared" ref="O63:O64" si="91">SUM(L63:N63)</f>
        <v>1.8097474663680151</v>
      </c>
      <c r="P63" s="300"/>
      <c r="Q63" s="300">
        <v>1.5107103700254239</v>
      </c>
      <c r="R63" s="300">
        <v>0.20271859296335035</v>
      </c>
      <c r="S63" s="300">
        <v>0.12590543626709819</v>
      </c>
      <c r="T63" s="300">
        <f t="shared" ref="T63:T64" si="92">SUM(Q63:S63)</f>
        <v>1.8393343992558724</v>
      </c>
      <c r="U63" s="300"/>
      <c r="V63" s="300">
        <v>1.5382218605861036</v>
      </c>
      <c r="W63" s="300">
        <v>0.20957700027025206</v>
      </c>
      <c r="X63" s="300">
        <v>0.11975828586693242</v>
      </c>
      <c r="Y63" s="300">
        <f t="shared" ref="Y63:Y64" si="93">SUM(V63:X63)</f>
        <v>1.8675571467232879</v>
      </c>
    </row>
    <row r="64" spans="1:25" x14ac:dyDescent="0.2">
      <c r="A64" s="264" t="s">
        <v>363</v>
      </c>
      <c r="B64" s="301">
        <f>SUM(B62:B63)</f>
        <v>2.7535814313098088</v>
      </c>
      <c r="C64" s="301">
        <f t="shared" ref="C64" si="94">SUM(C62:C63)</f>
        <v>0.54016861508409819</v>
      </c>
      <c r="D64" s="301">
        <f t="shared" ref="D64" si="95">SUM(D62:D63)</f>
        <v>0.39724995360608983</v>
      </c>
      <c r="E64" s="301">
        <f t="shared" si="89"/>
        <v>3.6909999999999972</v>
      </c>
      <c r="F64" s="301"/>
      <c r="G64" s="301">
        <f>SUM(G62:G63)</f>
        <v>2.2426027397223511</v>
      </c>
      <c r="H64" s="301">
        <f t="shared" ref="H64" si="96">SUM(H62:H63)</f>
        <v>0.44339726027765203</v>
      </c>
      <c r="I64" s="301">
        <f t="shared" ref="I64" si="97">SUM(I62:I63)</f>
        <v>0</v>
      </c>
      <c r="J64" s="301">
        <f t="shared" si="90"/>
        <v>2.6860000000000031</v>
      </c>
      <c r="K64" s="301"/>
      <c r="L64" s="301">
        <f>SUM(L62:L63)</f>
        <v>1.956297753805647</v>
      </c>
      <c r="M64" s="301">
        <f t="shared" ref="M64" si="98">SUM(M62:M63)</f>
        <v>0.5427209150755139</v>
      </c>
      <c r="N64" s="301">
        <f t="shared" ref="N64" si="99">SUM(N62:N63)</f>
        <v>0.13998133111884634</v>
      </c>
      <c r="O64" s="301">
        <f t="shared" si="91"/>
        <v>2.6390000000000069</v>
      </c>
      <c r="P64" s="301"/>
      <c r="Q64" s="301">
        <f>SUM(Q62:Q63)</f>
        <v>2.0123188670667789</v>
      </c>
      <c r="R64" s="301">
        <f t="shared" ref="R64" si="100">SUM(R62:R63)</f>
        <v>0.561231612609425</v>
      </c>
      <c r="S64" s="301">
        <f t="shared" ref="S64" si="101">SUM(S62:S63)</f>
        <v>0.13844952032380115</v>
      </c>
      <c r="T64" s="301">
        <f t="shared" si="92"/>
        <v>2.7120000000000046</v>
      </c>
      <c r="U64" s="301"/>
      <c r="V64" s="301">
        <f>SUM(V62:V63)</f>
        <v>2.0957700027157902</v>
      </c>
      <c r="W64" s="301">
        <f t="shared" ref="W64" si="102">SUM(W62:W63)</f>
        <v>0.5876404665024304</v>
      </c>
      <c r="X64" s="301">
        <f t="shared" ref="X64" si="103">SUM(X62:X63)</f>
        <v>0.13258953078177618</v>
      </c>
      <c r="Y64" s="301">
        <f t="shared" si="93"/>
        <v>2.8159999999999967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2.714133226926041</v>
      </c>
      <c r="C71" s="300">
        <v>2.1069461830494483</v>
      </c>
      <c r="D71" s="300">
        <v>0.12424603564840885</v>
      </c>
      <c r="E71" s="300">
        <f>SUM(B71:D71)</f>
        <v>4.9453254456238982</v>
      </c>
      <c r="F71" s="300"/>
      <c r="G71" s="300">
        <v>3.2192600066030725</v>
      </c>
      <c r="H71" s="300">
        <v>2.288437437356913</v>
      </c>
      <c r="I71" s="300">
        <v>0.14957564977589441</v>
      </c>
      <c r="J71" s="300">
        <f>SUM(G71:I71)</f>
        <v>5.6572730937358795</v>
      </c>
      <c r="K71" s="300"/>
      <c r="L71" s="300">
        <v>3.8238728700694948</v>
      </c>
      <c r="M71" s="300">
        <v>2.3474868392288766</v>
      </c>
      <c r="N71" s="300">
        <v>0.62771193738718778</v>
      </c>
      <c r="O71" s="300">
        <f>SUM(L71:N71)</f>
        <v>6.7990716466855599</v>
      </c>
      <c r="P71" s="300"/>
      <c r="Q71" s="300">
        <v>3.7755300601072803</v>
      </c>
      <c r="R71" s="300">
        <v>2.3332163610884531</v>
      </c>
      <c r="S71" s="300">
        <v>0.62244025494124922</v>
      </c>
      <c r="T71" s="300">
        <f>SUM(Q71:S71)</f>
        <v>6.731186676136983</v>
      </c>
      <c r="U71" s="300"/>
      <c r="V71" s="300">
        <v>3.875159632506004</v>
      </c>
      <c r="W71" s="300">
        <v>2.4213681571755856</v>
      </c>
      <c r="X71" s="300">
        <v>0.65699080652427133</v>
      </c>
      <c r="Y71" s="300">
        <f>SUM(V71:X71)</f>
        <v>6.9535185962058605</v>
      </c>
    </row>
    <row r="72" spans="1:25" x14ac:dyDescent="0.2">
      <c r="A72" s="260" t="s">
        <v>364</v>
      </c>
      <c r="B72" s="300">
        <v>19.730365668268011</v>
      </c>
      <c r="C72" s="300">
        <v>0.61075733231575202</v>
      </c>
      <c r="D72" s="300">
        <v>15.420551553792318</v>
      </c>
      <c r="E72" s="300">
        <f t="shared" ref="E72:E73" si="104">SUM(B72:D72)</f>
        <v>35.761674554376086</v>
      </c>
      <c r="F72" s="300"/>
      <c r="G72" s="300">
        <v>22.347908821265257</v>
      </c>
      <c r="H72" s="300">
        <v>1.0045603311621658</v>
      </c>
      <c r="I72" s="300">
        <v>14.28225775383679</v>
      </c>
      <c r="J72" s="300">
        <f t="shared" ref="J72:J73" si="105">SUM(G72:I72)</f>
        <v>37.634726906264213</v>
      </c>
      <c r="K72" s="300"/>
      <c r="L72" s="300">
        <v>23.433556022901382</v>
      </c>
      <c r="M72" s="300">
        <v>1.8486694929181071</v>
      </c>
      <c r="N72" s="300">
        <v>14.304702837494942</v>
      </c>
      <c r="O72" s="300">
        <f t="shared" ref="O72:O73" si="106">SUM(L72:N72)</f>
        <v>39.586928353314427</v>
      </c>
      <c r="P72" s="300"/>
      <c r="Q72" s="300">
        <v>22.747340803648047</v>
      </c>
      <c r="R72" s="300">
        <v>1.8504980552553447</v>
      </c>
      <c r="S72" s="300">
        <v>14.203974464959614</v>
      </c>
      <c r="T72" s="300">
        <f t="shared" ref="T72:T73" si="107">SUM(Q72:S72)</f>
        <v>38.801813323863001</v>
      </c>
      <c r="U72" s="300"/>
      <c r="V72" s="300">
        <v>22.304179273365172</v>
      </c>
      <c r="W72" s="300">
        <v>1.9418549937918783</v>
      </c>
      <c r="X72" s="300">
        <v>14.699447136637106</v>
      </c>
      <c r="Y72" s="300">
        <f t="shared" ref="Y72:Y73" si="108">SUM(V72:X72)</f>
        <v>38.945481403794155</v>
      </c>
    </row>
    <row r="73" spans="1:25" x14ac:dyDescent="0.2">
      <c r="A73" s="264" t="s">
        <v>363</v>
      </c>
      <c r="B73" s="301">
        <f>SUM(B71:B72)</f>
        <v>22.444498895194052</v>
      </c>
      <c r="C73" s="301">
        <f t="shared" ref="C73" si="109">SUM(C71:C72)</f>
        <v>2.7177035153652005</v>
      </c>
      <c r="D73" s="301">
        <f t="shared" ref="D73" si="110">SUM(D71:D72)</f>
        <v>15.544797589440726</v>
      </c>
      <c r="E73" s="301">
        <f t="shared" si="104"/>
        <v>40.706999999999979</v>
      </c>
      <c r="F73" s="301"/>
      <c r="G73" s="301">
        <f>SUM(G71:G72)</f>
        <v>25.567168827868329</v>
      </c>
      <c r="H73" s="301">
        <f t="shared" ref="H73" si="111">SUM(H71:H72)</f>
        <v>3.2929977685190788</v>
      </c>
      <c r="I73" s="301">
        <f t="shared" ref="I73" si="112">SUM(I71:I72)</f>
        <v>14.431833403612684</v>
      </c>
      <c r="J73" s="301">
        <f t="shared" si="105"/>
        <v>43.292000000000094</v>
      </c>
      <c r="K73" s="301"/>
      <c r="L73" s="301">
        <f>SUM(L71:L72)</f>
        <v>27.257428892970875</v>
      </c>
      <c r="M73" s="301">
        <f t="shared" ref="M73" si="113">SUM(M71:M72)</f>
        <v>4.1961563321469839</v>
      </c>
      <c r="N73" s="301">
        <f t="shared" ref="N73" si="114">SUM(N71:N72)</f>
        <v>14.93241477488213</v>
      </c>
      <c r="O73" s="301">
        <f t="shared" si="106"/>
        <v>46.385999999999989</v>
      </c>
      <c r="P73" s="301"/>
      <c r="Q73" s="301">
        <f>SUM(Q71:Q72)</f>
        <v>26.522870863755326</v>
      </c>
      <c r="R73" s="301">
        <f t="shared" ref="R73" si="115">SUM(R71:R72)</f>
        <v>4.1837144163437978</v>
      </c>
      <c r="S73" s="301">
        <f t="shared" ref="S73" si="116">SUM(S71:S72)</f>
        <v>14.826414719900864</v>
      </c>
      <c r="T73" s="301">
        <f t="shared" si="107"/>
        <v>45.532999999999987</v>
      </c>
      <c r="U73" s="301"/>
      <c r="V73" s="301">
        <f>SUM(V71:V72)</f>
        <v>26.179338905871177</v>
      </c>
      <c r="W73" s="301">
        <f t="shared" ref="W73" si="117">SUM(W71:W72)</f>
        <v>4.3632231509674639</v>
      </c>
      <c r="X73" s="301">
        <f t="shared" ref="X73" si="118">SUM(X71:X72)</f>
        <v>15.356437943161378</v>
      </c>
      <c r="Y73" s="301">
        <f t="shared" si="108"/>
        <v>45.899000000000015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17.834372591894212</v>
      </c>
      <c r="C80" s="300">
        <v>23.500762459757372</v>
      </c>
      <c r="D80" s="300">
        <v>3.4860135018229514</v>
      </c>
      <c r="E80" s="300">
        <f>SUM(B80:D80)</f>
        <v>44.821148553474536</v>
      </c>
      <c r="F80" s="300"/>
      <c r="G80" s="300">
        <v>18.750917279890345</v>
      </c>
      <c r="H80" s="300">
        <v>22.693802087211946</v>
      </c>
      <c r="I80" s="300">
        <v>1.9836903703338145</v>
      </c>
      <c r="J80" s="300">
        <f>SUM(G80:I80)</f>
        <v>43.428409737436112</v>
      </c>
      <c r="K80" s="300"/>
      <c r="L80" s="300">
        <v>16.834994301481231</v>
      </c>
      <c r="M80" s="300">
        <v>23.052722054625765</v>
      </c>
      <c r="N80" s="300">
        <v>1.8674714440011275</v>
      </c>
      <c r="O80" s="300">
        <f>SUM(L80:N80)</f>
        <v>41.755187800108118</v>
      </c>
      <c r="P80" s="300"/>
      <c r="Q80" s="300">
        <v>17.293510065010842</v>
      </c>
      <c r="R80" s="300">
        <v>21.945465949932593</v>
      </c>
      <c r="S80" s="300">
        <v>1.9078743945862251</v>
      </c>
      <c r="T80" s="300">
        <f>SUM(Q80:S80)</f>
        <v>41.146850409529655</v>
      </c>
      <c r="U80" s="300"/>
      <c r="V80" s="300">
        <v>18.384173836598922</v>
      </c>
      <c r="W80" s="300">
        <v>20.150804622352108</v>
      </c>
      <c r="X80" s="300">
        <v>2.0172608963616878</v>
      </c>
      <c r="Y80" s="300">
        <f>SUM(V80:X80)</f>
        <v>40.552239355312722</v>
      </c>
    </row>
    <row r="81" spans="1:25" x14ac:dyDescent="0.2">
      <c r="A81" s="260" t="s">
        <v>364</v>
      </c>
      <c r="B81" s="300">
        <v>34.005163907677741</v>
      </c>
      <c r="C81" s="300">
        <v>8.5330023332314102</v>
      </c>
      <c r="D81" s="300">
        <v>5.3326852056163556</v>
      </c>
      <c r="E81" s="300">
        <f t="shared" ref="E81:E82" si="119">SUM(B81:D81)</f>
        <v>47.870851446525506</v>
      </c>
      <c r="F81" s="300"/>
      <c r="G81" s="300">
        <v>34.454492294986885</v>
      </c>
      <c r="H81" s="300">
        <v>11.404538535873918</v>
      </c>
      <c r="I81" s="300">
        <v>4.4265594317031072</v>
      </c>
      <c r="J81" s="300">
        <f t="shared" ref="J81:J82" si="120">SUM(G81:I81)</f>
        <v>50.285590262563908</v>
      </c>
      <c r="K81" s="300"/>
      <c r="L81" s="300">
        <v>38.045125390906108</v>
      </c>
      <c r="M81" s="300">
        <v>10.215111861188728</v>
      </c>
      <c r="N81" s="300">
        <v>5.0765749477969342</v>
      </c>
      <c r="O81" s="300">
        <f t="shared" ref="O81:O82" si="121">SUM(L81:N81)</f>
        <v>53.336812199891774</v>
      </c>
      <c r="P81" s="300"/>
      <c r="Q81" s="300">
        <v>38.474868126826863</v>
      </c>
      <c r="R81" s="300">
        <v>10.1118540574055</v>
      </c>
      <c r="S81" s="300">
        <v>5.1274274062381044</v>
      </c>
      <c r="T81" s="300">
        <f t="shared" ref="T81:T82" si="122">SUM(Q81:S81)</f>
        <v>53.71414959047047</v>
      </c>
      <c r="U81" s="300"/>
      <c r="V81" s="300">
        <v>39.166106289987987</v>
      </c>
      <c r="W81" s="300">
        <v>10.060426803058363</v>
      </c>
      <c r="X81" s="300">
        <v>5.2172275516409448</v>
      </c>
      <c r="Y81" s="300">
        <f t="shared" ref="Y81:Y82" si="123">SUM(V81:X81)</f>
        <v>54.443760644687295</v>
      </c>
    </row>
    <row r="82" spans="1:25" x14ac:dyDescent="0.2">
      <c r="A82" s="264" t="s">
        <v>363</v>
      </c>
      <c r="B82" s="301">
        <f>SUM(B80:B81)</f>
        <v>51.839536499571949</v>
      </c>
      <c r="C82" s="301">
        <f t="shared" ref="C82" si="124">SUM(C80:C81)</f>
        <v>32.033764792988784</v>
      </c>
      <c r="D82" s="301">
        <f t="shared" ref="D82" si="125">SUM(D80:D81)</f>
        <v>8.8186987074393066</v>
      </c>
      <c r="E82" s="301">
        <f t="shared" si="119"/>
        <v>92.69200000000005</v>
      </c>
      <c r="F82" s="301"/>
      <c r="G82" s="301">
        <f>SUM(G80:G81)</f>
        <v>53.20540957487723</v>
      </c>
      <c r="H82" s="301">
        <f t="shared" ref="H82" si="126">SUM(H80:H81)</f>
        <v>34.098340623085861</v>
      </c>
      <c r="I82" s="301">
        <f t="shared" ref="I82" si="127">SUM(I80:I81)</f>
        <v>6.4102498020369216</v>
      </c>
      <c r="J82" s="301">
        <f t="shared" si="120"/>
        <v>93.714000000000013</v>
      </c>
      <c r="K82" s="301"/>
      <c r="L82" s="301">
        <f>SUM(L80:L81)</f>
        <v>54.880119692387339</v>
      </c>
      <c r="M82" s="301">
        <f t="shared" ref="M82" si="128">SUM(M80:M81)</f>
        <v>33.267833915814492</v>
      </c>
      <c r="N82" s="301">
        <f t="shared" ref="N82" si="129">SUM(N80:N81)</f>
        <v>6.9440463917980617</v>
      </c>
      <c r="O82" s="301">
        <f t="shared" si="121"/>
        <v>95.091999999999899</v>
      </c>
      <c r="P82" s="301"/>
      <c r="Q82" s="301">
        <f>SUM(Q80:Q81)</f>
        <v>55.768378191837705</v>
      </c>
      <c r="R82" s="301">
        <f t="shared" ref="R82" si="130">SUM(R80:R81)</f>
        <v>32.057320007338092</v>
      </c>
      <c r="S82" s="301">
        <f t="shared" ref="S82" si="131">SUM(S80:S81)</f>
        <v>7.03530180082433</v>
      </c>
      <c r="T82" s="301">
        <f t="shared" si="122"/>
        <v>94.861000000000132</v>
      </c>
      <c r="U82" s="301"/>
      <c r="V82" s="301">
        <f>SUM(V80:V81)</f>
        <v>57.550280126586912</v>
      </c>
      <c r="W82" s="301">
        <f t="shared" ref="W82" si="132">SUM(W80:W81)</f>
        <v>30.211231425410471</v>
      </c>
      <c r="X82" s="301">
        <f t="shared" ref="X82" si="133">SUM(X80:X81)</f>
        <v>7.234488448002633</v>
      </c>
      <c r="Y82" s="301">
        <f t="shared" si="123"/>
        <v>94.996000000000024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3.8307333947629636</v>
      </c>
      <c r="C89" s="300">
        <v>2.4142258220742021</v>
      </c>
      <c r="D89" s="300">
        <v>0.40884125730702764</v>
      </c>
      <c r="E89" s="300">
        <f>SUM(B89:D89)</f>
        <v>6.6538004741441936</v>
      </c>
      <c r="F89" s="300"/>
      <c r="G89" s="300">
        <v>5.2857210408173092</v>
      </c>
      <c r="H89" s="300">
        <v>3.020412023423344</v>
      </c>
      <c r="I89" s="300">
        <v>0.47667035175280298</v>
      </c>
      <c r="J89" s="300">
        <f>SUM(G89:I89)</f>
        <v>8.782803415993456</v>
      </c>
      <c r="K89" s="300"/>
      <c r="L89" s="300">
        <v>5.1137890196102518</v>
      </c>
      <c r="M89" s="300">
        <v>3.9649539289613909</v>
      </c>
      <c r="N89" s="300">
        <v>0.35402330770943891</v>
      </c>
      <c r="O89" s="300">
        <f>SUM(L89:N89)</f>
        <v>9.4327662562810808</v>
      </c>
      <c r="P89" s="300"/>
      <c r="Q89" s="300">
        <v>5.7624132188876747</v>
      </c>
      <c r="R89" s="300">
        <v>4.4647937381833973</v>
      </c>
      <c r="S89" s="300">
        <v>0.3782962329409788</v>
      </c>
      <c r="T89" s="300">
        <f>SUM(Q89:S89)</f>
        <v>10.605503190012051</v>
      </c>
      <c r="U89" s="300"/>
      <c r="V89" s="300">
        <v>6.2215154401815544</v>
      </c>
      <c r="W89" s="300">
        <v>4.9987275275850385</v>
      </c>
      <c r="X89" s="300">
        <v>0.38532679968848615</v>
      </c>
      <c r="Y89" s="300">
        <f>SUM(V89:X89)</f>
        <v>11.60556976745508</v>
      </c>
    </row>
    <row r="90" spans="1:25" x14ac:dyDescent="0.2">
      <c r="A90" s="260" t="s">
        <v>364</v>
      </c>
      <c r="B90" s="300">
        <v>18.809609464808005</v>
      </c>
      <c r="C90" s="300">
        <v>1.962923306567768</v>
      </c>
      <c r="D90" s="300">
        <v>5.735666754479988</v>
      </c>
      <c r="E90" s="300">
        <f t="shared" ref="E90:E91" si="134">SUM(B90:D90)</f>
        <v>26.508199525855758</v>
      </c>
      <c r="F90" s="300"/>
      <c r="G90" s="300">
        <v>20.711737021350825</v>
      </c>
      <c r="H90" s="300">
        <v>3.6394747400562504</v>
      </c>
      <c r="I90" s="300">
        <v>4.428984822599543</v>
      </c>
      <c r="J90" s="300">
        <f t="shared" ref="J90:J91" si="135">SUM(G90:I90)</f>
        <v>28.780196584006617</v>
      </c>
      <c r="K90" s="300"/>
      <c r="L90" s="300">
        <v>22.158591978912458</v>
      </c>
      <c r="M90" s="300">
        <v>3.4872099190275048</v>
      </c>
      <c r="N90" s="300">
        <v>4.2844318457789488</v>
      </c>
      <c r="O90" s="300">
        <f t="shared" ref="O90:O91" si="136">SUM(L90:N90)</f>
        <v>29.930233743718908</v>
      </c>
      <c r="P90" s="300"/>
      <c r="Q90" s="300">
        <v>23.855117410120378</v>
      </c>
      <c r="R90" s="300">
        <v>3.7602434216078184</v>
      </c>
      <c r="S90" s="300">
        <v>4.7181359782596592</v>
      </c>
      <c r="T90" s="300">
        <f t="shared" ref="T90:T91" si="137">SUM(Q90:S90)</f>
        <v>32.333496809987857</v>
      </c>
      <c r="U90" s="300"/>
      <c r="V90" s="300">
        <v>24.05412410385879</v>
      </c>
      <c r="W90" s="300">
        <v>4.0055575648370532</v>
      </c>
      <c r="X90" s="300">
        <v>5.0597485638490696</v>
      </c>
      <c r="Y90" s="300">
        <f t="shared" ref="Y90:Y91" si="138">SUM(V90:X90)</f>
        <v>33.119430232544914</v>
      </c>
    </row>
    <row r="91" spans="1:25" x14ac:dyDescent="0.2">
      <c r="A91" s="264" t="s">
        <v>363</v>
      </c>
      <c r="B91" s="301">
        <f>SUM(B89:B90)</f>
        <v>22.640342859570968</v>
      </c>
      <c r="C91" s="301">
        <f t="shared" ref="C91" si="139">SUM(C89:C90)</f>
        <v>4.3771491286419701</v>
      </c>
      <c r="D91" s="301">
        <f t="shared" ref="D91" si="140">SUM(D89:D90)</f>
        <v>6.1445080117870159</v>
      </c>
      <c r="E91" s="301">
        <f t="shared" si="134"/>
        <v>33.161999999999956</v>
      </c>
      <c r="F91" s="301"/>
      <c r="G91" s="301">
        <f>SUM(G89:G90)</f>
        <v>25.997458062168135</v>
      </c>
      <c r="H91" s="301">
        <f t="shared" ref="H91" si="141">SUM(H89:H90)</f>
        <v>6.6598867634795944</v>
      </c>
      <c r="I91" s="301">
        <f t="shared" ref="I91" si="142">SUM(I89:I90)</f>
        <v>4.9056551743523462</v>
      </c>
      <c r="J91" s="301">
        <f t="shared" si="135"/>
        <v>37.563000000000073</v>
      </c>
      <c r="K91" s="301"/>
      <c r="L91" s="301">
        <f>SUM(L89:L90)</f>
        <v>27.27238099852271</v>
      </c>
      <c r="M91" s="301">
        <f t="shared" ref="M91" si="143">SUM(M89:M90)</f>
        <v>7.4521638479888956</v>
      </c>
      <c r="N91" s="301">
        <f t="shared" ref="N91" si="144">SUM(N89:N90)</f>
        <v>4.6384551534883878</v>
      </c>
      <c r="O91" s="301">
        <f t="shared" si="136"/>
        <v>39.362999999999992</v>
      </c>
      <c r="P91" s="301"/>
      <c r="Q91" s="301">
        <f>SUM(Q89:Q90)</f>
        <v>29.617530629008051</v>
      </c>
      <c r="R91" s="301">
        <f t="shared" ref="R91" si="145">SUM(R89:R90)</f>
        <v>8.2250371597912153</v>
      </c>
      <c r="S91" s="301">
        <f t="shared" ref="S91" si="146">SUM(S89:S90)</f>
        <v>5.0964322112006384</v>
      </c>
      <c r="T91" s="301">
        <f t="shared" si="137"/>
        <v>42.938999999999901</v>
      </c>
      <c r="U91" s="301"/>
      <c r="V91" s="301">
        <f>SUM(V89:V90)</f>
        <v>30.275639544040345</v>
      </c>
      <c r="W91" s="301">
        <f t="shared" ref="W91" si="147">SUM(W89:W90)</f>
        <v>9.0042850924220907</v>
      </c>
      <c r="X91" s="301">
        <f t="shared" ref="X91" si="148">SUM(X89:X90)</f>
        <v>5.4450753635375557</v>
      </c>
      <c r="Y91" s="301">
        <f t="shared" si="138"/>
        <v>44.724999999999994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5.4639283673391361</v>
      </c>
      <c r="C98" s="300">
        <v>12.016769968706347</v>
      </c>
      <c r="D98" s="300">
        <v>1.2728541239711173</v>
      </c>
      <c r="E98" s="300">
        <f>SUM(B98:D98)</f>
        <v>18.753552460016603</v>
      </c>
      <c r="F98" s="300"/>
      <c r="G98" s="300">
        <v>7.693504438500093</v>
      </c>
      <c r="H98" s="300">
        <v>12.047191343533665</v>
      </c>
      <c r="I98" s="300">
        <v>2.3760763563082601</v>
      </c>
      <c r="J98" s="300">
        <f>SUM(G98:I98)</f>
        <v>22.116772138342018</v>
      </c>
      <c r="K98" s="300"/>
      <c r="L98" s="300">
        <v>6.2316483956396436</v>
      </c>
      <c r="M98" s="300">
        <v>11.228771340025922</v>
      </c>
      <c r="N98" s="300">
        <v>1.3527815706461253</v>
      </c>
      <c r="O98" s="300">
        <f>SUM(L98:N98)</f>
        <v>18.813201306311694</v>
      </c>
      <c r="P98" s="300"/>
      <c r="Q98" s="300">
        <v>6.1526813912356317</v>
      </c>
      <c r="R98" s="300">
        <v>10.997292457012946</v>
      </c>
      <c r="S98" s="300">
        <v>1.3731043304939226</v>
      </c>
      <c r="T98" s="300">
        <f>SUM(Q98:S98)</f>
        <v>18.523078178742502</v>
      </c>
      <c r="U98" s="300"/>
      <c r="V98" s="300">
        <v>6.7152697736430245</v>
      </c>
      <c r="W98" s="300">
        <v>11.841158562983301</v>
      </c>
      <c r="X98" s="300">
        <v>1.5299299035341327</v>
      </c>
      <c r="Y98" s="300">
        <f>SUM(V98:X98)</f>
        <v>20.086358240160457</v>
      </c>
    </row>
    <row r="99" spans="1:25" x14ac:dyDescent="0.2">
      <c r="A99" s="260" t="s">
        <v>364</v>
      </c>
      <c r="B99" s="300">
        <v>7.3946763390468178</v>
      </c>
      <c r="C99" s="300">
        <v>7.6985786795982092</v>
      </c>
      <c r="D99" s="300">
        <v>2.185192521338343</v>
      </c>
      <c r="E99" s="300">
        <f t="shared" ref="E99:E100" si="149">SUM(B99:D99)</f>
        <v>17.278447539983372</v>
      </c>
      <c r="F99" s="300"/>
      <c r="G99" s="300">
        <v>7.3513528561852217</v>
      </c>
      <c r="H99" s="300">
        <v>7.5704237260207874</v>
      </c>
      <c r="I99" s="300">
        <v>1.8404512794519392</v>
      </c>
      <c r="J99" s="300">
        <f t="shared" ref="J99:J100" si="150">SUM(G99:I99)</f>
        <v>16.762227861657948</v>
      </c>
      <c r="K99" s="300"/>
      <c r="L99" s="300">
        <v>7.3568992056787508</v>
      </c>
      <c r="M99" s="300">
        <v>7.6231358568976084</v>
      </c>
      <c r="N99" s="300">
        <v>1.0497636311119443</v>
      </c>
      <c r="O99" s="300">
        <f t="shared" ref="O99:O100" si="151">SUM(L99:N99)</f>
        <v>16.029798693688303</v>
      </c>
      <c r="P99" s="300"/>
      <c r="Q99" s="300">
        <v>7.2715618844140071</v>
      </c>
      <c r="R99" s="300">
        <v>7.4282347143340077</v>
      </c>
      <c r="S99" s="300">
        <v>1.0591252225094996</v>
      </c>
      <c r="T99" s="300">
        <f t="shared" ref="T99:T100" si="152">SUM(Q99:S99)</f>
        <v>15.758921821257516</v>
      </c>
      <c r="U99" s="300"/>
      <c r="V99" s="300">
        <v>7.9909735533517097</v>
      </c>
      <c r="W99" s="300">
        <v>7.9643660767511859</v>
      </c>
      <c r="X99" s="300">
        <v>1.1753021297366422</v>
      </c>
      <c r="Y99" s="300">
        <f t="shared" ref="Y99:Y100" si="153">SUM(V99:X99)</f>
        <v>17.130641759839538</v>
      </c>
    </row>
    <row r="100" spans="1:25" x14ac:dyDescent="0.2">
      <c r="A100" s="264" t="s">
        <v>363</v>
      </c>
      <c r="B100" s="301">
        <f>SUM(B98:B99)</f>
        <v>12.858604706385954</v>
      </c>
      <c r="C100" s="301">
        <f t="shared" ref="C100" si="154">SUM(C98:C99)</f>
        <v>19.715348648304555</v>
      </c>
      <c r="D100" s="301">
        <f t="shared" ref="D100" si="155">SUM(D98:D99)</f>
        <v>3.4580466453094605</v>
      </c>
      <c r="E100" s="301">
        <f t="shared" si="149"/>
        <v>36.031999999999968</v>
      </c>
      <c r="F100" s="301"/>
      <c r="G100" s="301">
        <f>SUM(G98:G99)</f>
        <v>15.044857294685315</v>
      </c>
      <c r="H100" s="301">
        <f t="shared" ref="H100" si="156">SUM(H98:H99)</f>
        <v>19.617615069554454</v>
      </c>
      <c r="I100" s="301">
        <f t="shared" ref="I100" si="157">SUM(I98:I99)</f>
        <v>4.2165276357601993</v>
      </c>
      <c r="J100" s="301">
        <f t="shared" si="150"/>
        <v>38.878999999999969</v>
      </c>
      <c r="K100" s="301"/>
      <c r="L100" s="301">
        <f>SUM(L98:L99)</f>
        <v>13.588547601318394</v>
      </c>
      <c r="M100" s="301">
        <f t="shared" ref="M100" si="158">SUM(M98:M99)</f>
        <v>18.851907196923531</v>
      </c>
      <c r="N100" s="301">
        <f t="shared" ref="N100" si="159">SUM(N98:N99)</f>
        <v>2.4025452017580697</v>
      </c>
      <c r="O100" s="301">
        <f t="shared" si="151"/>
        <v>34.842999999999989</v>
      </c>
      <c r="P100" s="301"/>
      <c r="Q100" s="301">
        <f>SUM(Q98:Q99)</f>
        <v>13.424243275649639</v>
      </c>
      <c r="R100" s="301">
        <f t="shared" ref="R100" si="160">SUM(R98:R99)</f>
        <v>18.425527171346953</v>
      </c>
      <c r="S100" s="301">
        <f t="shared" ref="S100" si="161">SUM(S98:S99)</f>
        <v>2.4322295530034221</v>
      </c>
      <c r="T100" s="301">
        <f t="shared" si="152"/>
        <v>34.282000000000018</v>
      </c>
      <c r="U100" s="301"/>
      <c r="V100" s="301">
        <f>SUM(V98:V99)</f>
        <v>14.706243326994734</v>
      </c>
      <c r="W100" s="301">
        <f t="shared" ref="W100" si="162">SUM(W98:W99)</f>
        <v>19.805524639734486</v>
      </c>
      <c r="X100" s="301">
        <f t="shared" ref="X100" si="163">SUM(X98:X99)</f>
        <v>2.7052320332707751</v>
      </c>
      <c r="Y100" s="301">
        <f t="shared" si="153"/>
        <v>37.216999999999999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0.36886724386162684</v>
      </c>
      <c r="C107" s="300">
        <v>0.35134604978599659</v>
      </c>
      <c r="D107" s="300">
        <v>0.14754689754912884</v>
      </c>
      <c r="E107" s="300">
        <f>SUM(B107:D107)</f>
        <v>0.8677601911967523</v>
      </c>
      <c r="F107" s="300"/>
      <c r="G107" s="300">
        <v>0.8772382922780082</v>
      </c>
      <c r="H107" s="300">
        <v>0.32649439846983297</v>
      </c>
      <c r="I107" s="300">
        <v>0.8294474162405423</v>
      </c>
      <c r="J107" s="300">
        <f>SUM(G107:I107)</f>
        <v>2.0331801069883833</v>
      </c>
      <c r="K107" s="300"/>
      <c r="L107" s="300">
        <v>0.75790698728881167</v>
      </c>
      <c r="M107" s="300">
        <v>0.3572554446546225</v>
      </c>
      <c r="N107" s="300">
        <v>0.3959600725813428</v>
      </c>
      <c r="O107" s="300">
        <f>SUM(L107:N107)</f>
        <v>1.5111225045247769</v>
      </c>
      <c r="P107" s="300"/>
      <c r="Q107" s="300">
        <v>0.74452986944769362</v>
      </c>
      <c r="R107" s="300">
        <v>0.35652881444771023</v>
      </c>
      <c r="S107" s="300">
        <v>0.38518264538804836</v>
      </c>
      <c r="T107" s="300">
        <f>SUM(Q107:S107)</f>
        <v>1.4862413292834522</v>
      </c>
      <c r="U107" s="300"/>
      <c r="V107" s="300">
        <v>0.76342202608493981</v>
      </c>
      <c r="W107" s="300">
        <v>0.36329975987160235</v>
      </c>
      <c r="X107" s="300">
        <v>0.3750266727273035</v>
      </c>
      <c r="Y107" s="300">
        <f>SUM(V107:X107)</f>
        <v>1.5017484586838457</v>
      </c>
    </row>
    <row r="108" spans="1:25" x14ac:dyDescent="0.2">
      <c r="A108" s="260" t="s">
        <v>364</v>
      </c>
      <c r="B108" s="300">
        <v>0.45130907286665778</v>
      </c>
      <c r="C108" s="300">
        <v>0.18092938311701673</v>
      </c>
      <c r="D108" s="300">
        <v>0.54500135281957096</v>
      </c>
      <c r="E108" s="300">
        <f t="shared" ref="E108:E109" si="164">SUM(B108:D108)</f>
        <v>1.1772398088032454</v>
      </c>
      <c r="F108" s="300"/>
      <c r="G108" s="300">
        <v>1.1435345680221132</v>
      </c>
      <c r="H108" s="300">
        <v>8.4553088414015778E-2</v>
      </c>
      <c r="I108" s="300">
        <v>1.2917322365754818</v>
      </c>
      <c r="J108" s="300">
        <f t="shared" ref="J108:J109" si="165">SUM(G108:I108)</f>
        <v>2.5198198930116105</v>
      </c>
      <c r="K108" s="300"/>
      <c r="L108" s="300">
        <v>1.2892159709623021</v>
      </c>
      <c r="M108" s="300">
        <v>0.11001497277770715</v>
      </c>
      <c r="N108" s="300">
        <v>0.70864655173522262</v>
      </c>
      <c r="O108" s="300">
        <f t="shared" ref="O108:O109" si="166">SUM(L108:N108)</f>
        <v>2.1078774954752317</v>
      </c>
      <c r="P108" s="300"/>
      <c r="Q108" s="300">
        <v>1.2610034286990723</v>
      </c>
      <c r="R108" s="300">
        <v>0.11344098641411408</v>
      </c>
      <c r="S108" s="300">
        <v>0.70131425560335958</v>
      </c>
      <c r="T108" s="300">
        <f t="shared" ref="T108:T109" si="167">SUM(Q108:S108)</f>
        <v>2.0757586707165459</v>
      </c>
      <c r="U108" s="300"/>
      <c r="V108" s="300">
        <v>1.2688519696126186</v>
      </c>
      <c r="W108" s="300">
        <v>0.12313258485061365</v>
      </c>
      <c r="X108" s="300">
        <v>0.72026698685292068</v>
      </c>
      <c r="Y108" s="300">
        <f t="shared" ref="Y108:Y109" si="168">SUM(V108:X108)</f>
        <v>2.1122515413161529</v>
      </c>
    </row>
    <row r="109" spans="1:25" x14ac:dyDescent="0.2">
      <c r="A109" s="264" t="s">
        <v>363</v>
      </c>
      <c r="B109" s="301">
        <f>SUM(B107:B108)</f>
        <v>0.82017631672828462</v>
      </c>
      <c r="C109" s="301">
        <f t="shared" ref="C109" si="169">SUM(C107:C108)</f>
        <v>0.53227543290301327</v>
      </c>
      <c r="D109" s="301">
        <f t="shared" ref="D109" si="170">SUM(D107:D108)</f>
        <v>0.69254825036869982</v>
      </c>
      <c r="E109" s="301">
        <f t="shared" si="164"/>
        <v>2.0449999999999977</v>
      </c>
      <c r="F109" s="301"/>
      <c r="G109" s="301">
        <f>SUM(G107:G108)</f>
        <v>2.0207728603001214</v>
      </c>
      <c r="H109" s="301">
        <f t="shared" ref="H109" si="171">SUM(H107:H108)</f>
        <v>0.41104748688384873</v>
      </c>
      <c r="I109" s="301">
        <f t="shared" ref="I109" si="172">SUM(I107:I108)</f>
        <v>2.1211796528160241</v>
      </c>
      <c r="J109" s="301">
        <f t="shared" si="165"/>
        <v>4.5529999999999937</v>
      </c>
      <c r="K109" s="301"/>
      <c r="L109" s="301">
        <f>SUM(L107:L108)</f>
        <v>2.0471229582511139</v>
      </c>
      <c r="M109" s="301">
        <f t="shared" ref="M109" si="173">SUM(M107:M108)</f>
        <v>0.46727041743232967</v>
      </c>
      <c r="N109" s="301">
        <f t="shared" ref="N109" si="174">SUM(N107:N108)</f>
        <v>1.1046066243165655</v>
      </c>
      <c r="O109" s="301">
        <f t="shared" si="166"/>
        <v>3.6190000000000091</v>
      </c>
      <c r="P109" s="301"/>
      <c r="Q109" s="301">
        <f>SUM(Q107:Q108)</f>
        <v>2.0055332981467657</v>
      </c>
      <c r="R109" s="301">
        <f t="shared" ref="R109" si="175">SUM(R107:R108)</f>
        <v>0.46996980086182433</v>
      </c>
      <c r="S109" s="301">
        <f t="shared" ref="S109" si="176">SUM(S107:S108)</f>
        <v>1.0864969009914081</v>
      </c>
      <c r="T109" s="301">
        <f t="shared" si="167"/>
        <v>3.5619999999999981</v>
      </c>
      <c r="U109" s="301"/>
      <c r="V109" s="301">
        <f>SUM(V107:V108)</f>
        <v>2.0322739956975582</v>
      </c>
      <c r="W109" s="301">
        <f t="shared" ref="W109" si="177">SUM(W107:W108)</f>
        <v>0.48643234472221597</v>
      </c>
      <c r="X109" s="301">
        <f t="shared" ref="X109" si="178">SUM(X107:X108)</f>
        <v>1.0952936595802241</v>
      </c>
      <c r="Y109" s="301">
        <f t="shared" si="168"/>
        <v>3.6139999999999981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2.1741267394238961</v>
      </c>
      <c r="C116" s="300">
        <v>1.0572473330507017</v>
      </c>
      <c r="D116" s="300">
        <v>0.11755339047619735</v>
      </c>
      <c r="E116" s="300">
        <f>SUM(B116:D116)</f>
        <v>3.3489274629507948</v>
      </c>
      <c r="F116" s="300"/>
      <c r="G116" s="300">
        <v>3.0971522190439353</v>
      </c>
      <c r="H116" s="300">
        <v>1.3172738176492935</v>
      </c>
      <c r="I116" s="300">
        <v>0.11149008244102822</v>
      </c>
      <c r="J116" s="300">
        <f>SUM(G116:I116)</f>
        <v>4.5259161191342567</v>
      </c>
      <c r="K116" s="300"/>
      <c r="L116" s="300">
        <v>3.0064407238480193</v>
      </c>
      <c r="M116" s="300">
        <v>0.92775748230250898</v>
      </c>
      <c r="N116" s="300">
        <v>0.1611770889058973</v>
      </c>
      <c r="O116" s="300">
        <f>SUM(L116:N116)</f>
        <v>4.0953752950564253</v>
      </c>
      <c r="P116" s="300"/>
      <c r="Q116" s="300">
        <v>3.2855976771717521</v>
      </c>
      <c r="R116" s="300">
        <v>0.97692124794223745</v>
      </c>
      <c r="S116" s="300">
        <v>0.17463031272559923</v>
      </c>
      <c r="T116" s="300">
        <f>SUM(Q116:S116)</f>
        <v>4.4371492378395887</v>
      </c>
      <c r="U116" s="300"/>
      <c r="V116" s="300">
        <v>3.628361061124691</v>
      </c>
      <c r="W116" s="300">
        <v>0.99913324809300119</v>
      </c>
      <c r="X116" s="300">
        <v>0.18541992187324366</v>
      </c>
      <c r="Y116" s="300">
        <f>SUM(V116:X116)</f>
        <v>4.8129142310909359</v>
      </c>
    </row>
    <row r="117" spans="1:25" x14ac:dyDescent="0.2">
      <c r="A117" s="260" t="s">
        <v>364</v>
      </c>
      <c r="B117" s="300">
        <v>6.8941031016632763</v>
      </c>
      <c r="C117" s="300">
        <v>0.61562783910172003</v>
      </c>
      <c r="D117" s="300">
        <v>1.0313415962842154</v>
      </c>
      <c r="E117" s="300">
        <f t="shared" ref="E117:E118" si="179">SUM(B117:D117)</f>
        <v>8.541072537049212</v>
      </c>
      <c r="F117" s="300"/>
      <c r="G117" s="300">
        <v>10.83435258475261</v>
      </c>
      <c r="H117" s="300">
        <v>0.51200895680055825</v>
      </c>
      <c r="I117" s="300">
        <v>1.1767223393125736</v>
      </c>
      <c r="J117" s="300">
        <f t="shared" ref="J117:J118" si="180">SUM(G117:I117)</f>
        <v>12.523083880865743</v>
      </c>
      <c r="K117" s="300"/>
      <c r="L117" s="300">
        <v>10.86059235244084</v>
      </c>
      <c r="M117" s="300">
        <v>0.71857019670536004</v>
      </c>
      <c r="N117" s="300">
        <v>1.0894621557973798</v>
      </c>
      <c r="O117" s="300">
        <f t="shared" ref="O117:O118" si="181">SUM(L117:N117)</f>
        <v>12.668624704943579</v>
      </c>
      <c r="P117" s="300"/>
      <c r="Q117" s="300">
        <v>11.513923233001131</v>
      </c>
      <c r="R117" s="300">
        <v>0.77336281349302949</v>
      </c>
      <c r="S117" s="300">
        <v>1.1905647156662611</v>
      </c>
      <c r="T117" s="300">
        <f t="shared" ref="T117:T118" si="182">SUM(Q117:S117)</f>
        <v>13.477850762160422</v>
      </c>
      <c r="U117" s="300"/>
      <c r="V117" s="300">
        <v>12.059765077015612</v>
      </c>
      <c r="W117" s="300">
        <v>0.82545214140273848</v>
      </c>
      <c r="X117" s="300">
        <v>1.2888685504907507</v>
      </c>
      <c r="Y117" s="300">
        <f t="shared" ref="Y117:Y118" si="183">SUM(V117:X117)</f>
        <v>14.174085768909102</v>
      </c>
    </row>
    <row r="118" spans="1:25" x14ac:dyDescent="0.2">
      <c r="A118" s="264" t="s">
        <v>363</v>
      </c>
      <c r="B118" s="301">
        <f>SUM(B116:B117)</f>
        <v>9.068229841087172</v>
      </c>
      <c r="C118" s="301">
        <f t="shared" ref="C118" si="184">SUM(C116:C117)</f>
        <v>1.6728751721524218</v>
      </c>
      <c r="D118" s="301">
        <f t="shared" ref="D118" si="185">SUM(D116:D117)</f>
        <v>1.1488949867604128</v>
      </c>
      <c r="E118" s="301">
        <f t="shared" si="179"/>
        <v>11.890000000000006</v>
      </c>
      <c r="F118" s="301"/>
      <c r="G118" s="301">
        <f>SUM(G116:G117)</f>
        <v>13.931504803796546</v>
      </c>
      <c r="H118" s="301">
        <f t="shared" ref="H118" si="186">SUM(H116:H117)</f>
        <v>1.8292827744498519</v>
      </c>
      <c r="I118" s="301">
        <f t="shared" ref="I118" si="187">SUM(I116:I117)</f>
        <v>1.288212421753602</v>
      </c>
      <c r="J118" s="301">
        <f t="shared" si="180"/>
        <v>17.048999999999999</v>
      </c>
      <c r="K118" s="301"/>
      <c r="L118" s="301">
        <f>SUM(L116:L117)</f>
        <v>13.867033076288859</v>
      </c>
      <c r="M118" s="301">
        <f t="shared" ref="M118" si="188">SUM(M116:M117)</f>
        <v>1.6463276790078689</v>
      </c>
      <c r="N118" s="301">
        <f t="shared" ref="N118" si="189">SUM(N116:N117)</f>
        <v>1.250639244703277</v>
      </c>
      <c r="O118" s="301">
        <f t="shared" si="181"/>
        <v>16.764000000000003</v>
      </c>
      <c r="P118" s="301"/>
      <c r="Q118" s="301">
        <f>SUM(Q116:Q117)</f>
        <v>14.799520910172884</v>
      </c>
      <c r="R118" s="301">
        <f t="shared" ref="R118" si="190">SUM(R116:R117)</f>
        <v>1.7502840614352668</v>
      </c>
      <c r="S118" s="301">
        <f t="shared" ref="S118" si="191">SUM(S116:S117)</f>
        <v>1.3651950283918604</v>
      </c>
      <c r="T118" s="301">
        <f t="shared" si="182"/>
        <v>17.91500000000001</v>
      </c>
      <c r="U118" s="301"/>
      <c r="V118" s="301">
        <f>SUM(V116:V117)</f>
        <v>15.688126138140303</v>
      </c>
      <c r="W118" s="301">
        <f t="shared" ref="W118" si="192">SUM(W116:W117)</f>
        <v>1.8245853894957396</v>
      </c>
      <c r="X118" s="301">
        <f t="shared" ref="X118" si="193">SUM(X116:X117)</f>
        <v>1.4742884723639944</v>
      </c>
      <c r="Y118" s="301">
        <f t="shared" si="183"/>
        <v>18.987000000000037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5.665140744340075</v>
      </c>
      <c r="C125" s="300">
        <v>2.3814662627768834</v>
      </c>
      <c r="D125" s="300">
        <v>0.25189143115586948</v>
      </c>
      <c r="E125" s="300">
        <f>SUM(B125:D125)</f>
        <v>8.2984984382728264</v>
      </c>
      <c r="F125" s="300"/>
      <c r="G125" s="300">
        <v>5.3287973238128288</v>
      </c>
      <c r="H125" s="300">
        <v>2.1635564440464252</v>
      </c>
      <c r="I125" s="300">
        <v>0.3980108095793029</v>
      </c>
      <c r="J125" s="300">
        <f>SUM(G125:I125)</f>
        <v>7.8903645774385573</v>
      </c>
      <c r="K125" s="300"/>
      <c r="L125" s="300">
        <v>5.4030019730099257</v>
      </c>
      <c r="M125" s="300">
        <v>2.3237806963925602</v>
      </c>
      <c r="N125" s="300">
        <v>0.42329474927149618</v>
      </c>
      <c r="O125" s="300">
        <f>SUM(L125:N125)</f>
        <v>8.1500774186739822</v>
      </c>
      <c r="P125" s="300"/>
      <c r="Q125" s="300">
        <v>5.4219941164053784</v>
      </c>
      <c r="R125" s="300">
        <v>2.3069502548885801</v>
      </c>
      <c r="S125" s="300">
        <v>0.44412097492880515</v>
      </c>
      <c r="T125" s="300">
        <f>SUM(Q125:S125)</f>
        <v>8.1730653462227636</v>
      </c>
      <c r="U125" s="300"/>
      <c r="V125" s="300">
        <v>5.2900336125919196</v>
      </c>
      <c r="W125" s="300">
        <v>2.2301142283599784</v>
      </c>
      <c r="X125" s="300">
        <v>0.4413681927847663</v>
      </c>
      <c r="Y125" s="300">
        <f>SUM(V125:X125)</f>
        <v>7.9615160337366646</v>
      </c>
    </row>
    <row r="126" spans="1:25" x14ac:dyDescent="0.2">
      <c r="A126" s="260" t="s">
        <v>364</v>
      </c>
      <c r="B126" s="300">
        <v>6.6034991532607057</v>
      </c>
      <c r="C126" s="300">
        <v>0.24802510066763281</v>
      </c>
      <c r="D126" s="300">
        <v>0.26097730779882661</v>
      </c>
      <c r="E126" s="300">
        <f t="shared" ref="E126:E127" si="194">SUM(B126:D126)</f>
        <v>7.1125015617271652</v>
      </c>
      <c r="F126" s="300"/>
      <c r="G126" s="300">
        <v>6.5150457017470922</v>
      </c>
      <c r="H126" s="300">
        <v>0.36052445952497741</v>
      </c>
      <c r="I126" s="300">
        <v>0.45106526128934349</v>
      </c>
      <c r="J126" s="300">
        <f t="shared" ref="J126:J127" si="195">SUM(G126:I126)</f>
        <v>7.326635422561413</v>
      </c>
      <c r="K126" s="300"/>
      <c r="L126" s="300">
        <v>6.4101871845560554</v>
      </c>
      <c r="M126" s="300">
        <v>0.35756831848368098</v>
      </c>
      <c r="N126" s="300">
        <v>0.48116707828627081</v>
      </c>
      <c r="O126" s="300">
        <f t="shared" ref="O126:O127" si="196">SUM(L126:N126)</f>
        <v>7.2489225813260072</v>
      </c>
      <c r="P126" s="300"/>
      <c r="Q126" s="300">
        <v>6.4606174939110668</v>
      </c>
      <c r="R126" s="300">
        <v>0.37533386578500372</v>
      </c>
      <c r="S126" s="300">
        <v>0.50898329408116816</v>
      </c>
      <c r="T126" s="300">
        <f t="shared" ref="T126:T127" si="197">SUM(Q126:S126)</f>
        <v>7.3449346537772389</v>
      </c>
      <c r="U126" s="300"/>
      <c r="V126" s="300">
        <v>6.3235313219808287</v>
      </c>
      <c r="W126" s="300">
        <v>0.39255612479229318</v>
      </c>
      <c r="X126" s="300">
        <v>0.51839651949024335</v>
      </c>
      <c r="Y126" s="300">
        <f t="shared" ref="Y126:Y127" si="198">SUM(V126:X126)</f>
        <v>7.2344839662633653</v>
      </c>
    </row>
    <row r="127" spans="1:25" x14ac:dyDescent="0.2">
      <c r="A127" s="264" t="s">
        <v>363</v>
      </c>
      <c r="B127" s="301">
        <f>SUM(B125:B126)</f>
        <v>12.268639897600782</v>
      </c>
      <c r="C127" s="301">
        <f t="shared" ref="C127" si="199">SUM(C125:C126)</f>
        <v>2.6294913634445161</v>
      </c>
      <c r="D127" s="301">
        <f t="shared" ref="D127" si="200">SUM(D125:D126)</f>
        <v>0.51286873895469609</v>
      </c>
      <c r="E127" s="301">
        <f t="shared" si="194"/>
        <v>15.410999999999992</v>
      </c>
      <c r="F127" s="301"/>
      <c r="G127" s="301">
        <f>SUM(G125:G126)</f>
        <v>11.84384302555992</v>
      </c>
      <c r="H127" s="301">
        <f t="shared" ref="H127" si="201">SUM(H125:H126)</f>
        <v>2.5240809035714027</v>
      </c>
      <c r="I127" s="301">
        <f t="shared" ref="I127" si="202">SUM(I125:I126)</f>
        <v>0.84907607086864645</v>
      </c>
      <c r="J127" s="301">
        <f t="shared" si="195"/>
        <v>15.216999999999969</v>
      </c>
      <c r="K127" s="301"/>
      <c r="L127" s="301">
        <f>SUM(L125:L126)</f>
        <v>11.813189157565981</v>
      </c>
      <c r="M127" s="301">
        <f t="shared" ref="M127" si="203">SUM(M125:M126)</f>
        <v>2.6813490148762411</v>
      </c>
      <c r="N127" s="301">
        <f t="shared" ref="N127" si="204">SUM(N125:N126)</f>
        <v>0.90446182755776694</v>
      </c>
      <c r="O127" s="301">
        <f t="shared" si="196"/>
        <v>15.39899999999999</v>
      </c>
      <c r="P127" s="301"/>
      <c r="Q127" s="301">
        <f>SUM(Q125:Q126)</f>
        <v>11.882611610316445</v>
      </c>
      <c r="R127" s="301">
        <f t="shared" ref="R127" si="205">SUM(R125:R126)</f>
        <v>2.6822841206735837</v>
      </c>
      <c r="S127" s="301">
        <f t="shared" ref="S127" si="206">SUM(S125:S126)</f>
        <v>0.95310426900997336</v>
      </c>
      <c r="T127" s="301">
        <f t="shared" si="197"/>
        <v>15.518000000000002</v>
      </c>
      <c r="U127" s="301"/>
      <c r="V127" s="301">
        <f>SUM(V125:V126)</f>
        <v>11.613564934572748</v>
      </c>
      <c r="W127" s="301">
        <f t="shared" ref="W127" si="207">SUM(W125:W126)</f>
        <v>2.6226703531522717</v>
      </c>
      <c r="X127" s="301">
        <f t="shared" ref="X127" si="208">SUM(X125:X126)</f>
        <v>0.9597647122750097</v>
      </c>
      <c r="Y127" s="301">
        <f t="shared" si="198"/>
        <v>15.19600000000003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1.7455559111177146</v>
      </c>
      <c r="C134" s="300">
        <v>1.2860642772408881</v>
      </c>
      <c r="D134" s="300">
        <v>0.31427493828717268</v>
      </c>
      <c r="E134" s="300">
        <f>SUM(B134:D134)</f>
        <v>3.3458951266457753</v>
      </c>
      <c r="F134" s="300"/>
      <c r="G134" s="300">
        <v>1.6212957017754239</v>
      </c>
      <c r="H134" s="300">
        <v>1.026129426209536</v>
      </c>
      <c r="I134" s="300">
        <v>0.36296549701790226</v>
      </c>
      <c r="J134" s="300">
        <f>SUM(G134:I134)</f>
        <v>3.010390625002862</v>
      </c>
      <c r="K134" s="300"/>
      <c r="L134" s="300">
        <v>2.042374209917972</v>
      </c>
      <c r="M134" s="300">
        <v>0.95464982671902399</v>
      </c>
      <c r="N134" s="300">
        <v>1.2426815205594708</v>
      </c>
      <c r="O134" s="300">
        <f>SUM(L134:N134)</f>
        <v>4.2397055571964675</v>
      </c>
      <c r="P134" s="300"/>
      <c r="Q134" s="300">
        <v>1.9144280934113915</v>
      </c>
      <c r="R134" s="300">
        <v>0.82643699966239448</v>
      </c>
      <c r="S134" s="300">
        <v>1.1406716002920061</v>
      </c>
      <c r="T134" s="300">
        <f>SUM(Q134:S134)</f>
        <v>3.881536693365792</v>
      </c>
      <c r="U134" s="300"/>
      <c r="V134" s="300">
        <v>2.1147527893010989</v>
      </c>
      <c r="W134" s="300">
        <v>0.78051990305425967</v>
      </c>
      <c r="X134" s="300">
        <v>1.1852607433467885</v>
      </c>
      <c r="Y134" s="300">
        <f>SUM(V134:X134)</f>
        <v>4.0805334357021472</v>
      </c>
    </row>
    <row r="135" spans="1:25" x14ac:dyDescent="0.2">
      <c r="A135" s="260" t="s">
        <v>364</v>
      </c>
      <c r="B135" s="300">
        <v>1.9973699368999636</v>
      </c>
      <c r="C135" s="300">
        <v>0.26422739325174921</v>
      </c>
      <c r="D135" s="300">
        <v>0.85750754320251665</v>
      </c>
      <c r="E135" s="300">
        <f t="shared" ref="E135:E136" si="209">SUM(B135:D135)</f>
        <v>3.1191048733542295</v>
      </c>
      <c r="F135" s="300"/>
      <c r="G135" s="300">
        <v>2.3175244240485866</v>
      </c>
      <c r="H135" s="300">
        <v>0.52754223549369017</v>
      </c>
      <c r="I135" s="300">
        <v>1.1505427154548611</v>
      </c>
      <c r="J135" s="300">
        <f t="shared" ref="J135:J136" si="210">SUM(G135:I135)</f>
        <v>3.9956093749971382</v>
      </c>
      <c r="K135" s="300"/>
      <c r="L135" s="300">
        <v>2.5727154572759376</v>
      </c>
      <c r="M135" s="300">
        <v>0.4036713486318606</v>
      </c>
      <c r="N135" s="300">
        <v>0.63690763689572705</v>
      </c>
      <c r="O135" s="300">
        <f t="shared" ref="O135:O136" si="211">SUM(L135:N135)</f>
        <v>3.6132944428035252</v>
      </c>
      <c r="P135" s="300"/>
      <c r="Q135" s="300">
        <v>2.3269996396236956</v>
      </c>
      <c r="R135" s="300">
        <v>0.36617573167771394</v>
      </c>
      <c r="S135" s="300">
        <v>0.60628793533280967</v>
      </c>
      <c r="T135" s="300">
        <f t="shared" ref="T135:T136" si="212">SUM(Q135:S135)</f>
        <v>3.2994633066342196</v>
      </c>
      <c r="U135" s="300"/>
      <c r="V135" s="300">
        <v>2.3996642752650592</v>
      </c>
      <c r="W135" s="300">
        <v>0.38446759603850883</v>
      </c>
      <c r="X135" s="300">
        <v>0.67933469299428706</v>
      </c>
      <c r="Y135" s="300">
        <f t="shared" ref="Y135:Y136" si="213">SUM(V135:X135)</f>
        <v>3.463466564297855</v>
      </c>
    </row>
    <row r="136" spans="1:25" x14ac:dyDescent="0.2">
      <c r="A136" s="264" t="s">
        <v>363</v>
      </c>
      <c r="B136" s="301">
        <f>SUM(B134:B135)</f>
        <v>3.7429258480176779</v>
      </c>
      <c r="C136" s="301">
        <f t="shared" ref="C136" si="214">SUM(C134:C135)</f>
        <v>1.5502916704926373</v>
      </c>
      <c r="D136" s="301">
        <f t="shared" ref="D136" si="215">SUM(D134:D135)</f>
        <v>1.1717824814896893</v>
      </c>
      <c r="E136" s="301">
        <f t="shared" si="209"/>
        <v>6.4650000000000043</v>
      </c>
      <c r="F136" s="301"/>
      <c r="G136" s="301">
        <f>SUM(G134:G135)</f>
        <v>3.9388201258240105</v>
      </c>
      <c r="H136" s="301">
        <f t="shared" ref="H136" si="216">SUM(H134:H135)</f>
        <v>1.553671661703226</v>
      </c>
      <c r="I136" s="301">
        <f t="shared" ref="I136" si="217">SUM(I134:I135)</f>
        <v>1.5135082124727632</v>
      </c>
      <c r="J136" s="301">
        <f t="shared" si="210"/>
        <v>7.0060000000000002</v>
      </c>
      <c r="K136" s="301"/>
      <c r="L136" s="301">
        <f>SUM(L134:L135)</f>
        <v>4.6150896671939101</v>
      </c>
      <c r="M136" s="301">
        <f t="shared" ref="M136" si="218">SUM(M134:M135)</f>
        <v>1.3583211753508846</v>
      </c>
      <c r="N136" s="301">
        <f t="shared" ref="N136" si="219">SUM(N134:N135)</f>
        <v>1.8795891574551979</v>
      </c>
      <c r="O136" s="301">
        <f t="shared" si="211"/>
        <v>7.8529999999999927</v>
      </c>
      <c r="P136" s="301"/>
      <c r="Q136" s="301">
        <f>SUM(Q134:Q135)</f>
        <v>4.2414277330350867</v>
      </c>
      <c r="R136" s="301">
        <f t="shared" ref="R136" si="220">SUM(R134:R135)</f>
        <v>1.1926127313401085</v>
      </c>
      <c r="S136" s="301">
        <f t="shared" ref="S136" si="221">SUM(S134:S135)</f>
        <v>1.7469595356248158</v>
      </c>
      <c r="T136" s="301">
        <f t="shared" si="212"/>
        <v>7.1810000000000116</v>
      </c>
      <c r="U136" s="301"/>
      <c r="V136" s="301">
        <f>SUM(V134:V135)</f>
        <v>4.5144170645661585</v>
      </c>
      <c r="W136" s="301">
        <f t="shared" ref="W136" si="222">SUM(W134:W135)</f>
        <v>1.1649874990927684</v>
      </c>
      <c r="X136" s="301">
        <f t="shared" ref="X136" si="223">SUM(X134:X135)</f>
        <v>1.8645954363410757</v>
      </c>
      <c r="Y136" s="301">
        <f t="shared" si="213"/>
        <v>7.5440000000000031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9.6059037904059164</v>
      </c>
      <c r="C143" s="300">
        <v>4.973095310249052</v>
      </c>
      <c r="D143" s="300">
        <v>1.7419927706558065</v>
      </c>
      <c r="E143" s="300">
        <f>SUM(B143:D143)</f>
        <v>16.320991871310774</v>
      </c>
      <c r="F143" s="300"/>
      <c r="G143" s="300">
        <v>9.507222035224828</v>
      </c>
      <c r="H143" s="300">
        <v>5.9295362249867987</v>
      </c>
      <c r="I143" s="300">
        <v>1.6228529376371148</v>
      </c>
      <c r="J143" s="300">
        <f>SUM(G143:I143)</f>
        <v>17.059611197848742</v>
      </c>
      <c r="K143" s="300"/>
      <c r="L143" s="300">
        <v>11.829986612318049</v>
      </c>
      <c r="M143" s="300">
        <v>5.8289581640845016</v>
      </c>
      <c r="N143" s="300">
        <v>1.5502811379336736</v>
      </c>
      <c r="O143" s="300">
        <f>SUM(L143:N143)</f>
        <v>19.209225914336223</v>
      </c>
      <c r="P143" s="300"/>
      <c r="Q143" s="300">
        <v>12.312291785254203</v>
      </c>
      <c r="R143" s="300">
        <v>6.1370948619418728</v>
      </c>
      <c r="S143" s="300">
        <v>1.6715742873202721</v>
      </c>
      <c r="T143" s="300">
        <f>SUM(Q143:S143)</f>
        <v>20.120960934516347</v>
      </c>
      <c r="U143" s="300"/>
      <c r="V143" s="300">
        <v>13.123678890576937</v>
      </c>
      <c r="W143" s="300">
        <v>6.6296074024283111</v>
      </c>
      <c r="X143" s="300">
        <v>1.8854415378658052</v>
      </c>
      <c r="Y143" s="300">
        <f>SUM(V143:X143)</f>
        <v>21.638727830871051</v>
      </c>
    </row>
    <row r="144" spans="1:25" x14ac:dyDescent="0.2">
      <c r="A144" s="260" t="s">
        <v>364</v>
      </c>
      <c r="B144" s="300">
        <v>13.897208682120063</v>
      </c>
      <c r="C144" s="300">
        <v>1.7957329434438167</v>
      </c>
      <c r="D144" s="300">
        <v>2.9380665031253232</v>
      </c>
      <c r="E144" s="300">
        <f t="shared" ref="E144:E145" si="224">SUM(B144:D144)</f>
        <v>18.631008128689203</v>
      </c>
      <c r="F144" s="300"/>
      <c r="G144" s="300">
        <v>15.821221074118819</v>
      </c>
      <c r="H144" s="300">
        <v>1.9922912411561933</v>
      </c>
      <c r="I144" s="300">
        <v>4.5258764868763341</v>
      </c>
      <c r="J144" s="300">
        <f t="shared" ref="J144:J145" si="225">SUM(G144:I144)</f>
        <v>22.339388802151348</v>
      </c>
      <c r="K144" s="300"/>
      <c r="L144" s="300">
        <v>13.943875209126894</v>
      </c>
      <c r="M144" s="300">
        <v>2.1567516137108877</v>
      </c>
      <c r="N144" s="300">
        <v>4.3421472628259625</v>
      </c>
      <c r="O144" s="300">
        <f t="shared" ref="O144:O145" si="226">SUM(L144:N144)</f>
        <v>20.442774085663743</v>
      </c>
      <c r="P144" s="300"/>
      <c r="Q144" s="300">
        <v>14.139961612271108</v>
      </c>
      <c r="R144" s="300">
        <v>2.2683017258807516</v>
      </c>
      <c r="S144" s="300">
        <v>4.5607757273318335</v>
      </c>
      <c r="T144" s="300">
        <f t="shared" ref="T144:T145" si="227">SUM(Q144:S144)</f>
        <v>20.969039065483692</v>
      </c>
      <c r="U144" s="300"/>
      <c r="V144" s="300">
        <v>14.657912734168026</v>
      </c>
      <c r="W144" s="300">
        <v>2.5036324963414018</v>
      </c>
      <c r="X144" s="300">
        <v>4.9547269386194221</v>
      </c>
      <c r="Y144" s="300">
        <f t="shared" ref="Y144:Y145" si="228">SUM(V144:X144)</f>
        <v>22.116272169128852</v>
      </c>
    </row>
    <row r="145" spans="1:25" x14ac:dyDescent="0.2">
      <c r="A145" s="264" t="s">
        <v>363</v>
      </c>
      <c r="B145" s="301">
        <f>SUM(B143:B144)</f>
        <v>23.503112472525977</v>
      </c>
      <c r="C145" s="301">
        <f t="shared" ref="C145" si="229">SUM(C143:C144)</f>
        <v>6.7688282536928686</v>
      </c>
      <c r="D145" s="301">
        <f t="shared" ref="D145" si="230">SUM(D143:D144)</f>
        <v>4.6800592737811293</v>
      </c>
      <c r="E145" s="301">
        <f t="shared" si="224"/>
        <v>34.95199999999997</v>
      </c>
      <c r="F145" s="301"/>
      <c r="G145" s="301">
        <f>SUM(G143:G144)</f>
        <v>25.328443109343645</v>
      </c>
      <c r="H145" s="301">
        <f t="shared" ref="H145" si="231">SUM(H143:H144)</f>
        <v>7.9218274661429922</v>
      </c>
      <c r="I145" s="301">
        <f t="shared" ref="I145" si="232">SUM(I143:I144)</f>
        <v>6.1487294245134487</v>
      </c>
      <c r="J145" s="301">
        <f t="shared" si="225"/>
        <v>39.399000000000086</v>
      </c>
      <c r="K145" s="301"/>
      <c r="L145" s="301">
        <f>SUM(L143:L144)</f>
        <v>25.773861821444942</v>
      </c>
      <c r="M145" s="301">
        <f t="shared" ref="M145" si="233">SUM(M143:M144)</f>
        <v>7.9857097777953889</v>
      </c>
      <c r="N145" s="301">
        <f t="shared" ref="N145" si="234">SUM(N143:N144)</f>
        <v>5.8924284007596359</v>
      </c>
      <c r="O145" s="301">
        <f t="shared" si="226"/>
        <v>39.651999999999965</v>
      </c>
      <c r="P145" s="301"/>
      <c r="Q145" s="301">
        <f>SUM(Q143:Q144)</f>
        <v>26.452253397525311</v>
      </c>
      <c r="R145" s="301">
        <f t="shared" ref="R145" si="235">SUM(R143:R144)</f>
        <v>8.405396587822624</v>
      </c>
      <c r="S145" s="301">
        <f t="shared" ref="S145" si="236">SUM(S143:S144)</f>
        <v>6.2323500146521056</v>
      </c>
      <c r="T145" s="301">
        <f t="shared" si="227"/>
        <v>41.090000000000039</v>
      </c>
      <c r="U145" s="301"/>
      <c r="V145" s="301">
        <f>SUM(V143:V144)</f>
        <v>27.781591624744962</v>
      </c>
      <c r="W145" s="301">
        <f t="shared" ref="W145" si="237">SUM(W143:W144)</f>
        <v>9.1332398987697125</v>
      </c>
      <c r="X145" s="301">
        <f t="shared" ref="X145" si="238">SUM(X143:X144)</f>
        <v>6.8401684764852275</v>
      </c>
      <c r="Y145" s="301">
        <f t="shared" si="228"/>
        <v>43.754999999999903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8.3900786221413988</v>
      </c>
      <c r="C152" s="300">
        <v>9.9437322853959547</v>
      </c>
      <c r="D152" s="300">
        <v>1.7429002782158898</v>
      </c>
      <c r="E152" s="300">
        <f>SUM(B152:D152)</f>
        <v>20.076711185753243</v>
      </c>
      <c r="F152" s="300"/>
      <c r="G152" s="300">
        <v>8.9044645456649274</v>
      </c>
      <c r="H152" s="300">
        <v>8.8802451005251299</v>
      </c>
      <c r="I152" s="300">
        <v>2.0163233733790653</v>
      </c>
      <c r="J152" s="300">
        <f>SUM(G152:I152)</f>
        <v>19.801033019569125</v>
      </c>
      <c r="K152" s="300"/>
      <c r="L152" s="300">
        <v>10.419638106353039</v>
      </c>
      <c r="M152" s="300">
        <v>8.9694076691746734</v>
      </c>
      <c r="N152" s="300">
        <v>2.7703963481982745</v>
      </c>
      <c r="O152" s="300">
        <f>SUM(L152:N152)</f>
        <v>22.159442123725988</v>
      </c>
      <c r="P152" s="300"/>
      <c r="Q152" s="300">
        <v>11.438433530148176</v>
      </c>
      <c r="R152" s="300">
        <v>9.4907612017636822</v>
      </c>
      <c r="S152" s="300">
        <v>2.9374114646070311</v>
      </c>
      <c r="T152" s="300">
        <f>SUM(Q152:S152)</f>
        <v>23.866606196518887</v>
      </c>
      <c r="U152" s="300"/>
      <c r="V152" s="300">
        <v>12.676628290160824</v>
      </c>
      <c r="W152" s="300">
        <v>9.9373410868782877</v>
      </c>
      <c r="X152" s="300">
        <v>3.2131507414875209</v>
      </c>
      <c r="Y152" s="300">
        <f>SUM(V152:X152)</f>
        <v>25.827120118526633</v>
      </c>
    </row>
    <row r="153" spans="1:25" x14ac:dyDescent="0.2">
      <c r="A153" s="260" t="s">
        <v>364</v>
      </c>
      <c r="B153" s="300">
        <v>18.680472333733263</v>
      </c>
      <c r="C153" s="300">
        <v>6.9242894590733846</v>
      </c>
      <c r="D153" s="300">
        <v>3.6905270214401367</v>
      </c>
      <c r="E153" s="300">
        <f t="shared" ref="E153:E154" si="239">SUM(B153:D153)</f>
        <v>29.295288814246785</v>
      </c>
      <c r="F153" s="300"/>
      <c r="G153" s="300">
        <v>15.569830459507559</v>
      </c>
      <c r="H153" s="300">
        <v>6.746533784761457</v>
      </c>
      <c r="I153" s="300">
        <v>4.9316027361618158</v>
      </c>
      <c r="J153" s="300">
        <f t="shared" ref="J153:J154" si="240">SUM(G153:I153)</f>
        <v>27.247966980430832</v>
      </c>
      <c r="K153" s="300"/>
      <c r="L153" s="300">
        <v>17.511335131791032</v>
      </c>
      <c r="M153" s="300">
        <v>6.0658761307880464</v>
      </c>
      <c r="N153" s="300">
        <v>1.9053466136949249</v>
      </c>
      <c r="O153" s="300">
        <f t="shared" ref="O153:O154" si="241">SUM(L153:N153)</f>
        <v>25.482557876274001</v>
      </c>
      <c r="P153" s="300"/>
      <c r="Q153" s="300">
        <v>18.883895824896342</v>
      </c>
      <c r="R153" s="300">
        <v>6.5279491567164243</v>
      </c>
      <c r="S153" s="300">
        <v>2.022548821868392</v>
      </c>
      <c r="T153" s="300">
        <f t="shared" ref="T153:T154" si="242">SUM(Q153:S153)</f>
        <v>27.434393803481157</v>
      </c>
      <c r="U153" s="300"/>
      <c r="V153" s="300">
        <v>20.472239668200267</v>
      </c>
      <c r="W153" s="300">
        <v>7.0120680065641716</v>
      </c>
      <c r="X153" s="300">
        <v>2.1995722067088952</v>
      </c>
      <c r="Y153" s="300">
        <f t="shared" ref="Y153:Y154" si="243">SUM(V153:X153)</f>
        <v>29.683879881473331</v>
      </c>
    </row>
    <row r="154" spans="1:25" x14ac:dyDescent="0.2">
      <c r="A154" s="264" t="s">
        <v>363</v>
      </c>
      <c r="B154" s="301">
        <f>SUM(B152:B153)</f>
        <v>27.070550955874662</v>
      </c>
      <c r="C154" s="301">
        <f t="shared" ref="C154" si="244">SUM(C152:C153)</f>
        <v>16.868021744469338</v>
      </c>
      <c r="D154" s="301">
        <f t="shared" ref="D154" si="245">SUM(D152:D153)</f>
        <v>5.4334272996560262</v>
      </c>
      <c r="E154" s="301">
        <f t="shared" si="239"/>
        <v>49.372000000000021</v>
      </c>
      <c r="F154" s="301"/>
      <c r="G154" s="301">
        <f>SUM(G152:G153)</f>
        <v>24.474295005172486</v>
      </c>
      <c r="H154" s="301">
        <f t="shared" ref="H154" si="246">SUM(H152:H153)</f>
        <v>15.626778885286587</v>
      </c>
      <c r="I154" s="301">
        <f t="shared" ref="I154" si="247">SUM(I152:I153)</f>
        <v>6.9479261095408811</v>
      </c>
      <c r="J154" s="301">
        <f t="shared" si="240"/>
        <v>47.048999999999957</v>
      </c>
      <c r="K154" s="301"/>
      <c r="L154" s="301">
        <f>SUM(L152:L153)</f>
        <v>27.93097323814407</v>
      </c>
      <c r="M154" s="301">
        <f t="shared" ref="M154" si="248">SUM(M152:M153)</f>
        <v>15.03528379996272</v>
      </c>
      <c r="N154" s="301">
        <f t="shared" ref="N154" si="249">SUM(N152:N153)</f>
        <v>4.6757429618931994</v>
      </c>
      <c r="O154" s="301">
        <f t="shared" si="241"/>
        <v>47.641999999999989</v>
      </c>
      <c r="P154" s="301"/>
      <c r="Q154" s="301">
        <f>SUM(Q152:Q153)</f>
        <v>30.322329355044516</v>
      </c>
      <c r="R154" s="301">
        <f t="shared" ref="R154" si="250">SUM(R152:R153)</f>
        <v>16.018710358480106</v>
      </c>
      <c r="S154" s="301">
        <f t="shared" ref="S154" si="251">SUM(S152:S153)</f>
        <v>4.9599602864754235</v>
      </c>
      <c r="T154" s="301">
        <f t="shared" si="242"/>
        <v>51.301000000000045</v>
      </c>
      <c r="U154" s="301"/>
      <c r="V154" s="301">
        <f>SUM(V152:V153)</f>
        <v>33.148867958361095</v>
      </c>
      <c r="W154" s="301">
        <f t="shared" ref="W154" si="252">SUM(W152:W153)</f>
        <v>16.949409093442458</v>
      </c>
      <c r="X154" s="301">
        <f t="shared" ref="X154" si="253">SUM(X152:X153)</f>
        <v>5.4127229481964161</v>
      </c>
      <c r="Y154" s="301">
        <f t="shared" si="243"/>
        <v>55.510999999999967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9.2106175111034769</v>
      </c>
      <c r="C161" s="300">
        <v>10.404443999975163</v>
      </c>
      <c r="D161" s="300">
        <v>0.17845859884767637</v>
      </c>
      <c r="E161" s="300">
        <f>SUM(B161:D161)</f>
        <v>19.793520109926316</v>
      </c>
      <c r="F161" s="300"/>
      <c r="G161" s="300">
        <v>9.1331548969728384</v>
      </c>
      <c r="H161" s="300">
        <v>9.0481871400850551</v>
      </c>
      <c r="I161" s="300">
        <v>0.17491638244457211</v>
      </c>
      <c r="J161" s="300">
        <f>SUM(G161:I161)</f>
        <v>18.356258419502467</v>
      </c>
      <c r="K161" s="300"/>
      <c r="L161" s="300">
        <v>9.535392684543238</v>
      </c>
      <c r="M161" s="300">
        <v>9.3032750438350327</v>
      </c>
      <c r="N161" s="300">
        <v>0.43725160587590695</v>
      </c>
      <c r="O161" s="300">
        <f>SUM(L161:N161)</f>
        <v>19.275919334254176</v>
      </c>
      <c r="P161" s="300"/>
      <c r="Q161" s="300">
        <v>9.5800019790246296</v>
      </c>
      <c r="R161" s="300">
        <v>9.3659399265803032</v>
      </c>
      <c r="S161" s="300">
        <v>0.43972638367087519</v>
      </c>
      <c r="T161" s="300">
        <f>SUM(Q161:S161)</f>
        <v>19.385668289275809</v>
      </c>
      <c r="U161" s="300"/>
      <c r="V161" s="300">
        <v>9.6356093963370775</v>
      </c>
      <c r="W161" s="300">
        <v>9.4242895624944953</v>
      </c>
      <c r="X161" s="300">
        <v>0.44592797556620462</v>
      </c>
      <c r="Y161" s="300">
        <f>SUM(V161:X161)</f>
        <v>19.505826934397778</v>
      </c>
    </row>
    <row r="162" spans="1:25" x14ac:dyDescent="0.2">
      <c r="A162" s="260" t="s">
        <v>364</v>
      </c>
      <c r="B162" s="300">
        <v>10.988742067582248</v>
      </c>
      <c r="C162" s="300">
        <v>1.9067378224914537</v>
      </c>
      <c r="D162" s="300">
        <v>0</v>
      </c>
      <c r="E162" s="300">
        <f t="shared" ref="E162:E163" si="254">SUM(B162:D162)</f>
        <v>12.895479890073702</v>
      </c>
      <c r="F162" s="300"/>
      <c r="G162" s="300">
        <v>10.762191892675428</v>
      </c>
      <c r="H162" s="300">
        <v>1.6668329978538667</v>
      </c>
      <c r="I162" s="300">
        <v>0.65571668996827759</v>
      </c>
      <c r="J162" s="300">
        <f t="shared" ref="J162:J163" si="255">SUM(G162:I162)</f>
        <v>13.084741580497573</v>
      </c>
      <c r="K162" s="300"/>
      <c r="L162" s="300">
        <v>11.145418670729605</v>
      </c>
      <c r="M162" s="300">
        <v>1.7121577480460559</v>
      </c>
      <c r="N162" s="300">
        <v>0.65950424697013743</v>
      </c>
      <c r="O162" s="300">
        <f t="shared" ref="O162:O163" si="256">SUM(L162:N162)</f>
        <v>13.517080665745798</v>
      </c>
      <c r="P162" s="300"/>
      <c r="Q162" s="300">
        <v>10.97140531820261</v>
      </c>
      <c r="R162" s="300">
        <v>1.8128561332179733</v>
      </c>
      <c r="S162" s="300">
        <v>0.66307025930363461</v>
      </c>
      <c r="T162" s="300">
        <f t="shared" ref="T162:T163" si="257">SUM(Q162:S162)</f>
        <v>13.447331710724217</v>
      </c>
      <c r="U162" s="300"/>
      <c r="V162" s="300">
        <v>10.585542362891907</v>
      </c>
      <c r="W162" s="300">
        <v>2.0114198047429679</v>
      </c>
      <c r="X162" s="300">
        <v>0.67421089796739897</v>
      </c>
      <c r="Y162" s="300">
        <f t="shared" ref="Y162:Y163" si="258">SUM(V162:X162)</f>
        <v>13.271173065602273</v>
      </c>
    </row>
    <row r="163" spans="1:25" x14ac:dyDescent="0.2">
      <c r="A163" s="264" t="s">
        <v>363</v>
      </c>
      <c r="B163" s="301">
        <f>SUM(B161:B162)</f>
        <v>20.199359578685723</v>
      </c>
      <c r="C163" s="301">
        <f t="shared" ref="C163" si="259">SUM(C161:C162)</f>
        <v>12.311181822466617</v>
      </c>
      <c r="D163" s="301">
        <f t="shared" ref="D163" si="260">SUM(D161:D162)</f>
        <v>0.17845859884767637</v>
      </c>
      <c r="E163" s="301">
        <f t="shared" si="254"/>
        <v>32.689000000000014</v>
      </c>
      <c r="F163" s="301"/>
      <c r="G163" s="301">
        <f>SUM(G161:G162)</f>
        <v>19.895346789648265</v>
      </c>
      <c r="H163" s="301">
        <f t="shared" ref="H163" si="261">SUM(H161:H162)</f>
        <v>10.715020137938922</v>
      </c>
      <c r="I163" s="301">
        <f t="shared" ref="I163" si="262">SUM(I161:I162)</f>
        <v>0.83063307241284967</v>
      </c>
      <c r="J163" s="301">
        <f t="shared" si="255"/>
        <v>31.441000000000038</v>
      </c>
      <c r="K163" s="301"/>
      <c r="L163" s="301">
        <f>SUM(L161:L162)</f>
        <v>20.680811355272844</v>
      </c>
      <c r="M163" s="301">
        <f t="shared" ref="M163" si="263">SUM(M161:M162)</f>
        <v>11.015432791881089</v>
      </c>
      <c r="N163" s="301">
        <f t="shared" ref="N163" si="264">SUM(N161:N162)</f>
        <v>1.0967558528460444</v>
      </c>
      <c r="O163" s="301">
        <f t="shared" si="256"/>
        <v>32.792999999999978</v>
      </c>
      <c r="P163" s="301"/>
      <c r="Q163" s="301">
        <f>SUM(Q161:Q162)</f>
        <v>20.551407297227239</v>
      </c>
      <c r="R163" s="301">
        <f t="shared" ref="R163" si="265">SUM(R161:R162)</f>
        <v>11.178796059798277</v>
      </c>
      <c r="S163" s="301">
        <f t="shared" ref="S163" si="266">SUM(S161:S162)</f>
        <v>1.1027966429745097</v>
      </c>
      <c r="T163" s="301">
        <f t="shared" si="257"/>
        <v>32.833000000000027</v>
      </c>
      <c r="U163" s="301"/>
      <c r="V163" s="301">
        <f>SUM(V161:V162)</f>
        <v>20.221151759228984</v>
      </c>
      <c r="W163" s="301">
        <f t="shared" ref="W163" si="267">SUM(W161:W162)</f>
        <v>11.435709367237463</v>
      </c>
      <c r="X163" s="301">
        <f t="shared" ref="X163" si="268">SUM(X161:X162)</f>
        <v>1.1201388735336035</v>
      </c>
      <c r="Y163" s="301">
        <f t="shared" si="258"/>
        <v>32.777000000000051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16.766690985721613</v>
      </c>
      <c r="C170" s="300">
        <v>23.409359646716165</v>
      </c>
      <c r="D170" s="300">
        <v>2.9686945328514356</v>
      </c>
      <c r="E170" s="300">
        <f>SUM(B170:D170)</f>
        <v>43.144745165289216</v>
      </c>
      <c r="F170" s="300"/>
      <c r="G170" s="300">
        <v>18.075048908614942</v>
      </c>
      <c r="H170" s="300">
        <v>23.533958021512941</v>
      </c>
      <c r="I170" s="300">
        <v>2.451930860716844</v>
      </c>
      <c r="J170" s="300">
        <f>SUM(G170:I170)</f>
        <v>44.060937790844726</v>
      </c>
      <c r="K170" s="300"/>
      <c r="L170" s="300">
        <v>18.248176731919624</v>
      </c>
      <c r="M170" s="300">
        <v>22.342193732926585</v>
      </c>
      <c r="N170" s="300">
        <v>4.167780758762845</v>
      </c>
      <c r="O170" s="300">
        <f>SUM(L170:N170)</f>
        <v>44.758151223609055</v>
      </c>
      <c r="P170" s="300"/>
      <c r="Q170" s="300">
        <v>18.643945290440367</v>
      </c>
      <c r="R170" s="300">
        <v>21.84999154027745</v>
      </c>
      <c r="S170" s="300">
        <v>4.2121115806952227</v>
      </c>
      <c r="T170" s="300">
        <f>SUM(Q170:S170)</f>
        <v>44.706048411413036</v>
      </c>
      <c r="U170" s="300"/>
      <c r="V170" s="300">
        <v>20.088213519376978</v>
      </c>
      <c r="W170" s="300">
        <v>21.520951945374627</v>
      </c>
      <c r="X170" s="300">
        <v>4.3432861456300751</v>
      </c>
      <c r="Y170" s="300">
        <f>SUM(V170:X170)</f>
        <v>45.952451610381679</v>
      </c>
    </row>
    <row r="171" spans="1:25" x14ac:dyDescent="0.2">
      <c r="A171" s="260" t="s">
        <v>364</v>
      </c>
      <c r="B171" s="300">
        <v>11.885728132713279</v>
      </c>
      <c r="C171" s="300">
        <v>4.6913287481567369</v>
      </c>
      <c r="D171" s="300">
        <v>3.132197953840834</v>
      </c>
      <c r="E171" s="300">
        <f t="shared" ref="E171" si="269">SUM(B171:D171)</f>
        <v>19.709254834710851</v>
      </c>
      <c r="F171" s="300"/>
      <c r="G171" s="300">
        <v>12.56289845428962</v>
      </c>
      <c r="H171" s="300">
        <v>4.4108006219169571</v>
      </c>
      <c r="I171" s="300">
        <v>2.467363132948805</v>
      </c>
      <c r="J171" s="300">
        <f t="shared" ref="J171:J172" si="270">SUM(G171:I171)</f>
        <v>19.441062209155383</v>
      </c>
      <c r="K171" s="300"/>
      <c r="L171" s="300">
        <v>11.980313549464428</v>
      </c>
      <c r="M171" s="300">
        <v>4.2734145707562492</v>
      </c>
      <c r="N171" s="300">
        <v>1.9641206561703135</v>
      </c>
      <c r="O171" s="300">
        <f t="shared" ref="O171:O172" si="271">SUM(L171:N171)</f>
        <v>18.217848776390991</v>
      </c>
      <c r="P171" s="300"/>
      <c r="Q171" s="300">
        <v>11.817605713864877</v>
      </c>
      <c r="R171" s="300">
        <v>4.3282652280341534</v>
      </c>
      <c r="S171" s="300">
        <v>2.0010806466879698</v>
      </c>
      <c r="T171" s="300">
        <f t="shared" ref="T171:T172" si="272">SUM(Q171:S171)</f>
        <v>18.146951588587001</v>
      </c>
      <c r="U171" s="300"/>
      <c r="V171" s="300">
        <v>11.861364055569002</v>
      </c>
      <c r="W171" s="300">
        <v>4.5534451525528894</v>
      </c>
      <c r="X171" s="300">
        <v>2.1237391814963495</v>
      </c>
      <c r="Y171" s="300">
        <f t="shared" ref="Y171:Y172" si="273">SUM(V171:X171)</f>
        <v>18.538548389618242</v>
      </c>
    </row>
    <row r="172" spans="1:25" x14ac:dyDescent="0.2">
      <c r="A172" s="264" t="s">
        <v>363</v>
      </c>
      <c r="B172" s="301">
        <f>SUM(B170:B171)</f>
        <v>28.652419118434892</v>
      </c>
      <c r="C172" s="301">
        <f t="shared" ref="C172" si="274">SUM(C170:C171)</f>
        <v>28.100688394872904</v>
      </c>
      <c r="D172" s="301">
        <f t="shared" ref="D172" si="275">SUM(D170:D171)</f>
        <v>6.1008924866922696</v>
      </c>
      <c r="E172" s="301">
        <f>SUM(B172:D172)</f>
        <v>62.854000000000063</v>
      </c>
      <c r="F172" s="301"/>
      <c r="G172" s="301">
        <f>SUM(G170:G171)</f>
        <v>30.637947362904562</v>
      </c>
      <c r="H172" s="301">
        <f t="shared" ref="H172" si="276">SUM(H170:H171)</f>
        <v>27.9447586434299</v>
      </c>
      <c r="I172" s="301">
        <f t="shared" ref="I172" si="277">SUM(I170:I171)</f>
        <v>4.919293993665649</v>
      </c>
      <c r="J172" s="301">
        <f t="shared" si="270"/>
        <v>63.502000000000109</v>
      </c>
      <c r="K172" s="301"/>
      <c r="L172" s="301">
        <f>SUM(L170:L171)</f>
        <v>30.228490281384055</v>
      </c>
      <c r="M172" s="301">
        <f t="shared" ref="M172" si="278">SUM(M170:M171)</f>
        <v>26.615608303682833</v>
      </c>
      <c r="N172" s="301">
        <f t="shared" ref="N172" si="279">SUM(N170:N171)</f>
        <v>6.131901414933159</v>
      </c>
      <c r="O172" s="301">
        <f t="shared" si="271"/>
        <v>62.976000000000049</v>
      </c>
      <c r="P172" s="301"/>
      <c r="Q172" s="301">
        <f>SUM(Q170:Q171)</f>
        <v>30.461551004305242</v>
      </c>
      <c r="R172" s="301">
        <f t="shared" ref="R172" si="280">SUM(R170:R171)</f>
        <v>26.178256768311606</v>
      </c>
      <c r="S172" s="301">
        <f t="shared" ref="S172" si="281">SUM(S170:S171)</f>
        <v>6.2131922273831925</v>
      </c>
      <c r="T172" s="301">
        <f t="shared" si="272"/>
        <v>62.853000000000037</v>
      </c>
      <c r="U172" s="301"/>
      <c r="V172" s="301">
        <f>SUM(V170:V171)</f>
        <v>31.94957757494598</v>
      </c>
      <c r="W172" s="301">
        <f t="shared" ref="W172" si="282">SUM(W170:W171)</f>
        <v>26.074397097927516</v>
      </c>
      <c r="X172" s="301">
        <f t="shared" ref="X172" si="283">SUM(X170:X171)</f>
        <v>6.4670253271264251</v>
      </c>
      <c r="Y172" s="301">
        <f t="shared" si="273"/>
        <v>64.490999999999914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36.268873843694138</v>
      </c>
      <c r="C179" s="300">
        <v>35.492524583015808</v>
      </c>
      <c r="D179" s="300">
        <v>4.0771593491738951</v>
      </c>
      <c r="E179" s="300">
        <f>SUM(B179:D179)</f>
        <v>75.838557775883842</v>
      </c>
      <c r="F179" s="300"/>
      <c r="G179" s="300">
        <v>37.463630530602558</v>
      </c>
      <c r="H179" s="300">
        <v>34.129213982602487</v>
      </c>
      <c r="I179" s="300">
        <v>5.2858529090068984</v>
      </c>
      <c r="J179" s="300">
        <f>SUM(G179:I179)</f>
        <v>76.878697422211957</v>
      </c>
      <c r="K179" s="300"/>
      <c r="L179" s="300">
        <v>38.018182269688346</v>
      </c>
      <c r="M179" s="300">
        <v>36.054528317550322</v>
      </c>
      <c r="N179" s="300">
        <v>3.6129848741389221</v>
      </c>
      <c r="O179" s="300">
        <f>SUM(L179:N179)</f>
        <v>77.685695461377591</v>
      </c>
      <c r="P179" s="300"/>
      <c r="Q179" s="300">
        <v>42.599208969801829</v>
      </c>
      <c r="R179" s="300">
        <v>38.098499007574041</v>
      </c>
      <c r="S179" s="300">
        <v>4.1759108870157613</v>
      </c>
      <c r="T179" s="300">
        <f>SUM(Q179:S179)</f>
        <v>84.873618864391631</v>
      </c>
      <c r="U179" s="300"/>
      <c r="V179" s="300">
        <v>50.130797801249223</v>
      </c>
      <c r="W179" s="300">
        <v>39.418549698489443</v>
      </c>
      <c r="X179" s="300">
        <v>5.0397453911860959</v>
      </c>
      <c r="Y179" s="300">
        <f>SUM(V179:X179)</f>
        <v>94.589092890924775</v>
      </c>
    </row>
    <row r="180" spans="1:25" x14ac:dyDescent="0.2">
      <c r="A180" s="260" t="s">
        <v>364</v>
      </c>
      <c r="B180" s="300">
        <v>12.781392107741713</v>
      </c>
      <c r="C180" s="300">
        <v>3.7953085080462619</v>
      </c>
      <c r="D180" s="300">
        <v>2.4987416083283058</v>
      </c>
      <c r="E180" s="300">
        <f t="shared" ref="E180:E181" si="284">SUM(B180:D180)</f>
        <v>19.07544222411628</v>
      </c>
      <c r="F180" s="300"/>
      <c r="G180" s="300">
        <v>13.52294079633571</v>
      </c>
      <c r="H180" s="300">
        <v>4.2894755573696104</v>
      </c>
      <c r="I180" s="300">
        <v>1.5658862240828957</v>
      </c>
      <c r="J180" s="300">
        <f t="shared" ref="J180:J181" si="285">SUM(G180:I180)</f>
        <v>19.378302577788215</v>
      </c>
      <c r="K180" s="300"/>
      <c r="L180" s="300">
        <v>14.214001486122234</v>
      </c>
      <c r="M180" s="300">
        <v>4.8332821591564805</v>
      </c>
      <c r="N180" s="300">
        <v>2.1180208933437594</v>
      </c>
      <c r="O180" s="300">
        <f t="shared" ref="O180:O181" si="286">SUM(L180:N180)</f>
        <v>21.165304538622472</v>
      </c>
      <c r="P180" s="300"/>
      <c r="Q180" s="300">
        <v>15.486322560154933</v>
      </c>
      <c r="R180" s="300">
        <v>5.4018787719213757</v>
      </c>
      <c r="S180" s="300">
        <v>2.1811798035322099</v>
      </c>
      <c r="T180" s="300">
        <f t="shared" ref="T180:T181" si="287">SUM(Q180:S180)</f>
        <v>23.06938113560852</v>
      </c>
      <c r="U180" s="300"/>
      <c r="V180" s="300">
        <v>17.292979321069677</v>
      </c>
      <c r="W180" s="300">
        <v>6.2592563420748197</v>
      </c>
      <c r="X180" s="300">
        <v>2.1756714459307172</v>
      </c>
      <c r="Y180" s="300">
        <f t="shared" ref="Y180:Y181" si="288">SUM(V180:X180)</f>
        <v>25.727907109075215</v>
      </c>
    </row>
    <row r="181" spans="1:25" x14ac:dyDescent="0.2">
      <c r="A181" s="264" t="s">
        <v>363</v>
      </c>
      <c r="B181" s="301">
        <f>SUM(B179:B180)</f>
        <v>49.050265951435847</v>
      </c>
      <c r="C181" s="301">
        <f t="shared" ref="C181" si="289">SUM(C179:C180)</f>
        <v>39.287833091062069</v>
      </c>
      <c r="D181" s="301">
        <f t="shared" ref="D181" si="290">SUM(D179:D180)</f>
        <v>6.5759009575022009</v>
      </c>
      <c r="E181" s="301">
        <f t="shared" si="284"/>
        <v>94.914000000000115</v>
      </c>
      <c r="F181" s="301"/>
      <c r="G181" s="301">
        <f>SUM(G179:G180)</f>
        <v>50.986571326938268</v>
      </c>
      <c r="H181" s="301">
        <f t="shared" ref="H181" si="291">SUM(H179:H180)</f>
        <v>38.4186895399721</v>
      </c>
      <c r="I181" s="301">
        <f t="shared" ref="I181" si="292">SUM(I179:I180)</f>
        <v>6.8517391330897937</v>
      </c>
      <c r="J181" s="301">
        <f t="shared" si="285"/>
        <v>96.257000000000161</v>
      </c>
      <c r="K181" s="301"/>
      <c r="L181" s="301">
        <f>SUM(L179:L180)</f>
        <v>52.232183755810581</v>
      </c>
      <c r="M181" s="301">
        <f t="shared" ref="M181" si="293">SUM(M179:M180)</f>
        <v>40.887810476706804</v>
      </c>
      <c r="N181" s="301">
        <f t="shared" ref="N181" si="294">SUM(N179:N180)</f>
        <v>5.7310057674826815</v>
      </c>
      <c r="O181" s="301">
        <f t="shared" si="286"/>
        <v>98.85100000000007</v>
      </c>
      <c r="P181" s="301"/>
      <c r="Q181" s="301">
        <f>SUM(Q179:Q180)</f>
        <v>58.085531529956761</v>
      </c>
      <c r="R181" s="301">
        <f t="shared" ref="R181" si="295">SUM(R179:R180)</f>
        <v>43.500377779495416</v>
      </c>
      <c r="S181" s="301">
        <f t="shared" ref="S181" si="296">SUM(S179:S180)</f>
        <v>6.3570906905479712</v>
      </c>
      <c r="T181" s="301">
        <f t="shared" si="287"/>
        <v>107.94300000000015</v>
      </c>
      <c r="U181" s="301"/>
      <c r="V181" s="301">
        <f>SUM(V179:V180)</f>
        <v>67.423777122318896</v>
      </c>
      <c r="W181" s="301">
        <f t="shared" ref="W181" si="297">SUM(W179:W180)</f>
        <v>45.677806040564263</v>
      </c>
      <c r="X181" s="301">
        <f t="shared" ref="X181" si="298">SUM(X179:X180)</f>
        <v>7.2154168371168126</v>
      </c>
      <c r="Y181" s="301">
        <f t="shared" si="288"/>
        <v>120.31699999999998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2.3889018303446665</v>
      </c>
      <c r="C188" s="300">
        <v>4.222450098733983</v>
      </c>
      <c r="D188" s="300">
        <v>0.91247958078179559</v>
      </c>
      <c r="E188" s="300">
        <f>SUM(B188:D188)</f>
        <v>7.5238315098604449</v>
      </c>
      <c r="F188" s="300"/>
      <c r="G188" s="300">
        <v>3.0969315828472763</v>
      </c>
      <c r="H188" s="300">
        <v>4.4752200150441954</v>
      </c>
      <c r="I188" s="300">
        <v>0.25988237059336572</v>
      </c>
      <c r="J188" s="300">
        <f>SUM(G188:I188)</f>
        <v>7.8320339684848372</v>
      </c>
      <c r="K188" s="300"/>
      <c r="L188" s="300">
        <v>2.1431352655884259</v>
      </c>
      <c r="M188" s="300">
        <v>3.7157383960663677</v>
      </c>
      <c r="N188" s="300">
        <v>1.1258227819780546</v>
      </c>
      <c r="O188" s="300">
        <f>SUM(L188:N188)</f>
        <v>6.9846964436328491</v>
      </c>
      <c r="P188" s="300"/>
      <c r="Q188" s="300">
        <v>1.9271968319906623</v>
      </c>
      <c r="R188" s="300">
        <v>3.4910992458789343</v>
      </c>
      <c r="S188" s="300">
        <v>0.91240795485856996</v>
      </c>
      <c r="T188" s="300">
        <f>SUM(Q188:S188)</f>
        <v>6.3307040327281667</v>
      </c>
      <c r="U188" s="300"/>
      <c r="V188" s="300">
        <v>1.9055850611207104</v>
      </c>
      <c r="W188" s="300">
        <v>3.6599224789051346</v>
      </c>
      <c r="X188" s="300">
        <v>0.99945163960781802</v>
      </c>
      <c r="Y188" s="300">
        <f>SUM(V188:X188)</f>
        <v>6.5649591796336626</v>
      </c>
    </row>
    <row r="189" spans="1:25" x14ac:dyDescent="0.2">
      <c r="A189" s="260" t="s">
        <v>364</v>
      </c>
      <c r="B189" s="300">
        <v>3.2557235277290246</v>
      </c>
      <c r="C189" s="300">
        <v>2.978385790423888</v>
      </c>
      <c r="D189" s="300">
        <v>1.4680591719866152</v>
      </c>
      <c r="E189" s="300">
        <f t="shared" ref="E189:E190" si="299">SUM(B189:D189)</f>
        <v>7.7021684901395275</v>
      </c>
      <c r="F189" s="300"/>
      <c r="G189" s="300">
        <v>3.6132768191967792</v>
      </c>
      <c r="H189" s="300">
        <v>1.9511694823831984</v>
      </c>
      <c r="I189" s="300">
        <v>1.7975197299351826</v>
      </c>
      <c r="J189" s="300">
        <f t="shared" ref="J189:J190" si="300">SUM(G189:I189)</f>
        <v>7.36196603151516</v>
      </c>
      <c r="K189" s="300"/>
      <c r="L189" s="300">
        <v>3.2009400618373189</v>
      </c>
      <c r="M189" s="300">
        <v>2.9388774542788969</v>
      </c>
      <c r="N189" s="300">
        <v>2.470486040250921</v>
      </c>
      <c r="O189" s="300">
        <f t="shared" ref="O189:O190" si="301">SUM(L189:N189)</f>
        <v>8.6103035563671355</v>
      </c>
      <c r="P189" s="300"/>
      <c r="Q189" s="300">
        <v>3.0872132727899495</v>
      </c>
      <c r="R189" s="300">
        <v>2.7818745750859648</v>
      </c>
      <c r="S189" s="300">
        <v>2.0652081193959462</v>
      </c>
      <c r="T189" s="300">
        <f t="shared" ref="T189:T190" si="302">SUM(Q189:S189)</f>
        <v>7.9342959672718596</v>
      </c>
      <c r="U189" s="300"/>
      <c r="V189" s="300">
        <v>3.267490069284797</v>
      </c>
      <c r="W189" s="300">
        <v>3.0042154831077394</v>
      </c>
      <c r="X189" s="300">
        <v>2.1553352679737965</v>
      </c>
      <c r="Y189" s="300">
        <f t="shared" ref="Y189:Y190" si="303">SUM(V189:X189)</f>
        <v>8.427040820366333</v>
      </c>
    </row>
    <row r="190" spans="1:25" x14ac:dyDescent="0.2">
      <c r="A190" s="264" t="s">
        <v>363</v>
      </c>
      <c r="B190" s="301">
        <f>SUM(B188:B189)</f>
        <v>5.6446253580736911</v>
      </c>
      <c r="C190" s="301">
        <f t="shared" ref="C190" si="304">SUM(C188:C189)</f>
        <v>7.2008358891578705</v>
      </c>
      <c r="D190" s="301">
        <f t="shared" ref="D190" si="305">SUM(D188:D189)</f>
        <v>2.3805387527684108</v>
      </c>
      <c r="E190" s="301">
        <f t="shared" si="299"/>
        <v>15.225999999999972</v>
      </c>
      <c r="F190" s="301"/>
      <c r="G190" s="301">
        <f>SUM(G188:G189)</f>
        <v>6.7102084020440556</v>
      </c>
      <c r="H190" s="301">
        <f t="shared" ref="H190" si="306">SUM(H188:H189)</f>
        <v>6.4263894974273938</v>
      </c>
      <c r="I190" s="301">
        <f t="shared" ref="I190" si="307">SUM(I188:I189)</f>
        <v>2.0574021005285483</v>
      </c>
      <c r="J190" s="301">
        <f t="shared" si="300"/>
        <v>15.193999999999999</v>
      </c>
      <c r="K190" s="301"/>
      <c r="L190" s="301">
        <f>SUM(L188:L189)</f>
        <v>5.3440753274257453</v>
      </c>
      <c r="M190" s="301">
        <f t="shared" ref="M190" si="308">SUM(M188:M189)</f>
        <v>6.6546158503452641</v>
      </c>
      <c r="N190" s="301">
        <f t="shared" ref="N190" si="309">SUM(N188:N189)</f>
        <v>3.5963088222289756</v>
      </c>
      <c r="O190" s="301">
        <f t="shared" si="301"/>
        <v>15.594999999999985</v>
      </c>
      <c r="P190" s="301"/>
      <c r="Q190" s="301">
        <f>SUM(Q188:Q189)</f>
        <v>5.0144101047806116</v>
      </c>
      <c r="R190" s="301">
        <f t="shared" ref="R190" si="310">SUM(R188:R189)</f>
        <v>6.2729738209648991</v>
      </c>
      <c r="S190" s="301">
        <f t="shared" ref="S190" si="311">SUM(S188:S189)</f>
        <v>2.9776160742545161</v>
      </c>
      <c r="T190" s="301">
        <f t="shared" si="302"/>
        <v>14.265000000000027</v>
      </c>
      <c r="U190" s="301"/>
      <c r="V190" s="301">
        <f>SUM(V188:V189)</f>
        <v>5.1730751304055076</v>
      </c>
      <c r="W190" s="301">
        <f t="shared" ref="W190" si="312">SUM(W188:W189)</f>
        <v>6.664137962012874</v>
      </c>
      <c r="X190" s="301">
        <f t="shared" ref="X190" si="313">SUM(X188:X189)</f>
        <v>3.1547869075816144</v>
      </c>
      <c r="Y190" s="301">
        <f t="shared" si="303"/>
        <v>14.991999999999996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3.3581287368616546</v>
      </c>
      <c r="C197" s="300">
        <v>2.3147559994195954</v>
      </c>
      <c r="D197" s="300">
        <v>2.7774077483507398</v>
      </c>
      <c r="E197" s="300">
        <f>SUM(B197:D197)</f>
        <v>8.4502924846319907</v>
      </c>
      <c r="F197" s="300"/>
      <c r="G197" s="300">
        <v>2.1995756857159283</v>
      </c>
      <c r="H197" s="300">
        <v>3.7063297286817289</v>
      </c>
      <c r="I197" s="300">
        <v>5.5593881688312621</v>
      </c>
      <c r="J197" s="300">
        <f>SUM(G197:I197)</f>
        <v>11.46529358322892</v>
      </c>
      <c r="K197" s="300"/>
      <c r="L197" s="300">
        <v>3.7336636776194467</v>
      </c>
      <c r="M197" s="300">
        <v>3.0811084607520454</v>
      </c>
      <c r="N197" s="300">
        <v>4.7131354277263551</v>
      </c>
      <c r="O197" s="300">
        <f>SUM(L197:N197)</f>
        <v>11.527907566097847</v>
      </c>
      <c r="P197" s="300"/>
      <c r="Q197" s="300">
        <v>3.2469449077011321</v>
      </c>
      <c r="R197" s="300">
        <v>2.7264796781378147</v>
      </c>
      <c r="S197" s="300">
        <v>4.2444322787841893</v>
      </c>
      <c r="T197" s="300">
        <f>SUM(Q197:S197)</f>
        <v>10.217856864623137</v>
      </c>
      <c r="U197" s="300"/>
      <c r="V197" s="300">
        <v>2.9969999243850918</v>
      </c>
      <c r="W197" s="300">
        <v>2.5518882799241216</v>
      </c>
      <c r="X197" s="300">
        <v>4.0396382958224448</v>
      </c>
      <c r="Y197" s="300">
        <f>SUM(V197:X197)</f>
        <v>9.5885265001316569</v>
      </c>
    </row>
    <row r="198" spans="1:25" x14ac:dyDescent="0.2">
      <c r="A198" s="260" t="s">
        <v>364</v>
      </c>
      <c r="B198" s="300">
        <v>1.9083582541630453</v>
      </c>
      <c r="C198" s="300">
        <v>0.43163718414334473</v>
      </c>
      <c r="D198" s="300">
        <v>2.3387120770616154</v>
      </c>
      <c r="E198" s="300">
        <f t="shared" ref="E198:E199" si="314">SUM(B198:D198)</f>
        <v>4.6787075153680053</v>
      </c>
      <c r="F198" s="300"/>
      <c r="G198" s="300">
        <v>3.0524593486602414</v>
      </c>
      <c r="H198" s="300">
        <v>1.2813475544995936</v>
      </c>
      <c r="I198" s="300">
        <v>1.4428995136112821</v>
      </c>
      <c r="J198" s="300">
        <f t="shared" ref="J198:J199" si="315">SUM(G198:I198)</f>
        <v>5.7767064167711171</v>
      </c>
      <c r="K198" s="300"/>
      <c r="L198" s="300">
        <v>4.0365140426644945</v>
      </c>
      <c r="M198" s="300">
        <v>1.3996713073715088</v>
      </c>
      <c r="N198" s="300">
        <v>2.4639070838661379</v>
      </c>
      <c r="O198" s="300">
        <f t="shared" ref="O198:O199" si="316">SUM(L198:N198)</f>
        <v>7.9000924339021417</v>
      </c>
      <c r="P198" s="300"/>
      <c r="Q198" s="300">
        <v>3.7429201611301113</v>
      </c>
      <c r="R198" s="300">
        <v>1.2521831217181396</v>
      </c>
      <c r="S198" s="300">
        <v>2.282039852528627</v>
      </c>
      <c r="T198" s="300">
        <f t="shared" ref="T198:T199" si="317">SUM(Q198:S198)</f>
        <v>7.2771431353768783</v>
      </c>
      <c r="U198" s="300"/>
      <c r="V198" s="300">
        <v>3.7916444813654966</v>
      </c>
      <c r="W198" s="300">
        <v>1.2148503848545225</v>
      </c>
      <c r="X198" s="300">
        <v>2.301978633648309</v>
      </c>
      <c r="Y198" s="300">
        <f t="shared" ref="Y198:Y199" si="318">SUM(V198:X198)</f>
        <v>7.3084734998683283</v>
      </c>
    </row>
    <row r="199" spans="1:25" x14ac:dyDescent="0.2">
      <c r="A199" s="264" t="s">
        <v>363</v>
      </c>
      <c r="B199" s="301">
        <f>SUM(B197:B198)</f>
        <v>5.2664869910247001</v>
      </c>
      <c r="C199" s="301">
        <f t="shared" ref="C199" si="319">SUM(C197:C198)</f>
        <v>2.7463931835629403</v>
      </c>
      <c r="D199" s="301">
        <f t="shared" ref="D199" si="320">SUM(D197:D198)</f>
        <v>5.1161198254123548</v>
      </c>
      <c r="E199" s="301">
        <f t="shared" si="314"/>
        <v>13.128999999999994</v>
      </c>
      <c r="F199" s="301"/>
      <c r="G199" s="301">
        <f>SUM(G197:G198)</f>
        <v>5.2520350343761697</v>
      </c>
      <c r="H199" s="301">
        <f t="shared" ref="H199" si="321">SUM(H197:H198)</f>
        <v>4.9876772831813225</v>
      </c>
      <c r="I199" s="301">
        <f t="shared" ref="I199" si="322">SUM(I197:I198)</f>
        <v>7.0022876824425442</v>
      </c>
      <c r="J199" s="301">
        <f t="shared" si="315"/>
        <v>17.242000000000036</v>
      </c>
      <c r="K199" s="301"/>
      <c r="L199" s="301">
        <f>SUM(L197:L198)</f>
        <v>7.7701777202839413</v>
      </c>
      <c r="M199" s="301">
        <f t="shared" ref="M199" si="323">SUM(M197:M198)</f>
        <v>4.4807797681235542</v>
      </c>
      <c r="N199" s="301">
        <f t="shared" ref="N199" si="324">SUM(N197:N198)</f>
        <v>7.177042511592493</v>
      </c>
      <c r="O199" s="301">
        <f t="shared" si="316"/>
        <v>19.42799999999999</v>
      </c>
      <c r="P199" s="301"/>
      <c r="Q199" s="301">
        <f>SUM(Q197:Q198)</f>
        <v>6.9898650688312429</v>
      </c>
      <c r="R199" s="301">
        <f t="shared" ref="R199" si="325">SUM(R197:R198)</f>
        <v>3.9786627998559543</v>
      </c>
      <c r="S199" s="301">
        <f t="shared" ref="S199" si="326">SUM(S197:S198)</f>
        <v>6.5264721313128167</v>
      </c>
      <c r="T199" s="301">
        <f t="shared" si="317"/>
        <v>17.495000000000012</v>
      </c>
      <c r="U199" s="301"/>
      <c r="V199" s="301">
        <f>SUM(V197:V198)</f>
        <v>6.7886444057505884</v>
      </c>
      <c r="W199" s="301">
        <f t="shared" ref="W199" si="327">SUM(W197:W198)</f>
        <v>3.7667386647786438</v>
      </c>
      <c r="X199" s="301">
        <f t="shared" ref="X199" si="328">SUM(X197:X198)</f>
        <v>6.3416169294707538</v>
      </c>
      <c r="Y199" s="301">
        <f t="shared" si="318"/>
        <v>16.896999999999984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Sheffield City Region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0.92497291337421128</v>
      </c>
      <c r="N7">
        <f>'Ind T4'!C122</f>
        <v>0.29635624930957061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0.81616153560608584</v>
      </c>
      <c r="N9">
        <f>'Ind T4'!C120</f>
        <v>1.3187279238753069</v>
      </c>
    </row>
    <row r="10" spans="1:16" x14ac:dyDescent="0.2">
      <c r="L10" s="13" t="str">
        <f>'Ind T4'!A80</f>
        <v>Education</v>
      </c>
      <c r="M10">
        <f>'Ind T4'!B119</f>
        <v>3.8790017839152036E-2</v>
      </c>
      <c r="N10">
        <f>'Ind T4'!C119</f>
        <v>0.15860549736466112</v>
      </c>
    </row>
    <row r="11" spans="1:16" x14ac:dyDescent="0.2">
      <c r="L11" s="13" t="str">
        <f>'Ind T4'!A79</f>
        <v>Public admin. and defence</v>
      </c>
      <c r="M11">
        <f>'Ind T4'!B118</f>
        <v>6.354914604316253E-2</v>
      </c>
      <c r="N11">
        <f>'Ind T4'!C118</f>
        <v>-3.2534675489359621E-3</v>
      </c>
    </row>
    <row r="12" spans="1:16" x14ac:dyDescent="0.2">
      <c r="L12" s="1" t="str">
        <f>CONCATENATE("[",'Ind T4'!A78,"]")</f>
        <v>[Non-marketed services]</v>
      </c>
      <c r="M12">
        <f>'Ind T4'!B117</f>
        <v>0.43338625549889098</v>
      </c>
      <c r="N12">
        <f>'Ind T4'!C117</f>
        <v>0.74637586474388673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8.153178974870535</v>
      </c>
      <c r="N14" s="13">
        <f>'Ind T4'!C115</f>
        <v>-0.92621220447653974</v>
      </c>
    </row>
    <row r="15" spans="1:16" x14ac:dyDescent="0.2">
      <c r="L15" s="13" t="str">
        <f>'Ind T4'!A75</f>
        <v>Arts and entertainment</v>
      </c>
      <c r="M15" s="13">
        <f>'Ind T4'!B114</f>
        <v>0.48006578461439187</v>
      </c>
      <c r="N15" s="13">
        <f>'Ind T4'!C114</f>
        <v>-0.26254557509552967</v>
      </c>
    </row>
    <row r="16" spans="1:16" x14ac:dyDescent="0.2">
      <c r="L16" s="13" t="str">
        <f>'Ind T4'!A74</f>
        <v>Support services</v>
      </c>
      <c r="M16" s="13">
        <f>'Ind T4'!B113</f>
        <v>-0.71083625726358068</v>
      </c>
      <c r="N16" s="13">
        <f>'Ind T4'!C113</f>
        <v>1.0243204376282344</v>
      </c>
    </row>
    <row r="17" spans="12:14" x14ac:dyDescent="0.2">
      <c r="L17" s="13" t="str">
        <f>'Ind T4'!A73</f>
        <v>Professional services</v>
      </c>
      <c r="M17" s="13">
        <f>'Ind T4'!B112</f>
        <v>2.5554189645440539</v>
      </c>
      <c r="N17" s="13">
        <f>'Ind T4'!C112</f>
        <v>0.65858924935155994</v>
      </c>
    </row>
    <row r="18" spans="12:14" x14ac:dyDescent="0.2">
      <c r="L18" s="13" t="str">
        <f>'Ind T4'!A72</f>
        <v>Real estate</v>
      </c>
      <c r="M18" s="13">
        <f>'Ind T4'!B111</f>
        <v>3.9664975625492316</v>
      </c>
      <c r="N18" s="13">
        <f>'Ind T4'!C111</f>
        <v>-0.26726274258406235</v>
      </c>
    </row>
    <row r="19" spans="12:14" x14ac:dyDescent="0.2">
      <c r="L19" t="str">
        <f>'Ind T4'!A71</f>
        <v>Finance and insurance</v>
      </c>
      <c r="M19">
        <f>'Ind T4'!B110</f>
        <v>-1.5578144620309597E-2</v>
      </c>
      <c r="N19">
        <f>'Ind T4'!C110</f>
        <v>-8.8429790601141089E-2</v>
      </c>
    </row>
    <row r="20" spans="12:14" x14ac:dyDescent="0.2">
      <c r="L20" t="str">
        <f>'Ind T4'!A70</f>
        <v>Information technology</v>
      </c>
      <c r="M20">
        <f>'Ind T4'!B109</f>
        <v>7.1122542697338753</v>
      </c>
      <c r="N20">
        <f>'Ind T4'!C109</f>
        <v>0.83359390164456926</v>
      </c>
    </row>
    <row r="21" spans="12:14" x14ac:dyDescent="0.2">
      <c r="L21" t="str">
        <f>'Ind T4'!A69</f>
        <v>Media</v>
      </c>
      <c r="M21">
        <f>'Ind T4'!B108</f>
        <v>12.093144950161317</v>
      </c>
      <c r="N21">
        <f>'Ind T4'!C108</f>
        <v>-9.2165913232689078E-3</v>
      </c>
    </row>
    <row r="22" spans="12:14" x14ac:dyDescent="0.2">
      <c r="L22" s="1" t="str">
        <f>CONCATENATE("[",'Ind T4'!A68,"]")</f>
        <v>[Business and other services]</v>
      </c>
      <c r="M22">
        <f>'Ind T4'!B107</f>
        <v>2.2485261655050159</v>
      </c>
      <c r="N22">
        <f>'Ind T4'!C107</f>
        <v>0.41150853610880667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-0.66885665573163111</v>
      </c>
      <c r="N24">
        <f>'Ind T4'!C105</f>
        <v>0.44038947640798742</v>
      </c>
    </row>
    <row r="25" spans="12:14" x14ac:dyDescent="0.2">
      <c r="L25" s="13" t="str">
        <f>'Ind T4'!A65</f>
        <v>Transport and storage</v>
      </c>
      <c r="M25">
        <f>'Ind T4'!B104</f>
        <v>3.4878811312627489</v>
      </c>
      <c r="N25">
        <f>'Ind T4'!C104</f>
        <v>0.85501011323578791</v>
      </c>
    </row>
    <row r="26" spans="12:14" x14ac:dyDescent="0.2">
      <c r="L26" s="13" t="str">
        <f>'Ind T4'!A64</f>
        <v>Wholesale and retail trade</v>
      </c>
      <c r="M26">
        <f>'Ind T4'!B103</f>
        <v>0.51256263236378885</v>
      </c>
      <c r="N26">
        <f>'Ind T4'!C103</f>
        <v>-6.7334971905363972E-3</v>
      </c>
    </row>
    <row r="27" spans="12:14" x14ac:dyDescent="0.2">
      <c r="L27" s="1" t="str">
        <f>CONCATENATE("[",'Ind T4'!A63,"]")</f>
        <v>[Trade, accomod. and transport]</v>
      </c>
      <c r="M27">
        <f>'Ind T4'!B102</f>
        <v>0.89938219219753979</v>
      </c>
      <c r="N27">
        <f>'Ind T4'!C102</f>
        <v>0.2946927880324246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2.6463628536479655</v>
      </c>
      <c r="N29">
        <f>'Ind T4'!C100</f>
        <v>-7.0337646335805193E-2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-1.397743125254991</v>
      </c>
      <c r="N31">
        <f>'Ind T4'!C98</f>
        <v>-1.5306789402231846</v>
      </c>
    </row>
    <row r="32" spans="12:14" x14ac:dyDescent="0.2">
      <c r="L32" s="13" t="str">
        <f>'Ind T4'!A58</f>
        <v>Engineering</v>
      </c>
      <c r="M32">
        <f>'Ind T4'!B97</f>
        <v>-3.8629226254061066E-2</v>
      </c>
      <c r="N32">
        <f>'Ind T4'!C97</f>
        <v>7.3287652790288149E-2</v>
      </c>
    </row>
    <row r="33" spans="12:14" x14ac:dyDescent="0.2">
      <c r="L33" s="13" t="str">
        <f>'Ind T4'!A57</f>
        <v>Food drink and tobacco</v>
      </c>
      <c r="M33">
        <f>'Ind T4'!B96</f>
        <v>3.0528823452041554</v>
      </c>
      <c r="N33">
        <f>'Ind T4'!C96</f>
        <v>-1.8394918629999757</v>
      </c>
    </row>
    <row r="34" spans="12:14" x14ac:dyDescent="0.2">
      <c r="L34" s="1" t="str">
        <f>CONCATENATE("[",'Ind T4'!A56,"]")</f>
        <v>[Manufacturing]</v>
      </c>
      <c r="M34">
        <f>'Ind T4'!B95</f>
        <v>-0.73376400769332717</v>
      </c>
      <c r="N34">
        <f>'Ind T4'!C95</f>
        <v>-1.3617348868061763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-6.4897820994337163</v>
      </c>
      <c r="N36">
        <f>'Ind T4'!C93</f>
        <v>0.43372039459657064</v>
      </c>
    </row>
    <row r="37" spans="12:14" x14ac:dyDescent="0.2">
      <c r="L37" s="13" t="str">
        <f>'Ind T4'!A53</f>
        <v>Electricity and gas</v>
      </c>
      <c r="M37">
        <f>'Ind T4'!B92</f>
        <v>-3.9045606654912191</v>
      </c>
      <c r="N37">
        <f>'Ind T4'!C92</f>
        <v>-0.18283830098638765</v>
      </c>
    </row>
    <row r="38" spans="12:14" x14ac:dyDescent="0.2">
      <c r="L38" s="13" t="str">
        <f>'Ind T4'!A52</f>
        <v>Mining and quarrying</v>
      </c>
      <c r="M38">
        <f>'Ind T4'!B91</f>
        <v>-32.306243431626726</v>
      </c>
      <c r="N38">
        <f>'Ind T4'!C91</f>
        <v>-6.37824705338973</v>
      </c>
    </row>
    <row r="39" spans="12:14" x14ac:dyDescent="0.2">
      <c r="L39" s="45" t="str">
        <f>'Ind T4'!A51</f>
        <v>Agriculture</v>
      </c>
      <c r="M39">
        <f>'Ind T4'!B90</f>
        <v>-5.5452630955866278</v>
      </c>
      <c r="N39">
        <f>'Ind T4'!C90</f>
        <v>0.32538422596264382</v>
      </c>
    </row>
    <row r="40" spans="12:14" x14ac:dyDescent="0.2">
      <c r="L40" s="1" t="str">
        <f>CONCATENATE("[",'Ind T4'!A50,"]")</f>
        <v>[Primary sector and utilities]</v>
      </c>
      <c r="M40">
        <f>'Ind T4'!B89</f>
        <v>-7.5419007536331684</v>
      </c>
      <c r="N40">
        <f>'Ind T4'!C89</f>
        <v>0.183293170472143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Sheffield City Region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9.53399999999999</v>
      </c>
      <c r="N5" s="11">
        <f t="shared" ref="N5:AL5" si="1">SUM(N6:N9)</f>
        <v>12.375000000000004</v>
      </c>
      <c r="O5" s="11">
        <f t="shared" si="1"/>
        <v>11.836000000000009</v>
      </c>
      <c r="P5" s="11">
        <f t="shared" si="1"/>
        <v>10.424000000000003</v>
      </c>
      <c r="Q5" s="11">
        <f t="shared" si="1"/>
        <v>11.222000000000005</v>
      </c>
      <c r="R5" s="11">
        <f t="shared" si="1"/>
        <v>10.309999999999997</v>
      </c>
      <c r="S5" s="11">
        <f t="shared" si="1"/>
        <v>8.7660000000000053</v>
      </c>
      <c r="T5" s="11">
        <f t="shared" si="1"/>
        <v>7.4510000000000005</v>
      </c>
      <c r="U5" s="11">
        <f t="shared" si="1"/>
        <v>9.7419999999999956</v>
      </c>
      <c r="V5" s="11">
        <f t="shared" si="1"/>
        <v>8.4749999999999961</v>
      </c>
      <c r="W5" s="11">
        <f t="shared" si="1"/>
        <v>6.9660000000000126</v>
      </c>
      <c r="X5" s="11">
        <f t="shared" si="1"/>
        <v>6.9240000000000084</v>
      </c>
      <c r="Y5" s="11">
        <f t="shared" si="1"/>
        <v>6.9169999999999954</v>
      </c>
      <c r="Z5" s="11">
        <f t="shared" si="1"/>
        <v>6.9539999999999962</v>
      </c>
      <c r="AA5" s="11">
        <f t="shared" si="1"/>
        <v>7.0370000000000008</v>
      </c>
      <c r="AB5" s="11">
        <f t="shared" si="1"/>
        <v>7.0689999999999937</v>
      </c>
      <c r="AC5" s="11">
        <f t="shared" si="1"/>
        <v>7.0930000000000026</v>
      </c>
      <c r="AD5" s="11">
        <f t="shared" si="1"/>
        <v>7.1079999999999979</v>
      </c>
      <c r="AE5" s="11">
        <f t="shared" si="1"/>
        <v>7.1170000000000035</v>
      </c>
      <c r="AF5" s="11">
        <f t="shared" si="1"/>
        <v>7.1229999999999976</v>
      </c>
      <c r="AG5" s="11">
        <f t="shared" si="1"/>
        <v>7.1310000000000002</v>
      </c>
      <c r="AH5" s="11">
        <f t="shared" si="1"/>
        <v>7.1369999999999951</v>
      </c>
      <c r="AI5" s="11">
        <f t="shared" si="1"/>
        <v>7.1429999999999918</v>
      </c>
      <c r="AJ5" s="11">
        <f t="shared" si="1"/>
        <v>7.1480000000000024</v>
      </c>
      <c r="AK5" s="11">
        <f t="shared" si="1"/>
        <v>7.1529999999999978</v>
      </c>
      <c r="AL5" s="11">
        <f t="shared" si="1"/>
        <v>7.1599999999999921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3.9929999999999972</v>
      </c>
      <c r="N6" s="11">
        <v>6.1720000000000015</v>
      </c>
      <c r="O6" s="11">
        <v>5.5730000000000155</v>
      </c>
      <c r="P6" s="11">
        <v>4.1689999999999978</v>
      </c>
      <c r="Q6" s="11">
        <v>4.8440000000000056</v>
      </c>
      <c r="R6" s="11">
        <v>4.1020000000000003</v>
      </c>
      <c r="S6" s="11">
        <v>3.5830000000000055</v>
      </c>
      <c r="T6" s="11">
        <v>2.4259999999999979</v>
      </c>
      <c r="U6" s="11">
        <v>3.9439999999999973</v>
      </c>
      <c r="V6" s="11">
        <v>4.456999999999991</v>
      </c>
      <c r="W6" s="11">
        <v>3.0840000000000058</v>
      </c>
      <c r="X6" s="11">
        <v>3.1100000000000074</v>
      </c>
      <c r="Y6" s="11">
        <v>3.1369999999999956</v>
      </c>
      <c r="Z6" s="11">
        <v>3.1689999999999952</v>
      </c>
      <c r="AA6" s="11">
        <v>3.1919999999999971</v>
      </c>
      <c r="AB6" s="11">
        <v>3.1939999999999951</v>
      </c>
      <c r="AC6" s="11">
        <v>3.1990000000000007</v>
      </c>
      <c r="AD6" s="11">
        <v>3.2030000000000021</v>
      </c>
      <c r="AE6" s="11">
        <v>3.2060000000000022</v>
      </c>
      <c r="AF6" s="11">
        <v>3.2089999999999979</v>
      </c>
      <c r="AG6" s="11">
        <v>3.2139999999999973</v>
      </c>
      <c r="AH6" s="11">
        <v>3.2189999999999972</v>
      </c>
      <c r="AI6" s="11">
        <v>3.2239999999999895</v>
      </c>
      <c r="AJ6" s="11">
        <v>3.2290000000000019</v>
      </c>
      <c r="AK6" s="172">
        <v>3.2329999999999997</v>
      </c>
      <c r="AL6" s="11">
        <v>3.2379999999999938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1.1929999999999967</v>
      </c>
      <c r="N7" s="11">
        <v>1.346999999999996</v>
      </c>
      <c r="O7" s="11">
        <v>1.5029999999999974</v>
      </c>
      <c r="P7" s="11">
        <v>0.91200000000000192</v>
      </c>
      <c r="Q7" s="11">
        <v>0.96300000000000263</v>
      </c>
      <c r="R7" s="11">
        <v>1.2099999999999989</v>
      </c>
      <c r="S7" s="11">
        <v>0.74099999999999977</v>
      </c>
      <c r="T7" s="11">
        <v>0.32900000000000001</v>
      </c>
      <c r="U7" s="11">
        <v>0.48399999999999999</v>
      </c>
      <c r="V7" s="11">
        <v>0.19099999999999934</v>
      </c>
      <c r="W7" s="11">
        <v>0.17200000000000021</v>
      </c>
      <c r="X7" s="11">
        <v>0.15600000000000019</v>
      </c>
      <c r="Y7" s="11">
        <v>0.15000000000000008</v>
      </c>
      <c r="Z7" s="11">
        <v>0.13799999999999993</v>
      </c>
      <c r="AA7" s="11">
        <v>0.12600000000000039</v>
      </c>
      <c r="AB7" s="11">
        <v>0.11700000000000026</v>
      </c>
      <c r="AC7" s="11">
        <v>0.10900000000000026</v>
      </c>
      <c r="AD7" s="11">
        <v>0.10199999999999984</v>
      </c>
      <c r="AE7" s="11">
        <v>9.4999999999999987E-2</v>
      </c>
      <c r="AF7" s="11">
        <v>9.0000000000000108E-2</v>
      </c>
      <c r="AG7" s="11">
        <v>8.5000000000000075E-2</v>
      </c>
      <c r="AH7" s="11">
        <v>7.8999999999999973E-2</v>
      </c>
      <c r="AI7" s="11">
        <v>7.4999999999999886E-2</v>
      </c>
      <c r="AJ7" s="11">
        <v>7.099999999999991E-2</v>
      </c>
      <c r="AK7" s="172">
        <v>6.6999999999999851E-2</v>
      </c>
      <c r="AL7" s="11">
        <v>6.4000000000000057E-2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1.3709999999999991</v>
      </c>
      <c r="N8" s="11">
        <v>1.2950000000000019</v>
      </c>
      <c r="O8" s="11">
        <v>1.0590000000000008</v>
      </c>
      <c r="P8" s="11">
        <v>0.75999999999999945</v>
      </c>
      <c r="Q8" s="11">
        <v>1.0649999999999977</v>
      </c>
      <c r="R8" s="11">
        <v>1.3070000000000008</v>
      </c>
      <c r="S8" s="11">
        <v>1.361999999999999</v>
      </c>
      <c r="T8" s="11">
        <v>1.3280000000000018</v>
      </c>
      <c r="U8" s="11">
        <v>1.1779999999999993</v>
      </c>
      <c r="V8" s="11">
        <v>1.141000000000002</v>
      </c>
      <c r="W8" s="11">
        <v>1.0710000000000022</v>
      </c>
      <c r="X8" s="11">
        <v>1.0640000000000007</v>
      </c>
      <c r="Y8" s="11">
        <v>1.0509999999999993</v>
      </c>
      <c r="Z8" s="11">
        <v>1.0479999999999998</v>
      </c>
      <c r="AA8" s="11">
        <v>1.0470000000000006</v>
      </c>
      <c r="AB8" s="11">
        <v>1.0460000000000009</v>
      </c>
      <c r="AC8" s="11">
        <v>1.0450000000000024</v>
      </c>
      <c r="AD8" s="11">
        <v>1.0439999999999987</v>
      </c>
      <c r="AE8" s="11">
        <v>1.0429999999999995</v>
      </c>
      <c r="AF8" s="11">
        <v>1.0420000000000005</v>
      </c>
      <c r="AG8" s="11">
        <v>1.0420000000000011</v>
      </c>
      <c r="AH8" s="11">
        <v>1.0419999999999985</v>
      </c>
      <c r="AI8" s="11">
        <v>1.0419999999999994</v>
      </c>
      <c r="AJ8" s="11">
        <v>1.0410000000000017</v>
      </c>
      <c r="AK8" s="172">
        <v>1.0409999999999999</v>
      </c>
      <c r="AL8" s="11">
        <v>1.0419999999999996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2.9769999999999963</v>
      </c>
      <c r="N9" s="11">
        <v>3.5610000000000026</v>
      </c>
      <c r="O9" s="11">
        <v>3.7009999999999943</v>
      </c>
      <c r="P9" s="11">
        <v>4.5830000000000046</v>
      </c>
      <c r="Q9" s="11">
        <v>4.3499999999999979</v>
      </c>
      <c r="R9" s="11">
        <v>3.6909999999999967</v>
      </c>
      <c r="S9" s="11">
        <v>3.0800000000000005</v>
      </c>
      <c r="T9" s="11">
        <v>3.3680000000000003</v>
      </c>
      <c r="U9" s="11">
        <v>4.1359999999999992</v>
      </c>
      <c r="V9" s="11">
        <v>2.6860000000000048</v>
      </c>
      <c r="W9" s="11">
        <v>2.6390000000000047</v>
      </c>
      <c r="X9" s="11">
        <v>2.5939999999999999</v>
      </c>
      <c r="Y9" s="11">
        <v>2.5790000000000006</v>
      </c>
      <c r="Z9" s="11">
        <v>2.5990000000000011</v>
      </c>
      <c r="AA9" s="11">
        <v>2.6720000000000024</v>
      </c>
      <c r="AB9" s="11">
        <v>2.7119999999999975</v>
      </c>
      <c r="AC9" s="11">
        <v>2.7399999999999993</v>
      </c>
      <c r="AD9" s="11">
        <v>2.7589999999999977</v>
      </c>
      <c r="AE9" s="11">
        <v>2.7730000000000015</v>
      </c>
      <c r="AF9" s="11">
        <v>2.7819999999999996</v>
      </c>
      <c r="AG9" s="11">
        <v>2.7900000000000023</v>
      </c>
      <c r="AH9" s="11">
        <v>2.7969999999999993</v>
      </c>
      <c r="AI9" s="11">
        <v>2.8020000000000036</v>
      </c>
      <c r="AJ9" s="11">
        <v>2.8069999999999995</v>
      </c>
      <c r="AK9" s="172">
        <v>2.8119999999999985</v>
      </c>
      <c r="AL9" s="11">
        <v>2.8159999999999989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56.369000000000021</v>
      </c>
      <c r="N11" s="11">
        <f t="shared" si="2"/>
        <v>58.903000000000027</v>
      </c>
      <c r="O11" s="11">
        <f t="shared" si="2"/>
        <v>59.685000000000066</v>
      </c>
      <c r="P11" s="11">
        <f t="shared" si="2"/>
        <v>57.207999999999998</v>
      </c>
      <c r="Q11" s="11">
        <f t="shared" si="2"/>
        <v>61.516999999999925</v>
      </c>
      <c r="R11" s="11">
        <f t="shared" ref="R11" si="3">SUM(R12:R14)</f>
        <v>64.529999999999902</v>
      </c>
      <c r="S11" s="11">
        <f t="shared" ref="S11" si="4">SUM(S12:S14)</f>
        <v>57.800000000000026</v>
      </c>
      <c r="T11" s="11">
        <f t="shared" ref="T11" si="5">SUM(T12:T14)</f>
        <v>63.052000000000191</v>
      </c>
      <c r="U11" s="11">
        <f t="shared" ref="U11" si="6">SUM(U12:U14)</f>
        <v>68.878000000000156</v>
      </c>
      <c r="V11" s="11">
        <f t="shared" ref="V11" si="7">SUM(V12:V14)</f>
        <v>62.243000000000109</v>
      </c>
      <c r="W11" s="11">
        <f t="shared" ref="W11" si="8">SUM(W12:W14)</f>
        <v>62.197000000000102</v>
      </c>
      <c r="X11" s="11">
        <f t="shared" ref="X11" si="9">SUM(X12:X14)</f>
        <v>62.203999999999951</v>
      </c>
      <c r="Y11" s="11">
        <f t="shared" ref="Y11" si="10">SUM(Y12:Y14)</f>
        <v>60.920000000000059</v>
      </c>
      <c r="Z11" s="11">
        <f t="shared" ref="Z11" si="11">SUM(Z12:Z14)</f>
        <v>59.776000000000067</v>
      </c>
      <c r="AA11" s="11">
        <f t="shared" ref="AA11" si="12">SUM(AA12:AA14)</f>
        <v>59.019000000000062</v>
      </c>
      <c r="AB11" s="11">
        <f t="shared" ref="AB11" si="13">SUM(AB12:AB14)</f>
        <v>58.163999999999817</v>
      </c>
      <c r="AC11" s="11">
        <f t="shared" ref="AC11" si="14">SUM(AC12:AC14)</f>
        <v>57.276000000000089</v>
      </c>
      <c r="AD11" s="11">
        <f>SUM(AD12:AD14)</f>
        <v>56.38499999999982</v>
      </c>
      <c r="AE11" s="11">
        <f t="shared" ref="AE11" si="15">SUM(AE12:AE14)</f>
        <v>55.52699999999993</v>
      </c>
      <c r="AF11" s="11">
        <f t="shared" ref="AF11" si="16">SUM(AF12:AF14)</f>
        <v>54.714999999999989</v>
      </c>
      <c r="AG11" s="11">
        <f t="shared" ref="AG11:AL11" si="17">SUM(AG12:AG14)</f>
        <v>53.975999999999949</v>
      </c>
      <c r="AH11" s="11">
        <f t="shared" si="17"/>
        <v>53.249999999999808</v>
      </c>
      <c r="AI11" s="11">
        <f t="shared" si="17"/>
        <v>52.554000000000002</v>
      </c>
      <c r="AJ11" s="11">
        <f t="shared" si="17"/>
        <v>51.886000000000045</v>
      </c>
      <c r="AK11" s="11">
        <f t="shared" si="17"/>
        <v>51.246000000000116</v>
      </c>
      <c r="AL11" s="11">
        <f t="shared" si="17"/>
        <v>50.635000000000026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8.5680000000000156</v>
      </c>
      <c r="N12" s="11">
        <v>7.3329999999999842</v>
      </c>
      <c r="O12" s="11">
        <v>7.06</v>
      </c>
      <c r="P12" s="11">
        <v>7.9689999999999888</v>
      </c>
      <c r="Q12" s="11">
        <v>6.9689999999999879</v>
      </c>
      <c r="R12" s="11">
        <v>6.8350000000000044</v>
      </c>
      <c r="S12" s="11">
        <v>8.4449999999999878</v>
      </c>
      <c r="T12" s="11">
        <v>9.090000000000007</v>
      </c>
      <c r="U12" s="11">
        <v>7.629999999999975</v>
      </c>
      <c r="V12" s="11">
        <v>7.4869999999999939</v>
      </c>
      <c r="W12" s="11">
        <v>7.9440000000000035</v>
      </c>
      <c r="X12" s="11">
        <v>7.8239999999999927</v>
      </c>
      <c r="Y12" s="11">
        <v>7.7130000000000081</v>
      </c>
      <c r="Z12" s="11">
        <v>7.6479999999999926</v>
      </c>
      <c r="AA12" s="11">
        <v>7.5230000000000334</v>
      </c>
      <c r="AB12" s="11">
        <v>7.3630000000000129</v>
      </c>
      <c r="AC12" s="11">
        <v>7.2259999999999955</v>
      </c>
      <c r="AD12" s="11">
        <v>7.0849999999999955</v>
      </c>
      <c r="AE12" s="11">
        <v>6.9420000000000037</v>
      </c>
      <c r="AF12" s="11">
        <v>6.8019999999999907</v>
      </c>
      <c r="AG12" s="11">
        <v>6.6660000000000172</v>
      </c>
      <c r="AH12" s="11">
        <v>6.5320000000000231</v>
      </c>
      <c r="AI12" s="11">
        <v>6.3999999999999844</v>
      </c>
      <c r="AJ12" s="11">
        <v>6.2690000000000019</v>
      </c>
      <c r="AK12" s="172">
        <v>6.1400000000000015</v>
      </c>
      <c r="AL12" s="11">
        <v>6.0130000000000026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6.5479999999999858</v>
      </c>
      <c r="N13" s="11">
        <v>6.0349999999999842</v>
      </c>
      <c r="O13" s="11">
        <v>9.0250000000000075</v>
      </c>
      <c r="P13" s="11">
        <v>7.8740000000000263</v>
      </c>
      <c r="Q13" s="11">
        <v>6.292999999999993</v>
      </c>
      <c r="R13" s="11">
        <v>7.2539999999999969</v>
      </c>
      <c r="S13" s="11">
        <v>6.2100000000000035</v>
      </c>
      <c r="T13" s="11">
        <v>7.123000000000026</v>
      </c>
      <c r="U13" s="11">
        <v>7.8150000000000039</v>
      </c>
      <c r="V13" s="11">
        <v>7.4940000000000033</v>
      </c>
      <c r="W13" s="11">
        <v>7.2400000000000153</v>
      </c>
      <c r="X13" s="11">
        <v>7.4310000000000329</v>
      </c>
      <c r="Y13" s="11">
        <v>7.4000000000000048</v>
      </c>
      <c r="Z13" s="11">
        <v>7.436000000000015</v>
      </c>
      <c r="AA13" s="11">
        <v>7.4540000000000104</v>
      </c>
      <c r="AB13" s="11">
        <v>7.4979999999999887</v>
      </c>
      <c r="AC13" s="11">
        <v>7.4819999999999949</v>
      </c>
      <c r="AD13" s="11">
        <v>7.4649999999999999</v>
      </c>
      <c r="AE13" s="11">
        <v>7.4469999999999921</v>
      </c>
      <c r="AF13" s="11">
        <v>7.4289999999999958</v>
      </c>
      <c r="AG13" s="11">
        <v>7.4159999999999959</v>
      </c>
      <c r="AH13" s="11">
        <v>7.3999999999999915</v>
      </c>
      <c r="AI13" s="11">
        <v>7.3819999999999979</v>
      </c>
      <c r="AJ13" s="11">
        <v>7.3619999999999832</v>
      </c>
      <c r="AK13" s="172">
        <v>7.3419999999999774</v>
      </c>
      <c r="AL13" s="11">
        <v>7.3200000000000038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41.253000000000021</v>
      </c>
      <c r="N14" s="11">
        <v>45.535000000000061</v>
      </c>
      <c r="O14" s="11">
        <v>43.600000000000058</v>
      </c>
      <c r="P14" s="11">
        <v>41.364999999999981</v>
      </c>
      <c r="Q14" s="11">
        <v>48.254999999999946</v>
      </c>
      <c r="R14" s="11">
        <v>50.440999999999896</v>
      </c>
      <c r="S14" s="11">
        <v>43.145000000000032</v>
      </c>
      <c r="T14" s="11">
        <v>46.839000000000155</v>
      </c>
      <c r="U14" s="11">
        <v>53.433000000000185</v>
      </c>
      <c r="V14" s="11">
        <v>47.262000000000107</v>
      </c>
      <c r="W14" s="11">
        <v>47.013000000000083</v>
      </c>
      <c r="X14" s="11">
        <v>46.948999999999927</v>
      </c>
      <c r="Y14" s="11">
        <v>45.807000000000045</v>
      </c>
      <c r="Z14" s="11">
        <v>44.692000000000064</v>
      </c>
      <c r="AA14" s="11">
        <v>44.042000000000023</v>
      </c>
      <c r="AB14" s="11">
        <v>43.30299999999982</v>
      </c>
      <c r="AC14" s="11">
        <v>42.568000000000097</v>
      </c>
      <c r="AD14" s="11">
        <v>41.834999999999823</v>
      </c>
      <c r="AE14" s="11">
        <v>41.137999999999934</v>
      </c>
      <c r="AF14" s="11">
        <v>40.484000000000002</v>
      </c>
      <c r="AG14" s="11">
        <v>39.893999999999934</v>
      </c>
      <c r="AH14" s="11">
        <v>39.317999999999792</v>
      </c>
      <c r="AI14" s="11">
        <v>38.77200000000002</v>
      </c>
      <c r="AJ14" s="11">
        <v>38.255000000000059</v>
      </c>
      <c r="AK14" s="172">
        <v>37.764000000000138</v>
      </c>
      <c r="AL14" s="11">
        <v>37.302000000000021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42.846000000000011</v>
      </c>
      <c r="N16" s="11">
        <v>42.325999999999986</v>
      </c>
      <c r="O16" s="11">
        <v>36.751000000000097</v>
      </c>
      <c r="P16" s="11">
        <v>35.37600000000004</v>
      </c>
      <c r="Q16" s="11">
        <v>38.931000000000004</v>
      </c>
      <c r="R16" s="11">
        <v>40.706999999999965</v>
      </c>
      <c r="S16" s="11">
        <v>46.063000000000002</v>
      </c>
      <c r="T16" s="11">
        <v>43.692000000000185</v>
      </c>
      <c r="U16" s="11">
        <v>37.440999999999924</v>
      </c>
      <c r="V16" s="11">
        <v>43.292000000000037</v>
      </c>
      <c r="W16" s="11">
        <v>46.385999999999996</v>
      </c>
      <c r="X16" s="11">
        <v>45.472000000000108</v>
      </c>
      <c r="Y16" s="11">
        <v>45.433999999999997</v>
      </c>
      <c r="Z16" s="11">
        <v>45.3719999999999</v>
      </c>
      <c r="AA16" s="11">
        <v>45.41899999999999</v>
      </c>
      <c r="AB16" s="11">
        <v>45.533000000000101</v>
      </c>
      <c r="AC16" s="11">
        <v>45.604000000000042</v>
      </c>
      <c r="AD16" s="11">
        <v>45.578999999999887</v>
      </c>
      <c r="AE16" s="11">
        <v>45.598999999999961</v>
      </c>
      <c r="AF16" s="11">
        <v>45.592000000000013</v>
      </c>
      <c r="AG16" s="11">
        <v>45.631000000000036</v>
      </c>
      <c r="AH16" s="11">
        <v>45.676000000000059</v>
      </c>
      <c r="AI16" s="11">
        <v>45.726999999999997</v>
      </c>
      <c r="AJ16" s="11">
        <v>45.783000000000051</v>
      </c>
      <c r="AK16" s="172">
        <v>45.841000000000044</v>
      </c>
      <c r="AL16" s="11">
        <v>45.899000000000093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157.07500000000013</v>
      </c>
      <c r="N18" s="11">
        <f t="shared" ref="N18:AL18" si="18">SUM(N19:N21)</f>
        <v>154.69200000000023</v>
      </c>
      <c r="O18" s="11">
        <f t="shared" si="18"/>
        <v>148.87999999999982</v>
      </c>
      <c r="P18" s="11">
        <f t="shared" si="18"/>
        <v>152.7350000000001</v>
      </c>
      <c r="Q18" s="11">
        <f t="shared" si="18"/>
        <v>158.76099999999985</v>
      </c>
      <c r="R18" s="11">
        <f t="shared" si="18"/>
        <v>161.88599999999994</v>
      </c>
      <c r="S18" s="11">
        <f t="shared" si="18"/>
        <v>171.05800000000011</v>
      </c>
      <c r="T18" s="11">
        <f t="shared" si="18"/>
        <v>173.04600000000022</v>
      </c>
      <c r="U18" s="11">
        <f t="shared" si="18"/>
        <v>171.31800000000018</v>
      </c>
      <c r="V18" s="11">
        <f t="shared" si="18"/>
        <v>170.15600000000006</v>
      </c>
      <c r="W18" s="11">
        <f t="shared" si="18"/>
        <v>169.29799999999983</v>
      </c>
      <c r="X18" s="11">
        <f t="shared" si="18"/>
        <v>169.27799999999979</v>
      </c>
      <c r="Y18" s="11">
        <f t="shared" si="18"/>
        <v>169.6149999999999</v>
      </c>
      <c r="Z18" s="11">
        <f t="shared" si="18"/>
        <v>170.32199999999992</v>
      </c>
      <c r="AA18" s="11">
        <f t="shared" si="18"/>
        <v>171.31600000000003</v>
      </c>
      <c r="AB18" s="11">
        <f t="shared" si="18"/>
        <v>172.08200000000025</v>
      </c>
      <c r="AC18" s="11">
        <f t="shared" si="18"/>
        <v>172.64899999999994</v>
      </c>
      <c r="AD18" s="11">
        <f t="shared" si="18"/>
        <v>173.15900000000022</v>
      </c>
      <c r="AE18" s="11">
        <f t="shared" si="18"/>
        <v>173.63900000000035</v>
      </c>
      <c r="AF18" s="11">
        <f t="shared" si="18"/>
        <v>174.10899999999992</v>
      </c>
      <c r="AG18" s="11">
        <f t="shared" si="18"/>
        <v>174.59700000000009</v>
      </c>
      <c r="AH18" s="11">
        <f t="shared" si="18"/>
        <v>175.07100000000011</v>
      </c>
      <c r="AI18" s="11">
        <f t="shared" si="18"/>
        <v>175.5360000000002</v>
      </c>
      <c r="AJ18" s="11">
        <f t="shared" si="18"/>
        <v>176.02400000000011</v>
      </c>
      <c r="AK18" s="11">
        <f t="shared" si="18"/>
        <v>176.48699999999985</v>
      </c>
      <c r="AL18" s="11">
        <f t="shared" si="18"/>
        <v>176.9379999999999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93.109000000000009</v>
      </c>
      <c r="N19" s="11">
        <v>95.023000000000224</v>
      </c>
      <c r="O19" s="11">
        <v>89.993999999999929</v>
      </c>
      <c r="P19" s="11">
        <v>90.17900000000003</v>
      </c>
      <c r="Q19" s="11">
        <v>93.8629999999999</v>
      </c>
      <c r="R19" s="11">
        <v>92.692000000000078</v>
      </c>
      <c r="S19" s="11">
        <v>101.95300000000013</v>
      </c>
      <c r="T19" s="11">
        <v>97.878000000000256</v>
      </c>
      <c r="U19" s="11">
        <v>93.522000000000133</v>
      </c>
      <c r="V19" s="11">
        <v>93.71400000000007</v>
      </c>
      <c r="W19" s="11">
        <v>95.091999999999928</v>
      </c>
      <c r="X19" s="11">
        <v>94.951999999999884</v>
      </c>
      <c r="Y19" s="11">
        <v>94.81499999999987</v>
      </c>
      <c r="Z19" s="11">
        <v>94.776000000000025</v>
      </c>
      <c r="AA19" s="11">
        <v>94.802000000000021</v>
      </c>
      <c r="AB19" s="11">
        <v>94.861000000000303</v>
      </c>
      <c r="AC19" s="11">
        <v>94.863999999999905</v>
      </c>
      <c r="AD19" s="11">
        <v>94.856000000000094</v>
      </c>
      <c r="AE19" s="11">
        <v>94.844000000000293</v>
      </c>
      <c r="AF19" s="11">
        <v>94.832999999999885</v>
      </c>
      <c r="AG19" s="11">
        <v>94.838000000000022</v>
      </c>
      <c r="AH19" s="11">
        <v>94.850999999999999</v>
      </c>
      <c r="AI19" s="11">
        <v>94.866000000000071</v>
      </c>
      <c r="AJ19" s="11">
        <v>94.915000000000148</v>
      </c>
      <c r="AK19" s="172">
        <v>94.955999999999861</v>
      </c>
      <c r="AL19" s="11">
        <v>94.995999999999924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31.270000000000064</v>
      </c>
      <c r="N20" s="11">
        <v>28.457000000000029</v>
      </c>
      <c r="O20" s="11">
        <v>28.565999999999995</v>
      </c>
      <c r="P20" s="11">
        <v>31.414000000000001</v>
      </c>
      <c r="Q20" s="11">
        <v>31.587999999999951</v>
      </c>
      <c r="R20" s="11">
        <v>33.161999999999878</v>
      </c>
      <c r="S20" s="11">
        <v>35.539999999999949</v>
      </c>
      <c r="T20" s="11">
        <v>36.019999999999975</v>
      </c>
      <c r="U20" s="11">
        <v>38.313000000000066</v>
      </c>
      <c r="V20" s="11">
        <v>37.563000000000031</v>
      </c>
      <c r="W20" s="11">
        <v>39.362999999999936</v>
      </c>
      <c r="X20" s="11">
        <v>41.603999999999893</v>
      </c>
      <c r="Y20" s="11">
        <v>41.927000000000028</v>
      </c>
      <c r="Z20" s="11">
        <v>42.304999999999907</v>
      </c>
      <c r="AA20" s="11">
        <v>42.697000000000003</v>
      </c>
      <c r="AB20" s="11">
        <v>42.938999999999993</v>
      </c>
      <c r="AC20" s="11">
        <v>43.128</v>
      </c>
      <c r="AD20" s="11">
        <v>43.31100000000005</v>
      </c>
      <c r="AE20" s="11">
        <v>43.487999999999978</v>
      </c>
      <c r="AF20" s="11">
        <v>43.667000000000044</v>
      </c>
      <c r="AG20" s="11">
        <v>43.857000000000042</v>
      </c>
      <c r="AH20" s="11">
        <v>44.035000000000068</v>
      </c>
      <c r="AI20" s="11">
        <v>44.211000000000027</v>
      </c>
      <c r="AJ20" s="11">
        <v>44.383999999999965</v>
      </c>
      <c r="AK20" s="172">
        <v>44.553999999999959</v>
      </c>
      <c r="AL20" s="11">
        <v>44.724999999999945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32.696000000000055</v>
      </c>
      <c r="N21" s="11">
        <v>31.212000000000003</v>
      </c>
      <c r="O21" s="11">
        <v>30.319999999999911</v>
      </c>
      <c r="P21" s="11">
        <v>31.142000000000063</v>
      </c>
      <c r="Q21" s="11">
        <v>33.309999999999995</v>
      </c>
      <c r="R21" s="11">
        <v>36.031999999999982</v>
      </c>
      <c r="S21" s="11">
        <v>33.56500000000004</v>
      </c>
      <c r="T21" s="11">
        <v>39.147999999999982</v>
      </c>
      <c r="U21" s="11">
        <v>39.482999999999969</v>
      </c>
      <c r="V21" s="11">
        <v>38.878999999999969</v>
      </c>
      <c r="W21" s="11">
        <v>34.842999999999947</v>
      </c>
      <c r="X21" s="11">
        <v>32.722000000000016</v>
      </c>
      <c r="Y21" s="11">
        <v>32.873000000000005</v>
      </c>
      <c r="Z21" s="11">
        <v>33.240999999999993</v>
      </c>
      <c r="AA21" s="11">
        <v>33.817000000000021</v>
      </c>
      <c r="AB21" s="11">
        <v>34.281999999999961</v>
      </c>
      <c r="AC21" s="11">
        <v>34.657000000000053</v>
      </c>
      <c r="AD21" s="11">
        <v>34.992000000000061</v>
      </c>
      <c r="AE21" s="11">
        <v>35.307000000000059</v>
      </c>
      <c r="AF21" s="11">
        <v>35.608999999999988</v>
      </c>
      <c r="AG21" s="11">
        <v>35.902000000000058</v>
      </c>
      <c r="AH21" s="11">
        <v>36.185000000000031</v>
      </c>
      <c r="AI21" s="11">
        <v>36.459000000000081</v>
      </c>
      <c r="AJ21" s="11">
        <v>36.725000000000001</v>
      </c>
      <c r="AK21" s="172">
        <v>36.977000000000025</v>
      </c>
      <c r="AL21" s="11">
        <v>37.217000000000048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138.19299999999996</v>
      </c>
      <c r="N23" s="11">
        <f t="shared" ref="N23:AL23" si="19">SUM(N24:N31)</f>
        <v>139.27600000000027</v>
      </c>
      <c r="O23" s="11">
        <f t="shared" si="19"/>
        <v>140.76400000000018</v>
      </c>
      <c r="P23" s="11">
        <f t="shared" si="19"/>
        <v>143.63699999999994</v>
      </c>
      <c r="Q23" s="11">
        <f t="shared" si="19"/>
        <v>152.98899999999998</v>
      </c>
      <c r="R23" s="11">
        <f t="shared" si="19"/>
        <v>148.4899999999999</v>
      </c>
      <c r="S23" s="11">
        <f t="shared" si="19"/>
        <v>166.07900000000021</v>
      </c>
      <c r="T23" s="11">
        <f t="shared" si="19"/>
        <v>163.29200000000017</v>
      </c>
      <c r="U23" s="11">
        <f t="shared" si="19"/>
        <v>160.86799999999997</v>
      </c>
      <c r="V23" s="11">
        <f t="shared" si="19"/>
        <v>162.70899999999989</v>
      </c>
      <c r="W23" s="11">
        <f t="shared" si="19"/>
        <v>165.952</v>
      </c>
      <c r="X23" s="11">
        <f t="shared" si="19"/>
        <v>166.47699999999975</v>
      </c>
      <c r="Y23" s="11">
        <f t="shared" si="19"/>
        <v>165.99299999999988</v>
      </c>
      <c r="Z23" s="11">
        <f t="shared" si="19"/>
        <v>166.70300000000009</v>
      </c>
      <c r="AA23" s="11">
        <f t="shared" si="19"/>
        <v>167.59199999999993</v>
      </c>
      <c r="AB23" s="11">
        <f t="shared" si="19"/>
        <v>168.32700000000014</v>
      </c>
      <c r="AC23" s="11">
        <f t="shared" si="19"/>
        <v>169.12099999999998</v>
      </c>
      <c r="AD23" s="11">
        <f t="shared" si="19"/>
        <v>169.89200000000005</v>
      </c>
      <c r="AE23" s="11">
        <f t="shared" si="19"/>
        <v>170.66500000000008</v>
      </c>
      <c r="AF23" s="11">
        <f t="shared" si="19"/>
        <v>171.45099999999999</v>
      </c>
      <c r="AG23" s="11">
        <f t="shared" si="19"/>
        <v>172.30999999999997</v>
      </c>
      <c r="AH23" s="11">
        <f t="shared" si="19"/>
        <v>173.14499999999987</v>
      </c>
      <c r="AI23" s="11">
        <f t="shared" si="19"/>
        <v>173.99</v>
      </c>
      <c r="AJ23" s="11">
        <f t="shared" si="19"/>
        <v>174.83099999999996</v>
      </c>
      <c r="AK23" s="11">
        <f t="shared" si="19"/>
        <v>175.66500000000002</v>
      </c>
      <c r="AL23" s="11">
        <f t="shared" si="19"/>
        <v>176.4959999999999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2.7909999999999946</v>
      </c>
      <c r="N24" s="11">
        <v>3.1079999999999939</v>
      </c>
      <c r="O24" s="11">
        <v>2.7940000000000049</v>
      </c>
      <c r="P24" s="11">
        <v>3.2330000000000103</v>
      </c>
      <c r="Q24" s="11">
        <v>2.3050000000000028</v>
      </c>
      <c r="R24" s="11">
        <v>2.0449999999999955</v>
      </c>
      <c r="S24" s="11">
        <v>3.9199999999999937</v>
      </c>
      <c r="T24" s="11">
        <v>2.9540000000000046</v>
      </c>
      <c r="U24" s="11">
        <v>2.6480000000000024</v>
      </c>
      <c r="V24" s="11">
        <v>4.5529999999999884</v>
      </c>
      <c r="W24" s="11">
        <v>3.6190000000000069</v>
      </c>
      <c r="X24" s="11">
        <v>3.5819999999999941</v>
      </c>
      <c r="Y24" s="11">
        <v>3.5720000000000036</v>
      </c>
      <c r="Z24" s="11">
        <v>3.5590000000000019</v>
      </c>
      <c r="AA24" s="11">
        <v>3.5519999999999956</v>
      </c>
      <c r="AB24" s="11">
        <v>3.5620000000000029</v>
      </c>
      <c r="AC24" s="11">
        <v>3.5680000000000094</v>
      </c>
      <c r="AD24" s="11">
        <v>3.5739999999999985</v>
      </c>
      <c r="AE24" s="11">
        <v>3.5789999999999935</v>
      </c>
      <c r="AF24" s="11">
        <v>3.5849999999999929</v>
      </c>
      <c r="AG24" s="11">
        <v>3.5900000000000096</v>
      </c>
      <c r="AH24" s="11">
        <v>3.5940000000000047</v>
      </c>
      <c r="AI24" s="11">
        <v>3.5990000000000002</v>
      </c>
      <c r="AJ24" s="11">
        <v>3.6040000000000005</v>
      </c>
      <c r="AK24" s="172">
        <v>3.6089999999999942</v>
      </c>
      <c r="AL24" s="11">
        <v>3.613999999999995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11.433000000000025</v>
      </c>
      <c r="N25" s="11">
        <v>11.088000000000042</v>
      </c>
      <c r="O25" s="11">
        <v>13.724</v>
      </c>
      <c r="P25" s="11">
        <v>13.442999999999991</v>
      </c>
      <c r="Q25" s="11">
        <v>13.449000000000018</v>
      </c>
      <c r="R25" s="11">
        <v>11.890000000000025</v>
      </c>
      <c r="S25" s="11">
        <v>11.165999999999991</v>
      </c>
      <c r="T25" s="11">
        <v>13.121000000000052</v>
      </c>
      <c r="U25" s="11">
        <v>17.441999999999993</v>
      </c>
      <c r="V25" s="11">
        <v>17.048999999999982</v>
      </c>
      <c r="W25" s="11">
        <v>16.763999999999974</v>
      </c>
      <c r="X25" s="11">
        <v>17.15899999999996</v>
      </c>
      <c r="Y25" s="11">
        <v>17.268999999999981</v>
      </c>
      <c r="Z25" s="11">
        <v>17.547000000000036</v>
      </c>
      <c r="AA25" s="11">
        <v>17.753000000000004</v>
      </c>
      <c r="AB25" s="11">
        <v>17.915000000000028</v>
      </c>
      <c r="AC25" s="11">
        <v>18.060000000000002</v>
      </c>
      <c r="AD25" s="11">
        <v>18.177</v>
      </c>
      <c r="AE25" s="11">
        <v>18.285000000000029</v>
      </c>
      <c r="AF25" s="11">
        <v>18.390999999999988</v>
      </c>
      <c r="AG25" s="11">
        <v>18.504000000000026</v>
      </c>
      <c r="AH25" s="11">
        <v>18.613999999999969</v>
      </c>
      <c r="AI25" s="11">
        <v>18.719999999999992</v>
      </c>
      <c r="AJ25" s="11">
        <v>18.817999999999987</v>
      </c>
      <c r="AK25" s="172">
        <v>18.906999999999996</v>
      </c>
      <c r="AL25" s="11">
        <v>18.987000000000087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16.234999999999982</v>
      </c>
      <c r="N26" s="11">
        <v>16.717000000000038</v>
      </c>
      <c r="O26" s="11">
        <v>17.474000000000039</v>
      </c>
      <c r="P26" s="11">
        <v>15.025000000000032</v>
      </c>
      <c r="Q26" s="11">
        <v>15.544999999999966</v>
      </c>
      <c r="R26" s="11">
        <v>15.410999999999996</v>
      </c>
      <c r="S26" s="11">
        <v>14.878000000000002</v>
      </c>
      <c r="T26" s="11">
        <v>14.837999999999989</v>
      </c>
      <c r="U26" s="11">
        <v>15.423000000000044</v>
      </c>
      <c r="V26" s="11">
        <v>15.216999999999972</v>
      </c>
      <c r="W26" s="11">
        <v>15.398999999999999</v>
      </c>
      <c r="X26" s="11">
        <v>15.736999999999956</v>
      </c>
      <c r="Y26" s="11">
        <v>15.697999999999983</v>
      </c>
      <c r="Z26" s="11">
        <v>15.650000000000025</v>
      </c>
      <c r="AA26" s="11">
        <v>15.568000000000017</v>
      </c>
      <c r="AB26" s="11">
        <v>15.518000000000002</v>
      </c>
      <c r="AC26" s="11">
        <v>15.489000000000026</v>
      </c>
      <c r="AD26" s="11">
        <v>15.45800000000005</v>
      </c>
      <c r="AE26" s="11">
        <v>15.426000000000014</v>
      </c>
      <c r="AF26" s="11">
        <v>15.392000000000035</v>
      </c>
      <c r="AG26" s="11">
        <v>15.36900000000001</v>
      </c>
      <c r="AH26" s="11">
        <v>15.333999999999978</v>
      </c>
      <c r="AI26" s="11">
        <v>15.299999999999965</v>
      </c>
      <c r="AJ26" s="11">
        <v>15.265000000000033</v>
      </c>
      <c r="AK26" s="172">
        <v>15.23</v>
      </c>
      <c r="AL26" s="11">
        <v>15.196000000000039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7.722000000000004</v>
      </c>
      <c r="N27" s="11">
        <v>6.661999999999999</v>
      </c>
      <c r="O27" s="11">
        <v>6.844000000000011</v>
      </c>
      <c r="P27" s="11">
        <v>6.9340000000000126</v>
      </c>
      <c r="Q27" s="11">
        <v>6.7390000000000132</v>
      </c>
      <c r="R27" s="11">
        <v>6.4649999999999999</v>
      </c>
      <c r="S27" s="11">
        <v>7.2530000000000072</v>
      </c>
      <c r="T27" s="11">
        <v>7.2050000000000107</v>
      </c>
      <c r="U27" s="11">
        <v>6.6150000000000055</v>
      </c>
      <c r="V27" s="11">
        <v>7.0059999999999993</v>
      </c>
      <c r="W27" s="11">
        <v>7.8529999999999935</v>
      </c>
      <c r="X27" s="11">
        <v>7.6189999999999962</v>
      </c>
      <c r="Y27" s="11">
        <v>7.4130000000000065</v>
      </c>
      <c r="Z27" s="11">
        <v>7.2739999999999956</v>
      </c>
      <c r="AA27" s="11">
        <v>7.1750000000000016</v>
      </c>
      <c r="AB27" s="11">
        <v>7.181000000000008</v>
      </c>
      <c r="AC27" s="11">
        <v>7.2039999999999971</v>
      </c>
      <c r="AD27" s="11">
        <v>7.2350000000000074</v>
      </c>
      <c r="AE27" s="11">
        <v>7.270000000000004</v>
      </c>
      <c r="AF27" s="11">
        <v>7.3070000000000084</v>
      </c>
      <c r="AG27" s="11">
        <v>7.3460000000000036</v>
      </c>
      <c r="AH27" s="11">
        <v>7.3840000000000003</v>
      </c>
      <c r="AI27" s="11">
        <v>7.4239999999999977</v>
      </c>
      <c r="AJ27" s="11">
        <v>7.464000000000012</v>
      </c>
      <c r="AK27" s="172">
        <v>7.5040000000000067</v>
      </c>
      <c r="AL27" s="11">
        <v>7.5439999999999907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28.010999999999974</v>
      </c>
      <c r="N28" s="11">
        <v>29.746000000000087</v>
      </c>
      <c r="O28" s="11">
        <v>29.907999999999991</v>
      </c>
      <c r="P28" s="11">
        <v>32.898999999999965</v>
      </c>
      <c r="Q28" s="11">
        <v>32.588999999999984</v>
      </c>
      <c r="R28" s="11">
        <v>34.952000000000034</v>
      </c>
      <c r="S28" s="11">
        <v>41.967000000000176</v>
      </c>
      <c r="T28" s="11">
        <v>45.306000000000111</v>
      </c>
      <c r="U28" s="11">
        <v>39.33499999999998</v>
      </c>
      <c r="V28" s="11">
        <v>39.398999999999994</v>
      </c>
      <c r="W28" s="11">
        <v>39.651999999999944</v>
      </c>
      <c r="X28" s="11">
        <v>40.165999999999876</v>
      </c>
      <c r="Y28" s="11">
        <v>40.314999999999912</v>
      </c>
      <c r="Z28" s="11">
        <v>40.578999999999915</v>
      </c>
      <c r="AA28" s="11">
        <v>40.85900000000003</v>
      </c>
      <c r="AB28" s="11">
        <v>41.089999999999982</v>
      </c>
      <c r="AC28" s="11">
        <v>41.298999999999921</v>
      </c>
      <c r="AD28" s="11">
        <v>41.524999999999984</v>
      </c>
      <c r="AE28" s="11">
        <v>41.766000000000027</v>
      </c>
      <c r="AF28" s="11">
        <v>42.024999999999949</v>
      </c>
      <c r="AG28" s="11">
        <v>42.309000000000083</v>
      </c>
      <c r="AH28" s="11">
        <v>42.593999999999916</v>
      </c>
      <c r="AI28" s="11">
        <v>42.882000000000048</v>
      </c>
      <c r="AJ28" s="11">
        <v>43.170999999999964</v>
      </c>
      <c r="AK28" s="172">
        <v>43.462000000000081</v>
      </c>
      <c r="AL28" s="11">
        <v>43.754999999999932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42.837999999999994</v>
      </c>
      <c r="N29" s="11">
        <v>41.434000000000061</v>
      </c>
      <c r="O29" s="11">
        <v>38.814000000000149</v>
      </c>
      <c r="P29" s="11">
        <v>44.250999999999927</v>
      </c>
      <c r="Q29" s="11">
        <v>52.491000000000007</v>
      </c>
      <c r="R29" s="11">
        <v>49.371999999999893</v>
      </c>
      <c r="S29" s="11">
        <v>53.135999999999996</v>
      </c>
      <c r="T29" s="11">
        <v>50.512999999999991</v>
      </c>
      <c r="U29" s="11">
        <v>47.522999999999954</v>
      </c>
      <c r="V29" s="11">
        <v>47.048999999999957</v>
      </c>
      <c r="W29" s="11">
        <v>47.642000000000067</v>
      </c>
      <c r="X29" s="11">
        <v>48.568000000000026</v>
      </c>
      <c r="Y29" s="11">
        <v>49.691000000000017</v>
      </c>
      <c r="Z29" s="11">
        <v>50.435000000000045</v>
      </c>
      <c r="AA29" s="11">
        <v>50.92099999999995</v>
      </c>
      <c r="AB29" s="11">
        <v>51.301000000000087</v>
      </c>
      <c r="AC29" s="11">
        <v>51.727999999999987</v>
      </c>
      <c r="AD29" s="11">
        <v>52.149000000000001</v>
      </c>
      <c r="AE29" s="11">
        <v>52.568000000000019</v>
      </c>
      <c r="AF29" s="11">
        <v>52.986000000000047</v>
      </c>
      <c r="AG29" s="11">
        <v>53.417999999999893</v>
      </c>
      <c r="AH29" s="11">
        <v>53.835000000000015</v>
      </c>
      <c r="AI29" s="11">
        <v>54.252000000000017</v>
      </c>
      <c r="AJ29" s="11">
        <v>54.670999999999992</v>
      </c>
      <c r="AK29" s="172">
        <v>55.089999999999961</v>
      </c>
      <c r="AL29" s="11">
        <v>55.510999999999889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15.896999999999974</v>
      </c>
      <c r="N30" s="11">
        <v>14.297000000000017</v>
      </c>
      <c r="O30" s="11">
        <v>15.506999999999994</v>
      </c>
      <c r="P30" s="11">
        <v>16.617999999999967</v>
      </c>
      <c r="Q30" s="11">
        <v>15.103999999999996</v>
      </c>
      <c r="R30" s="11">
        <v>15.225999999999956</v>
      </c>
      <c r="S30" s="11">
        <v>16.647000000000045</v>
      </c>
      <c r="T30" s="11">
        <v>16.317000000000004</v>
      </c>
      <c r="U30" s="11">
        <v>16.358999999999966</v>
      </c>
      <c r="V30" s="11">
        <v>15.194000000000003</v>
      </c>
      <c r="W30" s="11">
        <v>15.594999999999994</v>
      </c>
      <c r="X30" s="11">
        <v>15.306999999999983</v>
      </c>
      <c r="Y30" s="11">
        <v>14.327999999999978</v>
      </c>
      <c r="Z30" s="11">
        <v>14.04000000000001</v>
      </c>
      <c r="AA30" s="11">
        <v>14.19799999999996</v>
      </c>
      <c r="AB30" s="11">
        <v>14.265000000000022</v>
      </c>
      <c r="AC30" s="11">
        <v>14.355999999999996</v>
      </c>
      <c r="AD30" s="11">
        <v>14.432000000000022</v>
      </c>
      <c r="AE30" s="11">
        <v>14.500000000000002</v>
      </c>
      <c r="AF30" s="11">
        <v>14.559999999999974</v>
      </c>
      <c r="AG30" s="11">
        <v>14.626999999999994</v>
      </c>
      <c r="AH30" s="11">
        <v>14.697999999999984</v>
      </c>
      <c r="AI30" s="11">
        <v>14.772999999999984</v>
      </c>
      <c r="AJ30" s="11">
        <v>14.847999999999997</v>
      </c>
      <c r="AK30" s="172">
        <v>14.920999999999998</v>
      </c>
      <c r="AL30" s="11">
        <v>14.992000000000001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13.266000000000018</v>
      </c>
      <c r="N31" s="11">
        <v>16.224000000000022</v>
      </c>
      <c r="O31" s="11">
        <v>15.698999999999991</v>
      </c>
      <c r="P31" s="11">
        <v>11.234000000000027</v>
      </c>
      <c r="Q31" s="11">
        <v>14.767000000000008</v>
      </c>
      <c r="R31" s="11">
        <v>13.128999999999975</v>
      </c>
      <c r="S31" s="11">
        <v>17.111999999999984</v>
      </c>
      <c r="T31" s="11">
        <v>13.037999999999981</v>
      </c>
      <c r="U31" s="11">
        <v>15.523000000000005</v>
      </c>
      <c r="V31" s="11">
        <v>17.242000000000022</v>
      </c>
      <c r="W31" s="11">
        <v>19.428000000000019</v>
      </c>
      <c r="X31" s="11">
        <v>18.338999999999984</v>
      </c>
      <c r="Y31" s="11">
        <v>17.707000000000004</v>
      </c>
      <c r="Z31" s="11">
        <v>17.619000000000025</v>
      </c>
      <c r="AA31" s="11">
        <v>17.565999999999978</v>
      </c>
      <c r="AB31" s="11">
        <v>17.494999999999994</v>
      </c>
      <c r="AC31" s="11">
        <v>17.417000000000044</v>
      </c>
      <c r="AD31" s="11">
        <v>17.341999999999995</v>
      </c>
      <c r="AE31" s="11">
        <v>17.270999999999994</v>
      </c>
      <c r="AF31" s="11">
        <v>17.204999999999995</v>
      </c>
      <c r="AG31" s="11">
        <v>17.146999999999974</v>
      </c>
      <c r="AH31" s="11">
        <v>17.09200000000002</v>
      </c>
      <c r="AI31" s="11">
        <v>17.040000000000006</v>
      </c>
      <c r="AJ31" s="11">
        <v>16.989999999999981</v>
      </c>
      <c r="AK31" s="172">
        <v>16.942000000000007</v>
      </c>
      <c r="AL31" s="11">
        <v>16.896999999999998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183.67300000000017</v>
      </c>
      <c r="N33" s="11">
        <f t="shared" ref="N33:AK33" si="20">SUM(N34:N36)</f>
        <v>180.32999999999998</v>
      </c>
      <c r="O33" s="11">
        <f t="shared" si="20"/>
        <v>184.46400000000006</v>
      </c>
      <c r="P33" s="11">
        <f t="shared" si="20"/>
        <v>182.7059999999999</v>
      </c>
      <c r="Q33" s="11">
        <f t="shared" si="20"/>
        <v>180.86799999999988</v>
      </c>
      <c r="R33" s="11">
        <f t="shared" si="20"/>
        <v>190.45700000000016</v>
      </c>
      <c r="S33" s="11">
        <f t="shared" si="20"/>
        <v>197.80900000000008</v>
      </c>
      <c r="T33" s="11">
        <f t="shared" si="20"/>
        <v>186.85999999999981</v>
      </c>
      <c r="U33" s="11">
        <f t="shared" si="20"/>
        <v>187.77799999999996</v>
      </c>
      <c r="V33" s="11">
        <f t="shared" si="20"/>
        <v>191.20000000000027</v>
      </c>
      <c r="W33" s="11">
        <f t="shared" si="20"/>
        <v>194.6200000000002</v>
      </c>
      <c r="X33" s="11">
        <f t="shared" si="20"/>
        <v>196.8030000000002</v>
      </c>
      <c r="Y33" s="11">
        <f t="shared" si="20"/>
        <v>198.35699999999997</v>
      </c>
      <c r="Z33" s="11">
        <f t="shared" si="20"/>
        <v>199.92399999999986</v>
      </c>
      <c r="AA33" s="11">
        <f t="shared" si="20"/>
        <v>201.93500000000012</v>
      </c>
      <c r="AB33" s="11">
        <f t="shared" si="20"/>
        <v>203.62900000000019</v>
      </c>
      <c r="AC33" s="11">
        <f t="shared" si="20"/>
        <v>204.97899999999998</v>
      </c>
      <c r="AD33" s="11">
        <f t="shared" si="20"/>
        <v>206.29299999999989</v>
      </c>
      <c r="AE33" s="11">
        <f t="shared" si="20"/>
        <v>207.61700000000022</v>
      </c>
      <c r="AF33" s="11">
        <f t="shared" si="20"/>
        <v>208.96599999999998</v>
      </c>
      <c r="AG33" s="11">
        <f t="shared" si="20"/>
        <v>210.37700000000015</v>
      </c>
      <c r="AH33" s="11">
        <f t="shared" si="20"/>
        <v>211.79400000000038</v>
      </c>
      <c r="AI33" s="11">
        <f t="shared" si="20"/>
        <v>213.22199999999998</v>
      </c>
      <c r="AJ33" s="11">
        <f t="shared" si="20"/>
        <v>214.666</v>
      </c>
      <c r="AK33" s="11">
        <f t="shared" si="20"/>
        <v>216.11999999999983</v>
      </c>
      <c r="AL33" s="11">
        <f>SUM(AL34:AL36)</f>
        <v>217.58499999999989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35.569000000000003</v>
      </c>
      <c r="N34" s="11">
        <v>33.795000000000051</v>
      </c>
      <c r="O34" s="11">
        <v>35.545000000000002</v>
      </c>
      <c r="P34" s="11">
        <v>31.397999999999964</v>
      </c>
      <c r="Q34" s="11">
        <v>30.431000000000001</v>
      </c>
      <c r="R34" s="11">
        <v>32.688999999999993</v>
      </c>
      <c r="S34" s="11">
        <v>32.526999999999973</v>
      </c>
      <c r="T34" s="11">
        <v>28.055000000000007</v>
      </c>
      <c r="U34" s="11">
        <v>29.579999999999977</v>
      </c>
      <c r="V34" s="11">
        <v>31.441000000000059</v>
      </c>
      <c r="W34" s="11">
        <v>32.793000000000013</v>
      </c>
      <c r="X34" s="11">
        <v>32.867000000000154</v>
      </c>
      <c r="Y34" s="11">
        <v>32.899000000000001</v>
      </c>
      <c r="Z34" s="11">
        <v>32.865999999999914</v>
      </c>
      <c r="AA34" s="11">
        <v>32.833999999999939</v>
      </c>
      <c r="AB34" s="11">
        <v>32.833000000000041</v>
      </c>
      <c r="AC34" s="11">
        <v>32.822999999999993</v>
      </c>
      <c r="AD34" s="11">
        <v>32.814000000000021</v>
      </c>
      <c r="AE34" s="11">
        <v>32.80599999999999</v>
      </c>
      <c r="AF34" s="11">
        <v>32.798000000000052</v>
      </c>
      <c r="AG34" s="11">
        <v>32.790000000000013</v>
      </c>
      <c r="AH34" s="11">
        <v>32.788000000000018</v>
      </c>
      <c r="AI34" s="11">
        <v>32.786999999999914</v>
      </c>
      <c r="AJ34" s="11">
        <v>32.784999999999947</v>
      </c>
      <c r="AK34" s="172">
        <v>32.781999999999982</v>
      </c>
      <c r="AL34" s="11">
        <v>32.776999999999994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59.678999999999895</v>
      </c>
      <c r="N35" s="11">
        <v>59.017999999999894</v>
      </c>
      <c r="O35" s="11">
        <v>60.56800000000009</v>
      </c>
      <c r="P35" s="11">
        <v>62.124999999999993</v>
      </c>
      <c r="Q35" s="11">
        <v>61.387999999999913</v>
      </c>
      <c r="R35" s="11">
        <v>62.854000000000106</v>
      </c>
      <c r="S35" s="11">
        <v>66.545000000000073</v>
      </c>
      <c r="T35" s="11">
        <v>62.847999999999978</v>
      </c>
      <c r="U35" s="11">
        <v>63.387999999999941</v>
      </c>
      <c r="V35" s="11">
        <v>63.50200000000013</v>
      </c>
      <c r="W35" s="11">
        <v>62.976000000000035</v>
      </c>
      <c r="X35" s="11">
        <v>62.718999999999923</v>
      </c>
      <c r="Y35" s="11">
        <v>62.514999999999965</v>
      </c>
      <c r="Z35" s="11">
        <v>62.544000000000047</v>
      </c>
      <c r="AA35" s="11">
        <v>62.666000000000047</v>
      </c>
      <c r="AB35" s="11">
        <v>62.853000000000044</v>
      </c>
      <c r="AC35" s="11">
        <v>62.933000000000092</v>
      </c>
      <c r="AD35" s="11">
        <v>63.029999999999916</v>
      </c>
      <c r="AE35" s="11">
        <v>63.143999999999942</v>
      </c>
      <c r="AF35" s="11">
        <v>63.280000000000044</v>
      </c>
      <c r="AG35" s="11">
        <v>63.477000000000054</v>
      </c>
      <c r="AH35" s="11">
        <v>63.676000000000066</v>
      </c>
      <c r="AI35" s="11">
        <v>63.879000000000026</v>
      </c>
      <c r="AJ35" s="11">
        <v>64.084999999999951</v>
      </c>
      <c r="AK35" s="172">
        <v>64.288999999999959</v>
      </c>
      <c r="AL35" s="11">
        <v>64.490999999999929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88.425000000000253</v>
      </c>
      <c r="N36" s="11">
        <v>87.517000000000039</v>
      </c>
      <c r="O36" s="11">
        <v>88.350999999999956</v>
      </c>
      <c r="P36" s="11">
        <v>89.182999999999936</v>
      </c>
      <c r="Q36" s="11">
        <v>89.048999999999964</v>
      </c>
      <c r="R36" s="11">
        <v>94.914000000000073</v>
      </c>
      <c r="S36" s="11">
        <v>98.737000000000023</v>
      </c>
      <c r="T36" s="11">
        <v>95.956999999999823</v>
      </c>
      <c r="U36" s="11">
        <v>94.810000000000031</v>
      </c>
      <c r="V36" s="11">
        <v>96.257000000000104</v>
      </c>
      <c r="W36" s="11">
        <v>98.851000000000155</v>
      </c>
      <c r="X36" s="11">
        <v>101.21700000000013</v>
      </c>
      <c r="Y36" s="11">
        <v>102.943</v>
      </c>
      <c r="Z36" s="11">
        <v>104.51399999999991</v>
      </c>
      <c r="AA36" s="11">
        <v>106.43500000000014</v>
      </c>
      <c r="AB36" s="11">
        <v>107.9430000000001</v>
      </c>
      <c r="AC36" s="11">
        <v>109.22299999999989</v>
      </c>
      <c r="AD36" s="11">
        <v>110.44899999999997</v>
      </c>
      <c r="AE36" s="11">
        <v>111.66700000000029</v>
      </c>
      <c r="AF36" s="11">
        <v>112.88799999999989</v>
      </c>
      <c r="AG36" s="11">
        <v>114.11000000000008</v>
      </c>
      <c r="AH36" s="11">
        <v>115.33000000000028</v>
      </c>
      <c r="AI36" s="11">
        <v>116.55600000000005</v>
      </c>
      <c r="AJ36" s="11">
        <v>117.79600000000009</v>
      </c>
      <c r="AK36" s="172">
        <v>119.04899999999991</v>
      </c>
      <c r="AL36" s="11">
        <v>120.31699999999998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587.69000000000028</v>
      </c>
      <c r="N38" s="11">
        <f t="shared" ref="N38:AL38" si="21">SUM(N5,N11,N16,N18,N23,N33)</f>
        <v>587.9020000000005</v>
      </c>
      <c r="O38" s="11">
        <f t="shared" si="21"/>
        <v>582.38000000000022</v>
      </c>
      <c r="P38" s="11">
        <f t="shared" si="21"/>
        <v>582.08600000000001</v>
      </c>
      <c r="Q38" s="11">
        <f t="shared" si="21"/>
        <v>604.28799999999967</v>
      </c>
      <c r="R38" s="11">
        <f t="shared" si="21"/>
        <v>616.37999999999988</v>
      </c>
      <c r="S38" s="11">
        <f t="shared" si="21"/>
        <v>647.57500000000039</v>
      </c>
      <c r="T38" s="11">
        <f t="shared" si="21"/>
        <v>637.39300000000048</v>
      </c>
      <c r="U38" s="11">
        <f t="shared" si="21"/>
        <v>636.02500000000009</v>
      </c>
      <c r="V38" s="11">
        <f t="shared" si="21"/>
        <v>638.07500000000027</v>
      </c>
      <c r="W38" s="11">
        <f t="shared" si="21"/>
        <v>645.4190000000001</v>
      </c>
      <c r="X38" s="11">
        <f t="shared" si="21"/>
        <v>647.15799999999979</v>
      </c>
      <c r="Y38" s="11">
        <f t="shared" si="21"/>
        <v>647.23599999999988</v>
      </c>
      <c r="Z38" s="11">
        <f t="shared" si="21"/>
        <v>649.05099999999982</v>
      </c>
      <c r="AA38" s="11">
        <f t="shared" si="21"/>
        <v>652.3180000000001</v>
      </c>
      <c r="AB38" s="11">
        <f t="shared" si="21"/>
        <v>654.80400000000054</v>
      </c>
      <c r="AC38" s="11">
        <f t="shared" si="21"/>
        <v>656.72199999999998</v>
      </c>
      <c r="AD38" s="11">
        <f t="shared" si="21"/>
        <v>658.41599999999994</v>
      </c>
      <c r="AE38" s="11">
        <f t="shared" si="21"/>
        <v>660.16400000000056</v>
      </c>
      <c r="AF38" s="11">
        <f t="shared" si="21"/>
        <v>661.9559999999999</v>
      </c>
      <c r="AG38" s="11">
        <f t="shared" si="21"/>
        <v>664.02200000000028</v>
      </c>
      <c r="AH38" s="11">
        <f t="shared" si="21"/>
        <v>666.07300000000021</v>
      </c>
      <c r="AI38" s="11">
        <f t="shared" si="21"/>
        <v>668.17200000000025</v>
      </c>
      <c r="AJ38" s="11">
        <f t="shared" si="21"/>
        <v>670.33800000000019</v>
      </c>
      <c r="AK38" s="11">
        <f t="shared" si="21"/>
        <v>672.51199999999983</v>
      </c>
      <c r="AL38" s="11">
        <f t="shared" si="21"/>
        <v>674.71299999999985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Sheffield City Region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Sheffield City Region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Sheffield City Region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Sheffield City Region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Sheffield City Region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Sheffield City Region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Sheffield City Region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30.899282909893277</v>
      </c>
      <c r="N231" s="40">
        <f>'Ind T1'!D25</f>
        <v>30.154054962745157</v>
      </c>
      <c r="O231" s="40">
        <f>'Ind T1'!F25</f>
        <v>32.248526410488601</v>
      </c>
    </row>
    <row r="232" spans="1:15" x14ac:dyDescent="0.2">
      <c r="L232" t="str">
        <f>L23</f>
        <v>Business and other services</v>
      </c>
      <c r="M232" s="40">
        <f>'Ind T1'!B24</f>
        <v>24.09065836010252</v>
      </c>
      <c r="N232" s="40">
        <f>'Ind T1'!D24</f>
        <v>25.712289226068641</v>
      </c>
      <c r="O232" s="40">
        <f>'Ind T1'!F24</f>
        <v>26.158677837836226</v>
      </c>
    </row>
    <row r="233" spans="1:15" x14ac:dyDescent="0.2">
      <c r="L233" t="str">
        <f>L18</f>
        <v>Trade, accomod. and transport</v>
      </c>
      <c r="M233" s="40">
        <f>'Ind T1'!B23</f>
        <v>26.263992991336512</v>
      </c>
      <c r="N233" s="40">
        <f>'Ind T1'!D23</f>
        <v>26.230712142034836</v>
      </c>
      <c r="O233" s="40">
        <f>'Ind T1'!F23</f>
        <v>26.224187172916473</v>
      </c>
    </row>
    <row r="234" spans="1:15" x14ac:dyDescent="0.2">
      <c r="L234" t="str">
        <f>L16</f>
        <v>Construction</v>
      </c>
      <c r="M234" s="40">
        <f>'Ind T1'!B22</f>
        <v>6.6042051980920817</v>
      </c>
      <c r="N234" s="40">
        <f>'Ind T1'!D22</f>
        <v>7.1869591691598771</v>
      </c>
      <c r="O234" s="40">
        <f>'Ind T1'!F22</f>
        <v>6.8027442779374487</v>
      </c>
    </row>
    <row r="235" spans="1:15" x14ac:dyDescent="0.2">
      <c r="L235" t="str">
        <f>L11</f>
        <v>Manufacturing</v>
      </c>
      <c r="M235" s="40">
        <f>'Ind T1'!B21</f>
        <v>10.469191083422551</v>
      </c>
      <c r="N235" s="40">
        <f>'Ind T1'!D21</f>
        <v>9.6366856259267379</v>
      </c>
      <c r="O235" s="40">
        <f>'Ind T1'!F21</f>
        <v>7.5046723569873466</v>
      </c>
    </row>
    <row r="236" spans="1:15" x14ac:dyDescent="0.2">
      <c r="L236" t="str">
        <f>L5</f>
        <v>Primary sector and utilities</v>
      </c>
      <c r="M236" s="40">
        <f>'Ind T1'!B20</f>
        <v>1.6726694571530549</v>
      </c>
      <c r="N236" s="40">
        <f>'Ind T1'!D20</f>
        <v>1.0792988740647567</v>
      </c>
      <c r="O236" s="40">
        <f>'Ind T1'!F20</f>
        <v>1.0611919438338957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Sheffield City Region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4.1630000000000393</v>
      </c>
      <c r="O261" s="11">
        <f>'Ind T1'!F50</f>
        <v>22.964999999999691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17.462000000000103</v>
      </c>
      <c r="O262" s="11">
        <f>'Ind T1'!F49</f>
        <v>10.543999999999897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7.4119999999998925</v>
      </c>
      <c r="O263" s="11">
        <f>'Ind T1'!F48</f>
        <v>7.6400000000000716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5.6790000000000305</v>
      </c>
      <c r="O264" s="11">
        <f>'Ind T1'!F47</f>
        <v>-0.4869999999999024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-2.3329999999997995</v>
      </c>
      <c r="O265" s="11">
        <f>'Ind T1'!F46</f>
        <v>-11.562000000000076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-3.3439999999999843</v>
      </c>
      <c r="O266" s="11">
        <f>'Ind T1'!F45</f>
        <v>0.19399999999997952</v>
      </c>
    </row>
    <row r="268" spans="1:16" x14ac:dyDescent="0.2">
      <c r="L268" t="str">
        <f>L38</f>
        <v>All industries</v>
      </c>
      <c r="N268" s="11">
        <f>'Ind T1'!D14-'Ind T1'!B14</f>
        <v>29.039000000000215</v>
      </c>
      <c r="O268" s="11">
        <f>SUM(O261:O266)</f>
        <v>29.293999999999663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Sheffield City Region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18.734125610077943</v>
      </c>
      <c r="C9" s="249">
        <f>SUM(C26,C43,C60,C77,C94,C111,C128,C145,C162,C179,C196,C213,C230,C247,C264,C281,C298,C315,C332,C349,C366,C383)</f>
        <v>33.822194775926114</v>
      </c>
      <c r="D9" s="249">
        <f>SUM(B9:C9)</f>
        <v>52.55632038600406</v>
      </c>
      <c r="E9" s="238"/>
      <c r="F9" s="249">
        <f>SUM(F26,F43,F60,F77,F94,F111,F128,F145,F162,F179,F196,F213,F230,F247,F264,F281,F298,F315,F332,F349,F366,F383)</f>
        <v>23.653775933264658</v>
      </c>
      <c r="G9" s="249">
        <f>SUM(G26,G43,G60,G77,G94,G111,G128,G145,G162,G179,G196,G213,G230,G247,G264,G281,G298,G315,G332,G349,G366,G383)</f>
        <v>40.038902391645962</v>
      </c>
      <c r="H9" s="249">
        <f>SUM(F9:G9)</f>
        <v>63.692678324910617</v>
      </c>
      <c r="I9" s="238"/>
      <c r="J9" s="249">
        <f>SUM(J26,J43,J60,J77,J94,J111,J128,J145,J162,J179,J196,J213,J230,J247,J264,J281,J298,J315,J332,J349,J366,J383)</f>
        <v>29.620270947792669</v>
      </c>
      <c r="K9" s="249">
        <f>SUM(K26,K43,K60,K77,K94,K111,K128,K145,K162,K179,K196,K213,K230,K247,K264,K281,K298,K315,K332,K349,K366,K383)</f>
        <v>41.930160850348415</v>
      </c>
      <c r="L9" s="249">
        <f>SUM(J9:K9)</f>
        <v>71.550431798141091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58.400032097837538</v>
      </c>
      <c r="C10" s="249">
        <f t="shared" si="0"/>
        <v>50.917050320089288</v>
      </c>
      <c r="D10" s="249">
        <f t="shared" ref="D10:D17" si="1">SUM(B10:C10)</f>
        <v>109.31708241792683</v>
      </c>
      <c r="E10" s="238"/>
      <c r="F10" s="249">
        <f t="shared" ref="F10:G17" si="2">SUM(F27,F44,F61,F78,F95,F112,F129,F146,F163,F180,F197,F214,F231,F248,F265,F282,F299,F316,F333,F350,F367,F384)</f>
        <v>72.042027895954803</v>
      </c>
      <c r="G10" s="249">
        <f t="shared" si="2"/>
        <v>64.063534047756988</v>
      </c>
      <c r="H10" s="249">
        <f t="shared" ref="H10:H17" si="3">SUM(F10:G10)</f>
        <v>136.10556194371179</v>
      </c>
      <c r="I10" s="238"/>
      <c r="J10" s="249">
        <f t="shared" ref="J10:K17" si="4">SUM(J27,J44,J61,J78,J95,J112,J129,J146,J163,J180,J197,J214,J231,J248,J265,J282,J299,J316,J333,J350,J367,J384)</f>
        <v>90.666987794847415</v>
      </c>
      <c r="K10" s="249">
        <f t="shared" si="4"/>
        <v>72.050964587437889</v>
      </c>
      <c r="L10" s="249">
        <f t="shared" ref="L10:L17" si="5">SUM(J10:K10)</f>
        <v>162.71795238228532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32.078487610753115</v>
      </c>
      <c r="C11" s="249">
        <f t="shared" si="0"/>
        <v>34.760163884236952</v>
      </c>
      <c r="D11" s="249">
        <f t="shared" si="1"/>
        <v>66.838651494990074</v>
      </c>
      <c r="E11" s="238"/>
      <c r="F11" s="249">
        <f t="shared" si="2"/>
        <v>38.000715993519449</v>
      </c>
      <c r="G11" s="249">
        <f t="shared" si="2"/>
        <v>41.60174165326233</v>
      </c>
      <c r="H11" s="249">
        <f t="shared" si="3"/>
        <v>79.602457646781772</v>
      </c>
      <c r="I11" s="238"/>
      <c r="J11" s="249">
        <f t="shared" si="4"/>
        <v>44.055952060700768</v>
      </c>
      <c r="K11" s="249">
        <f t="shared" si="4"/>
        <v>39.327059763952114</v>
      </c>
      <c r="L11" s="249">
        <f t="shared" si="5"/>
        <v>83.383011824652883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55.242931519713473</v>
      </c>
      <c r="C12" s="249">
        <f t="shared" si="0"/>
        <v>23.862063897028683</v>
      </c>
      <c r="D12" s="249">
        <f t="shared" si="1"/>
        <v>79.104995416742156</v>
      </c>
      <c r="E12" s="238"/>
      <c r="F12" s="249">
        <f t="shared" si="2"/>
        <v>52.67224860430251</v>
      </c>
      <c r="G12" s="249">
        <f t="shared" si="2"/>
        <v>27.20260609960221</v>
      </c>
      <c r="H12" s="249">
        <f t="shared" si="3"/>
        <v>79.874854703904717</v>
      </c>
      <c r="I12" s="238"/>
      <c r="J12" s="249">
        <f t="shared" si="4"/>
        <v>41.271187911151856</v>
      </c>
      <c r="K12" s="249">
        <f t="shared" si="4"/>
        <v>29.700614757370047</v>
      </c>
      <c r="L12" s="249">
        <f t="shared" si="5"/>
        <v>70.971802668521903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6.6271552436739611</v>
      </c>
      <c r="C13" s="249">
        <f t="shared" si="0"/>
        <v>61.296660735443183</v>
      </c>
      <c r="D13" s="249">
        <f t="shared" si="1"/>
        <v>67.923815979117137</v>
      </c>
      <c r="E13" s="238"/>
      <c r="F13" s="249">
        <f t="shared" si="2"/>
        <v>6.6502666459381672</v>
      </c>
      <c r="G13" s="249">
        <f t="shared" si="2"/>
        <v>51.525113792688614</v>
      </c>
      <c r="H13" s="249">
        <f t="shared" si="3"/>
        <v>58.175380438626782</v>
      </c>
      <c r="I13" s="238"/>
      <c r="J13" s="249">
        <f t="shared" si="4"/>
        <v>7.7385475056666628</v>
      </c>
      <c r="K13" s="249">
        <f t="shared" si="4"/>
        <v>44.467239656491358</v>
      </c>
      <c r="L13" s="249">
        <f t="shared" si="5"/>
        <v>52.205787162158018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55.903721367963144</v>
      </c>
      <c r="C14" s="249">
        <f t="shared" si="0"/>
        <v>11.028000819503582</v>
      </c>
      <c r="D14" s="249">
        <f t="shared" si="1"/>
        <v>66.931722187466733</v>
      </c>
      <c r="E14" s="238"/>
      <c r="F14" s="249">
        <f t="shared" si="2"/>
        <v>55.465008058519452</v>
      </c>
      <c r="G14" s="249">
        <f t="shared" si="2"/>
        <v>12.366840874366218</v>
      </c>
      <c r="H14" s="249">
        <f t="shared" si="3"/>
        <v>67.831848932885663</v>
      </c>
      <c r="I14" s="238"/>
      <c r="J14" s="249">
        <f t="shared" si="4"/>
        <v>62.977844523885814</v>
      </c>
      <c r="K14" s="249">
        <f t="shared" si="4"/>
        <v>16.189157766176674</v>
      </c>
      <c r="L14" s="249">
        <f t="shared" si="5"/>
        <v>79.167002290062484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32.709589935775874</v>
      </c>
      <c r="C15" s="249">
        <f t="shared" si="0"/>
        <v>20.435896578178493</v>
      </c>
      <c r="D15" s="249">
        <f t="shared" si="1"/>
        <v>53.145486513954367</v>
      </c>
      <c r="E15" s="238"/>
      <c r="F15" s="249">
        <f t="shared" si="2"/>
        <v>31.072805985848696</v>
      </c>
      <c r="G15" s="249">
        <f t="shared" si="2"/>
        <v>22.419861862172031</v>
      </c>
      <c r="H15" s="249">
        <f t="shared" si="3"/>
        <v>53.49266784802073</v>
      </c>
      <c r="I15" s="238"/>
      <c r="J15" s="249">
        <f t="shared" si="4"/>
        <v>28.773598883999163</v>
      </c>
      <c r="K15" s="249">
        <f t="shared" si="4"/>
        <v>24.690020473076174</v>
      </c>
      <c r="L15" s="249">
        <f t="shared" si="5"/>
        <v>53.463619357075338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6.8127541028355454</v>
      </c>
      <c r="C16" s="249">
        <f t="shared" si="0"/>
        <v>40.84544940823109</v>
      </c>
      <c r="D16" s="249">
        <f t="shared" si="1"/>
        <v>47.658203511066638</v>
      </c>
      <c r="E16" s="238"/>
      <c r="F16" s="249">
        <f t="shared" si="2"/>
        <v>6.0365113218777262</v>
      </c>
      <c r="G16" s="249">
        <f t="shared" si="2"/>
        <v>37.086057028798422</v>
      </c>
      <c r="H16" s="249">
        <f t="shared" si="3"/>
        <v>43.122568350676147</v>
      </c>
      <c r="I16" s="238"/>
      <c r="J16" s="249">
        <f t="shared" si="4"/>
        <v>8.2069407936253178</v>
      </c>
      <c r="K16" s="249">
        <f t="shared" si="4"/>
        <v>37.62660927212962</v>
      </c>
      <c r="L16" s="249">
        <f t="shared" si="5"/>
        <v>45.833550065754935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32.95559464383782</v>
      </c>
      <c r="C17" s="249">
        <f t="shared" si="0"/>
        <v>39.948127448894184</v>
      </c>
      <c r="D17" s="249">
        <f t="shared" si="1"/>
        <v>72.903722092732011</v>
      </c>
      <c r="E17" s="238"/>
      <c r="F17" s="249">
        <f t="shared" si="2"/>
        <v>27.973003380903339</v>
      </c>
      <c r="G17" s="249">
        <f t="shared" si="2"/>
        <v>35.547978429578343</v>
      </c>
      <c r="H17" s="249">
        <f t="shared" si="3"/>
        <v>63.520981810481686</v>
      </c>
      <c r="I17" s="238"/>
      <c r="J17" s="249">
        <f t="shared" si="4"/>
        <v>22.569287143583303</v>
      </c>
      <c r="K17" s="249">
        <f t="shared" si="4"/>
        <v>32.850555307764708</v>
      </c>
      <c r="L17" s="249">
        <f t="shared" si="5"/>
        <v>55.419842451348011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299.46439213246833</v>
      </c>
      <c r="C19" s="247">
        <f t="shared" ref="C19:L19" si="6">SUM(C9:C17)</f>
        <v>316.91560786753155</v>
      </c>
      <c r="D19" s="247">
        <f t="shared" si="6"/>
        <v>616.38</v>
      </c>
      <c r="E19" s="247"/>
      <c r="F19" s="247">
        <f t="shared" si="6"/>
        <v>313.5663638201288</v>
      </c>
      <c r="G19" s="247">
        <f t="shared" si="6"/>
        <v>331.85263617987113</v>
      </c>
      <c r="H19" s="247">
        <f t="shared" si="6"/>
        <v>645.41899999999987</v>
      </c>
      <c r="I19" s="247"/>
      <c r="J19" s="247">
        <f t="shared" si="6"/>
        <v>335.88061756525303</v>
      </c>
      <c r="K19" s="247">
        <f t="shared" si="6"/>
        <v>338.83238243474693</v>
      </c>
      <c r="L19" s="247">
        <f t="shared" si="6"/>
        <v>674.71299999999997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3.1436923902642737E-2</v>
      </c>
      <c r="C26" s="302">
        <v>0.12696948614925752</v>
      </c>
      <c r="D26" s="302">
        <f>SUM(B26:C26)</f>
        <v>0.15840641005190026</v>
      </c>
      <c r="E26" s="303"/>
      <c r="F26" s="302">
        <v>5.9013760400659893E-2</v>
      </c>
      <c r="G26" s="302">
        <v>9.9796397130205133E-2</v>
      </c>
      <c r="H26" s="302">
        <f>SUM(F26:G26)</f>
        <v>0.15881015753086503</v>
      </c>
      <c r="I26" s="303"/>
      <c r="J26" s="302">
        <v>6.5658205826709684E-2</v>
      </c>
      <c r="K26" s="302">
        <v>0.14094238291061434</v>
      </c>
      <c r="L26" s="302">
        <f>SUM(J26:K26)</f>
        <v>0.20660058873732401</v>
      </c>
      <c r="M26" s="236"/>
      <c r="N26" s="236"/>
    </row>
    <row r="27" spans="1:14" x14ac:dyDescent="0.2">
      <c r="A27" s="237" t="str">
        <f>name!E$5</f>
        <v>Professional occupations</v>
      </c>
      <c r="B27" s="302">
        <v>4.736471335502334E-2</v>
      </c>
      <c r="C27" s="302">
        <v>0.11146461585119942</v>
      </c>
      <c r="D27" s="302">
        <f t="shared" ref="D27:D34" si="7">SUM(B27:C27)</f>
        <v>0.15882932920622275</v>
      </c>
      <c r="E27" s="303"/>
      <c r="F27" s="302">
        <v>0.11190982681909853</v>
      </c>
      <c r="G27" s="302">
        <v>9.8857559486839677E-2</v>
      </c>
      <c r="H27" s="302">
        <f t="shared" ref="H27:H34" si="8">SUM(F27:G27)</f>
        <v>0.21076738630593822</v>
      </c>
      <c r="I27" s="303"/>
      <c r="J27" s="302">
        <v>0.188526013366342</v>
      </c>
      <c r="K27" s="302">
        <v>0.16163280376103573</v>
      </c>
      <c r="L27" s="302">
        <f t="shared" ref="L27:L34" si="9">SUM(J27:K27)</f>
        <v>0.35015881712737773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3.1591063052339129E-2</v>
      </c>
      <c r="C28" s="302">
        <v>7.8914991690160752E-2</v>
      </c>
      <c r="D28" s="302">
        <f t="shared" si="7"/>
        <v>0.11050605474249989</v>
      </c>
      <c r="E28" s="303"/>
      <c r="F28" s="302">
        <v>7.4478420873530779E-2</v>
      </c>
      <c r="G28" s="302">
        <v>6.3642458518127942E-2</v>
      </c>
      <c r="H28" s="302">
        <f t="shared" si="8"/>
        <v>0.13812087939165874</v>
      </c>
      <c r="I28" s="303"/>
      <c r="J28" s="302">
        <v>0.11188075457472181</v>
      </c>
      <c r="K28" s="302">
        <v>7.610705225545826E-2</v>
      </c>
      <c r="L28" s="302">
        <f t="shared" si="9"/>
        <v>0.18798780683018007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0.10014311120846595</v>
      </c>
      <c r="C29" s="302">
        <v>3.8803118371108336E-2</v>
      </c>
      <c r="D29" s="302">
        <f t="shared" si="7"/>
        <v>0.13894622957957428</v>
      </c>
      <c r="E29" s="303"/>
      <c r="F29" s="302">
        <v>0.23784450026352699</v>
      </c>
      <c r="G29" s="302">
        <v>3.6978707961418285E-2</v>
      </c>
      <c r="H29" s="302">
        <f t="shared" si="8"/>
        <v>0.27482320822494527</v>
      </c>
      <c r="I29" s="303"/>
      <c r="J29" s="302">
        <v>0.19416334376686087</v>
      </c>
      <c r="K29" s="302">
        <v>5.0063105955968655E-2</v>
      </c>
      <c r="L29" s="302">
        <f t="shared" si="9"/>
        <v>0.24422644972282953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0.27474975069030749</v>
      </c>
      <c r="C30" s="302">
        <v>2.191397204046702</v>
      </c>
      <c r="D30" s="302">
        <f t="shared" si="7"/>
        <v>2.4661469547370096</v>
      </c>
      <c r="E30" s="303"/>
      <c r="F30" s="302">
        <v>0.17585125026937076</v>
      </c>
      <c r="G30" s="302">
        <v>1.5100708403685026</v>
      </c>
      <c r="H30" s="302">
        <f t="shared" si="8"/>
        <v>1.6859220906378733</v>
      </c>
      <c r="I30" s="303"/>
      <c r="J30" s="302">
        <v>0.17289138485564745</v>
      </c>
      <c r="K30" s="302">
        <v>1.5037558624879441</v>
      </c>
      <c r="L30" s="302">
        <f t="shared" si="9"/>
        <v>1.6766472473435916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3.2610266159162606E-2</v>
      </c>
      <c r="C31" s="302">
        <v>6.8630337621526039E-2</v>
      </c>
      <c r="D31" s="302">
        <f t="shared" si="7"/>
        <v>0.10124060378068864</v>
      </c>
      <c r="E31" s="303"/>
      <c r="F31" s="302">
        <v>1.8734050570688988E-2</v>
      </c>
      <c r="G31" s="302">
        <v>4.7460116016578083E-2</v>
      </c>
      <c r="H31" s="302">
        <f t="shared" si="8"/>
        <v>6.6194166587267067E-2</v>
      </c>
      <c r="I31" s="303"/>
      <c r="J31" s="302">
        <v>2.4976494316524367E-3</v>
      </c>
      <c r="K31" s="302">
        <v>6.0439820629396047E-2</v>
      </c>
      <c r="L31" s="302">
        <f t="shared" si="9"/>
        <v>6.2937470061048481E-2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1.876327822128342E-2</v>
      </c>
      <c r="C32" s="302">
        <v>5.3154999697563661E-2</v>
      </c>
      <c r="D32" s="302">
        <f t="shared" si="7"/>
        <v>7.1918277918847084E-2</v>
      </c>
      <c r="E32" s="303"/>
      <c r="F32" s="302">
        <v>3.834126069525378E-2</v>
      </c>
      <c r="G32" s="302">
        <v>4.0678219906577724E-2</v>
      </c>
      <c r="H32" s="302">
        <f t="shared" si="8"/>
        <v>7.9019480601831504E-2</v>
      </c>
      <c r="I32" s="303"/>
      <c r="J32" s="302">
        <v>3.4027631084098897E-2</v>
      </c>
      <c r="K32" s="302">
        <v>4.4100950240299822E-2</v>
      </c>
      <c r="L32" s="302">
        <f t="shared" si="9"/>
        <v>7.8128581324398719E-2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3.5371776573117526E-3</v>
      </c>
      <c r="C33" s="302">
        <v>0.25249957127942235</v>
      </c>
      <c r="D33" s="302">
        <f t="shared" si="7"/>
        <v>0.25603674893673412</v>
      </c>
      <c r="E33" s="303"/>
      <c r="F33" s="302">
        <v>5.3707038021216218E-3</v>
      </c>
      <c r="G33" s="302">
        <v>0.13462251031495637</v>
      </c>
      <c r="H33" s="302">
        <f t="shared" si="8"/>
        <v>0.13999321411707799</v>
      </c>
      <c r="I33" s="303"/>
      <c r="J33" s="302">
        <v>8.4001697424135584E-3</v>
      </c>
      <c r="K33" s="302">
        <v>0.17293546064081841</v>
      </c>
      <c r="L33" s="302">
        <f t="shared" si="9"/>
        <v>0.18133563038323197</v>
      </c>
      <c r="M33" s="236"/>
      <c r="N33" s="236"/>
    </row>
    <row r="34" spans="1:18" x14ac:dyDescent="0.2">
      <c r="A34" s="237" t="str">
        <f>name!E$12</f>
        <v>Elementary occupations</v>
      </c>
      <c r="B34" s="302">
        <v>5.6887109367733175E-2</v>
      </c>
      <c r="C34" s="302">
        <v>0.58308228167879261</v>
      </c>
      <c r="D34" s="302">
        <f t="shared" si="7"/>
        <v>0.63996939104652584</v>
      </c>
      <c r="E34" s="303"/>
      <c r="F34" s="302">
        <v>3.7462532805025262E-2</v>
      </c>
      <c r="G34" s="302">
        <v>0.29288688379751993</v>
      </c>
      <c r="H34" s="302">
        <f t="shared" si="8"/>
        <v>0.33034941660254519</v>
      </c>
      <c r="I34" s="303"/>
      <c r="J34" s="302">
        <v>4.6918519422142297E-3</v>
      </c>
      <c r="K34" s="302">
        <v>0.2452855565278021</v>
      </c>
      <c r="L34" s="302">
        <f t="shared" si="9"/>
        <v>0.24997740847001632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0.59708339361426965</v>
      </c>
      <c r="C36" s="311">
        <f t="shared" ref="C36:K36" si="10">SUM(C26:C34)</f>
        <v>3.5049166063857324</v>
      </c>
      <c r="D36" s="311">
        <f t="shared" si="10"/>
        <v>4.1020000000000021</v>
      </c>
      <c r="E36" s="311"/>
      <c r="F36" s="311">
        <f t="shared" si="10"/>
        <v>0.7590063064992767</v>
      </c>
      <c r="G36" s="311">
        <f t="shared" si="10"/>
        <v>2.3249936935007258</v>
      </c>
      <c r="H36" s="311">
        <f t="shared" si="10"/>
        <v>3.0840000000000023</v>
      </c>
      <c r="I36" s="311"/>
      <c r="J36" s="311">
        <f t="shared" si="10"/>
        <v>0.78273700459066087</v>
      </c>
      <c r="K36" s="311">
        <f t="shared" si="10"/>
        <v>2.4552629954093375</v>
      </c>
      <c r="L36" s="311">
        <f>SUM(L26:L34)</f>
        <v>3.2379999999999987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4.4629674852699169E-2</v>
      </c>
      <c r="C43" s="302">
        <v>9.0586303829301149E-2</v>
      </c>
      <c r="D43" s="302">
        <f>SUM(B43:C43)</f>
        <v>0.1352159786820003</v>
      </c>
      <c r="E43" s="303"/>
      <c r="F43" s="302">
        <v>3.0463147367405805E-3</v>
      </c>
      <c r="G43" s="302">
        <v>1.8430720403855429E-2</v>
      </c>
      <c r="H43" s="302">
        <f>SUM(F43:G43)</f>
        <v>2.1477035140596009E-2</v>
      </c>
      <c r="I43" s="303"/>
      <c r="J43" s="302">
        <v>7.0836000873476454E-4</v>
      </c>
      <c r="K43" s="302">
        <v>8.1811208575595842E-3</v>
      </c>
      <c r="L43" s="302">
        <f>SUM(J43:K43)</f>
        <v>8.8894808662943487E-3</v>
      </c>
      <c r="M43" s="236"/>
      <c r="N43" s="236"/>
    </row>
    <row r="44" spans="1:18" x14ac:dyDescent="0.2">
      <c r="A44" s="237" t="str">
        <f>name!E$5</f>
        <v>Professional occupations</v>
      </c>
      <c r="B44" s="302">
        <v>3.0880332121692243E-2</v>
      </c>
      <c r="C44" s="302">
        <v>0.12321885695266396</v>
      </c>
      <c r="D44" s="302">
        <f t="shared" ref="D44:D51" si="11">SUM(B44:C44)</f>
        <v>0.15409918907435621</v>
      </c>
      <c r="E44" s="303"/>
      <c r="F44" s="302">
        <v>6.2632719685866717E-3</v>
      </c>
      <c r="G44" s="302">
        <v>2.8097060805757926E-2</v>
      </c>
      <c r="H44" s="302">
        <f t="shared" ref="H44:H51" si="12">SUM(F44:G44)</f>
        <v>3.4360332774344596E-2</v>
      </c>
      <c r="I44" s="303"/>
      <c r="J44" s="302">
        <v>3.34175877649212E-3</v>
      </c>
      <c r="K44" s="302">
        <v>1.3122687575081343E-2</v>
      </c>
      <c r="L44" s="302">
        <f t="shared" ref="L44:L51" si="13">SUM(J44:K44)</f>
        <v>1.6464446351573462E-2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3.5422456615464115E-2</v>
      </c>
      <c r="C45" s="302">
        <v>8.0224496411672994E-2</v>
      </c>
      <c r="D45" s="302">
        <f t="shared" si="11"/>
        <v>0.11564695302713711</v>
      </c>
      <c r="E45" s="303"/>
      <c r="F45" s="302">
        <v>2.9292868410837024E-3</v>
      </c>
      <c r="G45" s="302">
        <v>1.8371423470976821E-2</v>
      </c>
      <c r="H45" s="302">
        <f t="shared" si="12"/>
        <v>2.1300710312060524E-2</v>
      </c>
      <c r="I45" s="303"/>
      <c r="J45" s="302">
        <v>2.372644043595472E-3</v>
      </c>
      <c r="K45" s="302">
        <v>6.804728150905299E-3</v>
      </c>
      <c r="L45" s="302">
        <f t="shared" si="13"/>
        <v>9.177372194500771E-3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8.9919219324817223E-2</v>
      </c>
      <c r="C46" s="302">
        <v>1.4053769395626265E-2</v>
      </c>
      <c r="D46" s="302">
        <f t="shared" si="11"/>
        <v>0.10397298872044348</v>
      </c>
      <c r="E46" s="303"/>
      <c r="F46" s="302">
        <v>6.2694319690115219E-3</v>
      </c>
      <c r="G46" s="302">
        <v>1.9217810703858556E-3</v>
      </c>
      <c r="H46" s="302">
        <f t="shared" si="12"/>
        <v>8.191213039397377E-3</v>
      </c>
      <c r="I46" s="303"/>
      <c r="J46" s="302">
        <v>1.5427954852738949E-3</v>
      </c>
      <c r="K46" s="302">
        <v>8.3944156814141923E-4</v>
      </c>
      <c r="L46" s="302">
        <f t="shared" si="13"/>
        <v>2.382237053415314E-3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6.0993902675103564E-3</v>
      </c>
      <c r="C47" s="302">
        <v>0.26286576678320872</v>
      </c>
      <c r="D47" s="302">
        <f t="shared" si="11"/>
        <v>0.26896515705071905</v>
      </c>
      <c r="E47" s="303"/>
      <c r="F47" s="302">
        <v>5.6703342908117846E-4</v>
      </c>
      <c r="G47" s="302">
        <v>4.2471204382922047E-2</v>
      </c>
      <c r="H47" s="302">
        <f>SUM(F47:G47)</f>
        <v>4.3038237812003229E-2</v>
      </c>
      <c r="I47" s="303"/>
      <c r="J47" s="302">
        <v>1.0277767661149777E-4</v>
      </c>
      <c r="K47" s="302">
        <v>1.339571083802989E-2</v>
      </c>
      <c r="L47" s="302">
        <f t="shared" si="13"/>
        <v>1.3498488514641388E-2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1.8325397518500704E-2</v>
      </c>
      <c r="C48" s="302">
        <v>1.745875595763545E-2</v>
      </c>
      <c r="D48" s="302">
        <f t="shared" si="11"/>
        <v>3.5784153476136157E-2</v>
      </c>
      <c r="E48" s="303"/>
      <c r="F48" s="302">
        <v>3.1463616318249221E-3</v>
      </c>
      <c r="G48" s="302">
        <v>2.5468672700412237E-3</v>
      </c>
      <c r="H48" s="302">
        <f t="shared" si="12"/>
        <v>5.6932289018661458E-3</v>
      </c>
      <c r="I48" s="303"/>
      <c r="J48" s="302">
        <v>5.5775763687638245E-4</v>
      </c>
      <c r="K48" s="302">
        <v>1.2552455695331952E-3</v>
      </c>
      <c r="L48" s="302">
        <f t="shared" si="13"/>
        <v>1.8130032064095777E-3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1.9618483787099735E-2</v>
      </c>
      <c r="C49" s="302">
        <v>1.628054488426536E-2</v>
      </c>
      <c r="D49" s="302">
        <f t="shared" si="11"/>
        <v>3.5899028671365095E-2</v>
      </c>
      <c r="E49" s="303"/>
      <c r="F49" s="302">
        <v>1.2421063957212134E-3</v>
      </c>
      <c r="G49" s="302">
        <v>1.3815427251119578E-3</v>
      </c>
      <c r="H49" s="302">
        <f t="shared" si="12"/>
        <v>2.6236491208331712E-3</v>
      </c>
      <c r="I49" s="303"/>
      <c r="J49" s="302">
        <v>3.4339535399661672E-4</v>
      </c>
      <c r="K49" s="302">
        <v>6.6923421376249652E-4</v>
      </c>
      <c r="L49" s="302">
        <f t="shared" si="13"/>
        <v>1.0126295677591133E-3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8.4259240757352735E-3</v>
      </c>
      <c r="C50" s="302">
        <v>0.20528104157620897</v>
      </c>
      <c r="D50" s="302">
        <f t="shared" si="11"/>
        <v>0.21370696565194425</v>
      </c>
      <c r="E50" s="303"/>
      <c r="F50" s="302">
        <v>5.8411800244488317E-4</v>
      </c>
      <c r="G50" s="302">
        <v>2.8219376119778265E-2</v>
      </c>
      <c r="H50" s="302">
        <f t="shared" si="12"/>
        <v>2.8803494122223147E-2</v>
      </c>
      <c r="I50" s="303"/>
      <c r="J50" s="302">
        <v>6.0818538686584461E-5</v>
      </c>
      <c r="K50" s="302">
        <v>8.8320054617302118E-3</v>
      </c>
      <c r="L50" s="302">
        <f t="shared" si="13"/>
        <v>8.8928240004167956E-3</v>
      </c>
      <c r="M50" s="236"/>
      <c r="N50" s="236"/>
    </row>
    <row r="51" spans="1:14" x14ac:dyDescent="0.2">
      <c r="A51" s="237" t="str">
        <f>name!E$12</f>
        <v>Elementary occupations</v>
      </c>
      <c r="B51" s="302">
        <v>1.5481772709645266E-2</v>
      </c>
      <c r="C51" s="302">
        <v>0.13122781293625282</v>
      </c>
      <c r="D51" s="302">
        <f t="shared" si="11"/>
        <v>0.14670958564589809</v>
      </c>
      <c r="E51" s="303"/>
      <c r="F51" s="302">
        <v>9.396971751717665E-4</v>
      </c>
      <c r="G51" s="302">
        <v>5.5724016015042659E-3</v>
      </c>
      <c r="H51" s="302">
        <f t="shared" si="12"/>
        <v>6.5120987766760325E-3</v>
      </c>
      <c r="I51" s="303"/>
      <c r="J51" s="302">
        <v>1.1254962292359657E-4</v>
      </c>
      <c r="K51" s="302">
        <v>1.7569686220656503E-3</v>
      </c>
      <c r="L51" s="302">
        <f t="shared" si="13"/>
        <v>1.8695182449892469E-3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0.26880265127316411</v>
      </c>
      <c r="C53" s="311">
        <f t="shared" ref="C53:L53" si="14">SUM(C43:C51)</f>
        <v>0.94119734872683569</v>
      </c>
      <c r="D53" s="311">
        <f t="shared" si="14"/>
        <v>1.2099999999999995</v>
      </c>
      <c r="E53" s="311"/>
      <c r="F53" s="311">
        <f t="shared" si="14"/>
        <v>2.498762214966644E-2</v>
      </c>
      <c r="G53" s="311">
        <f t="shared" si="14"/>
        <v>0.1470123778503338</v>
      </c>
      <c r="H53" s="311">
        <f t="shared" si="14"/>
        <v>0.17200000000000026</v>
      </c>
      <c r="I53" s="311"/>
      <c r="J53" s="311">
        <f t="shared" si="14"/>
        <v>9.1428571431909286E-3</v>
      </c>
      <c r="K53" s="311">
        <f t="shared" si="14"/>
        <v>5.4857142856809094E-2</v>
      </c>
      <c r="L53" s="311">
        <f t="shared" si="14"/>
        <v>6.4000000000000029E-2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0.12767629889687018</v>
      </c>
      <c r="C60" s="302">
        <v>0.3942541693311396</v>
      </c>
      <c r="D60" s="302">
        <f>SUM(B60:C60)</f>
        <v>0.52193046822800981</v>
      </c>
      <c r="E60" s="303"/>
      <c r="F60" s="302">
        <v>0.18976293655206447</v>
      </c>
      <c r="G60" s="302">
        <v>0.60125550009332163</v>
      </c>
      <c r="H60" s="302">
        <f>SUM(F60:G60)</f>
        <v>0.79101843664538607</v>
      </c>
      <c r="I60" s="303"/>
      <c r="J60" s="302">
        <v>0.18256866446363654</v>
      </c>
      <c r="K60" s="302">
        <v>0.42412717742893163</v>
      </c>
      <c r="L60" s="302">
        <f>SUM(J60:K60)</f>
        <v>0.6066958418925682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0.13338705869006359</v>
      </c>
      <c r="C61" s="302">
        <v>0.2716937236888366</v>
      </c>
      <c r="D61" s="302">
        <f t="shared" ref="D61:D68" si="15">SUM(B61:C61)</f>
        <v>0.40508078237890022</v>
      </c>
      <c r="E61" s="303"/>
      <c r="F61" s="302">
        <v>0.22663136248874463</v>
      </c>
      <c r="G61" s="302">
        <v>0.44710116064809063</v>
      </c>
      <c r="H61" s="302">
        <f t="shared" ref="H61:H68" si="16">SUM(F61:G61)</f>
        <v>0.67373252313683529</v>
      </c>
      <c r="I61" s="303"/>
      <c r="J61" s="302">
        <v>0.25192261868220911</v>
      </c>
      <c r="K61" s="302">
        <v>0.42204569705987199</v>
      </c>
      <c r="L61" s="302">
        <f t="shared" ref="L61:L68" si="17">SUM(J61:K61)</f>
        <v>0.67396831574208105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0.19650372142529279</v>
      </c>
      <c r="C62" s="302">
        <v>0.38172671284493687</v>
      </c>
      <c r="D62" s="302">
        <f t="shared" si="15"/>
        <v>0.57823043427022969</v>
      </c>
      <c r="E62" s="303"/>
      <c r="F62" s="302">
        <v>0.29238042909190781</v>
      </c>
      <c r="G62" s="302">
        <v>0.60358638847333723</v>
      </c>
      <c r="H62" s="302">
        <f t="shared" si="16"/>
        <v>0.8959668175652451</v>
      </c>
      <c r="I62" s="303"/>
      <c r="J62" s="302">
        <v>0.27088687583769472</v>
      </c>
      <c r="K62" s="302">
        <v>0.40863718513823943</v>
      </c>
      <c r="L62" s="302">
        <f t="shared" si="17"/>
        <v>0.6795240609759341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0.26992241565632713</v>
      </c>
      <c r="C63" s="302">
        <v>0.15774919738582319</v>
      </c>
      <c r="D63" s="302">
        <f t="shared" si="15"/>
        <v>0.42767161304215029</v>
      </c>
      <c r="E63" s="303"/>
      <c r="F63" s="302">
        <v>0.28222824570456612</v>
      </c>
      <c r="G63" s="302">
        <v>0.2432751675853263</v>
      </c>
      <c r="H63" s="302">
        <f t="shared" si="16"/>
        <v>0.52550341328989236</v>
      </c>
      <c r="I63" s="303"/>
      <c r="J63" s="302">
        <v>0.21721123448983107</v>
      </c>
      <c r="K63" s="302">
        <v>0.1636637618537771</v>
      </c>
      <c r="L63" s="302">
        <f t="shared" si="17"/>
        <v>0.38087499634360816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0.15845980999765474</v>
      </c>
      <c r="C64" s="302">
        <v>0.74425411264372787</v>
      </c>
      <c r="D64" s="302">
        <f t="shared" si="15"/>
        <v>0.90271392264138262</v>
      </c>
      <c r="E64" s="303"/>
      <c r="F64" s="302">
        <v>0.16635864215467702</v>
      </c>
      <c r="G64" s="302">
        <v>0.75984800584608136</v>
      </c>
      <c r="H64" s="302">
        <f t="shared" si="16"/>
        <v>0.92620664800075836</v>
      </c>
      <c r="I64" s="303"/>
      <c r="J64" s="302">
        <v>0.11732329099831611</v>
      </c>
      <c r="K64" s="302">
        <v>0.4980063139905665</v>
      </c>
      <c r="L64" s="302">
        <f t="shared" si="17"/>
        <v>0.61532960498888256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3.9311300693607221E-2</v>
      </c>
      <c r="C65" s="302">
        <v>2.7001637262749519E-2</v>
      </c>
      <c r="D65" s="302">
        <f t="shared" si="15"/>
        <v>6.6312937956356732E-2</v>
      </c>
      <c r="E65" s="303"/>
      <c r="F65" s="302">
        <v>3.2302871289316651E-2</v>
      </c>
      <c r="G65" s="302">
        <v>3.8456129115717969E-2</v>
      </c>
      <c r="H65" s="302">
        <f t="shared" si="16"/>
        <v>7.0759000405034619E-2</v>
      </c>
      <c r="I65" s="303"/>
      <c r="J65" s="302">
        <v>2.6188383696257603E-2</v>
      </c>
      <c r="K65" s="302">
        <v>2.8353620671587133E-2</v>
      </c>
      <c r="L65" s="302">
        <f t="shared" si="17"/>
        <v>5.4542004367844732E-2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0.13209727976064434</v>
      </c>
      <c r="C66" s="302">
        <v>9.0338695753629086E-2</v>
      </c>
      <c r="D66" s="302">
        <f t="shared" si="15"/>
        <v>0.22243597551427341</v>
      </c>
      <c r="E66" s="303"/>
      <c r="F66" s="302">
        <v>0.10374564115271209</v>
      </c>
      <c r="G66" s="302">
        <v>0.10708634855215904</v>
      </c>
      <c r="H66" s="302">
        <f t="shared" si="16"/>
        <v>0.21083198970487113</v>
      </c>
      <c r="I66" s="303"/>
      <c r="J66" s="302">
        <v>8.2720181927352684E-2</v>
      </c>
      <c r="K66" s="302">
        <v>8.130955523862915E-2</v>
      </c>
      <c r="L66" s="302">
        <f t="shared" si="17"/>
        <v>0.16402973716598185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0.80028516863630117</v>
      </c>
      <c r="C67" s="302">
        <v>1.7853105990370082</v>
      </c>
      <c r="D67" s="302">
        <f t="shared" si="15"/>
        <v>2.5855957676733095</v>
      </c>
      <c r="E67" s="303"/>
      <c r="F67" s="302">
        <v>0.81789837314546132</v>
      </c>
      <c r="G67" s="302">
        <v>1.9540921284290149</v>
      </c>
      <c r="H67" s="302">
        <f t="shared" si="16"/>
        <v>2.7719905015744764</v>
      </c>
      <c r="I67" s="303"/>
      <c r="J67" s="302">
        <v>0.64106418891506112</v>
      </c>
      <c r="K67" s="302">
        <v>1.5148716076876703</v>
      </c>
      <c r="L67" s="302">
        <f t="shared" si="17"/>
        <v>2.1559357966027313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0.72829353437666355</v>
      </c>
      <c r="C68" s="302">
        <v>0.39673456391872824</v>
      </c>
      <c r="D68" s="302">
        <f t="shared" si="15"/>
        <v>1.1250280982953917</v>
      </c>
      <c r="E68" s="303"/>
      <c r="F68" s="302">
        <v>0.63190857414443757</v>
      </c>
      <c r="G68" s="302">
        <v>0.44608209553306444</v>
      </c>
      <c r="H68" s="302">
        <f t="shared" si="16"/>
        <v>1.0779906696775021</v>
      </c>
      <c r="I68" s="303"/>
      <c r="J68" s="302">
        <v>0.45268053069421504</v>
      </c>
      <c r="K68" s="302">
        <v>0.22941911122615671</v>
      </c>
      <c r="L68" s="302">
        <f t="shared" si="17"/>
        <v>0.68209964192037176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2.5859365881334249</v>
      </c>
      <c r="C70" s="311">
        <f t="shared" ref="C70:L70" si="18">SUM(C60:C68)</f>
        <v>4.2490634118665787</v>
      </c>
      <c r="D70" s="311">
        <f t="shared" si="18"/>
        <v>6.8350000000000044</v>
      </c>
      <c r="E70" s="311"/>
      <c r="F70" s="311">
        <f t="shared" si="18"/>
        <v>2.7432170757238876</v>
      </c>
      <c r="G70" s="311">
        <f t="shared" si="18"/>
        <v>5.2007829242761137</v>
      </c>
      <c r="H70" s="311">
        <f t="shared" si="18"/>
        <v>7.9440000000000026</v>
      </c>
      <c r="I70" s="311"/>
      <c r="J70" s="311">
        <f t="shared" si="18"/>
        <v>2.2425659697045739</v>
      </c>
      <c r="K70" s="311">
        <f t="shared" si="18"/>
        <v>3.7704340302954296</v>
      </c>
      <c r="L70" s="311">
        <f t="shared" si="18"/>
        <v>6.0130000000000035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0.1286809599061301</v>
      </c>
      <c r="C77" s="302">
        <v>0.8493146010924838</v>
      </c>
      <c r="D77" s="302">
        <f>SUM(B77:C77)</f>
        <v>0.97799556099861396</v>
      </c>
      <c r="E77" s="303"/>
      <c r="F77" s="302">
        <v>0.19051918098169199</v>
      </c>
      <c r="G77" s="302">
        <v>0.93318161641152775</v>
      </c>
      <c r="H77" s="302">
        <f>SUM(F77:G77)</f>
        <v>1.1237007973932198</v>
      </c>
      <c r="I77" s="303"/>
      <c r="J77" s="302">
        <v>0.22442464191501327</v>
      </c>
      <c r="K77" s="302">
        <v>0.99931387528812299</v>
      </c>
      <c r="L77" s="302">
        <f>SUM(J77:K77)</f>
        <v>1.2237385172031363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0.19482440945132068</v>
      </c>
      <c r="C78" s="302">
        <v>1.0742570200612858</v>
      </c>
      <c r="D78" s="302">
        <f t="shared" ref="D78:D85" si="19">SUM(B78:C78)</f>
        <v>1.2690814295126065</v>
      </c>
      <c r="E78" s="303"/>
      <c r="F78" s="302">
        <v>0.2651056869711374</v>
      </c>
      <c r="G78" s="302">
        <v>1.280269671581028</v>
      </c>
      <c r="H78" s="302">
        <f t="shared" ref="H78:H85" si="20">SUM(F78:G78)</f>
        <v>1.5453753585521655</v>
      </c>
      <c r="I78" s="303"/>
      <c r="J78" s="302">
        <v>0.32109271461211747</v>
      </c>
      <c r="K78" s="302">
        <v>1.5507202793761687</v>
      </c>
      <c r="L78" s="302">
        <f t="shared" ref="L78:L85" si="21">SUM(J78:K78)</f>
        <v>1.8718129939882862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0.25211407664959978</v>
      </c>
      <c r="C79" s="302">
        <v>0.63209236423669513</v>
      </c>
      <c r="D79" s="302">
        <f t="shared" si="19"/>
        <v>0.88420644088629485</v>
      </c>
      <c r="E79" s="303"/>
      <c r="F79" s="302">
        <v>0.29934966408357799</v>
      </c>
      <c r="G79" s="302">
        <v>0.72677352938789386</v>
      </c>
      <c r="H79" s="302">
        <f t="shared" si="20"/>
        <v>1.0261231934714719</v>
      </c>
      <c r="I79" s="303"/>
      <c r="J79" s="302">
        <v>0.33209586789874596</v>
      </c>
      <c r="K79" s="302">
        <v>0.68060411167339319</v>
      </c>
      <c r="L79" s="302">
        <f t="shared" si="21"/>
        <v>1.0126999795721392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0.43156177898259723</v>
      </c>
      <c r="C80" s="302">
        <v>0.10241256779090663</v>
      </c>
      <c r="D80" s="302">
        <f t="shared" si="19"/>
        <v>0.53397434677350386</v>
      </c>
      <c r="E80" s="303"/>
      <c r="F80" s="302">
        <v>0.46867212018613608</v>
      </c>
      <c r="G80" s="302">
        <v>0.12969079291673272</v>
      </c>
      <c r="H80" s="302">
        <f t="shared" si="20"/>
        <v>0.59836291310286882</v>
      </c>
      <c r="I80" s="303"/>
      <c r="J80" s="302">
        <v>0.34123327368417589</v>
      </c>
      <c r="K80" s="302">
        <v>0.14225822762097634</v>
      </c>
      <c r="L80" s="302">
        <f t="shared" si="21"/>
        <v>0.48349150130515223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4.6318996329465123E-2</v>
      </c>
      <c r="C81" s="302">
        <v>1.9921865369028775</v>
      </c>
      <c r="D81" s="302">
        <f t="shared" si="19"/>
        <v>2.0385055332323425</v>
      </c>
      <c r="E81" s="303"/>
      <c r="F81" s="302">
        <v>5.1030850105664056E-2</v>
      </c>
      <c r="G81" s="302">
        <v>1.5733399562922052</v>
      </c>
      <c r="H81" s="302">
        <f t="shared" si="20"/>
        <v>1.6243708063978692</v>
      </c>
      <c r="I81" s="303"/>
      <c r="J81" s="302">
        <v>8.3882557914734091E-2</v>
      </c>
      <c r="K81" s="302">
        <v>1.349925010651492</v>
      </c>
      <c r="L81" s="302">
        <f t="shared" si="21"/>
        <v>1.4338075685662259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0.1144053725485915</v>
      </c>
      <c r="C82" s="302">
        <v>1.1760600548439831E-2</v>
      </c>
      <c r="D82" s="302">
        <f t="shared" si="19"/>
        <v>0.12616597309703131</v>
      </c>
      <c r="E82" s="303"/>
      <c r="F82" s="302">
        <v>0.11774615987435051</v>
      </c>
      <c r="G82" s="302">
        <v>1.2666560955084278E-2</v>
      </c>
      <c r="H82" s="302">
        <f t="shared" si="20"/>
        <v>0.13041272082943478</v>
      </c>
      <c r="I82" s="303"/>
      <c r="J82" s="302">
        <v>0.11683929302058801</v>
      </c>
      <c r="K82" s="302">
        <v>1.5696780549046691E-2</v>
      </c>
      <c r="L82" s="302">
        <f t="shared" si="21"/>
        <v>0.1325360735696347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0.12014881351808998</v>
      </c>
      <c r="C83" s="302">
        <v>0.12990414286979382</v>
      </c>
      <c r="D83" s="302">
        <f t="shared" si="19"/>
        <v>0.25005295638788383</v>
      </c>
      <c r="E83" s="303"/>
      <c r="F83" s="302">
        <v>0.12338808359018244</v>
      </c>
      <c r="G83" s="302">
        <v>0.13499985019423577</v>
      </c>
      <c r="H83" s="302">
        <f t="shared" si="20"/>
        <v>0.25838793378441821</v>
      </c>
      <c r="I83" s="303"/>
      <c r="J83" s="302">
        <v>0.12324446142992966</v>
      </c>
      <c r="K83" s="302">
        <v>0.15959394894038803</v>
      </c>
      <c r="L83" s="302">
        <f t="shared" si="21"/>
        <v>0.28283841037031771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0.14405803237713868</v>
      </c>
      <c r="C84" s="302">
        <v>0.64586436422847493</v>
      </c>
      <c r="D84" s="302">
        <f t="shared" si="19"/>
        <v>0.78992239660561359</v>
      </c>
      <c r="E84" s="303"/>
      <c r="F84" s="302">
        <v>0.10539439099716076</v>
      </c>
      <c r="G84" s="302">
        <v>0.50650305324026312</v>
      </c>
      <c r="H84" s="302">
        <f t="shared" si="20"/>
        <v>0.61189744423742387</v>
      </c>
      <c r="I84" s="303"/>
      <c r="J84" s="302">
        <v>0.10021434141980974</v>
      </c>
      <c r="K84" s="302">
        <v>0.55111165775230953</v>
      </c>
      <c r="L84" s="302">
        <f t="shared" si="21"/>
        <v>0.65132599917211931</v>
      </c>
      <c r="M84" s="236"/>
      <c r="N84" s="236"/>
    </row>
    <row r="85" spans="1:14" x14ac:dyDescent="0.2">
      <c r="A85" s="237" t="str">
        <f>name!E$12</f>
        <v>Elementary occupations</v>
      </c>
      <c r="B85" s="302">
        <v>8.1656310236719806E-2</v>
      </c>
      <c r="C85" s="302">
        <v>0.30243905226938406</v>
      </c>
      <c r="D85" s="302">
        <f t="shared" si="19"/>
        <v>0.38409536250610388</v>
      </c>
      <c r="E85" s="303"/>
      <c r="F85" s="302">
        <v>7.9142589703201399E-2</v>
      </c>
      <c r="G85" s="302">
        <v>0.24222624252793906</v>
      </c>
      <c r="H85" s="302">
        <f t="shared" si="20"/>
        <v>0.32136883223114043</v>
      </c>
      <c r="I85" s="303"/>
      <c r="J85" s="302">
        <v>6.6069098324989667E-2</v>
      </c>
      <c r="K85" s="302">
        <v>0.16167985792799408</v>
      </c>
      <c r="L85" s="302">
        <f t="shared" si="21"/>
        <v>0.22774895625298375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1.5137687499996528</v>
      </c>
      <c r="C87" s="311">
        <f t="shared" ref="C87:D87" si="22">SUM(C77:C85)</f>
        <v>5.740231250000341</v>
      </c>
      <c r="D87" s="311">
        <f t="shared" si="22"/>
        <v>7.2539999999999951</v>
      </c>
      <c r="E87" s="311"/>
      <c r="F87" s="311">
        <f t="shared" ref="F87:H87" si="23">SUM(F77:F85)</f>
        <v>1.7003487264931028</v>
      </c>
      <c r="G87" s="311">
        <f t="shared" si="23"/>
        <v>5.5396512735069088</v>
      </c>
      <c r="H87" s="311">
        <f t="shared" si="23"/>
        <v>7.2400000000000126</v>
      </c>
      <c r="I87" s="311"/>
      <c r="J87" s="311">
        <f t="shared" ref="J87:L87" si="24">SUM(J77:J85)</f>
        <v>1.7090962502201039</v>
      </c>
      <c r="K87" s="311">
        <f t="shared" si="24"/>
        <v>5.610903749779891</v>
      </c>
      <c r="L87" s="311">
        <f t="shared" si="24"/>
        <v>7.319999999999995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0.86887696983210549</v>
      </c>
      <c r="C94" s="302">
        <v>4.4782470092614295</v>
      </c>
      <c r="D94" s="302">
        <f>SUM(B94:C94)</f>
        <v>5.347123979093535</v>
      </c>
      <c r="E94" s="303"/>
      <c r="F94" s="302">
        <v>1.0808760688310115</v>
      </c>
      <c r="G94" s="302">
        <v>4.7682362878914013</v>
      </c>
      <c r="H94" s="302">
        <f>SUM(F94:G94)</f>
        <v>5.8491123567224133</v>
      </c>
      <c r="I94" s="303"/>
      <c r="J94" s="302">
        <v>0.94087566524219868</v>
      </c>
      <c r="K94" s="302">
        <v>3.8973228057743379</v>
      </c>
      <c r="L94" s="302">
        <f>SUM(J94:K94)</f>
        <v>4.8381984710165362</v>
      </c>
      <c r="M94" s="236"/>
      <c r="N94" s="236"/>
    </row>
    <row r="95" spans="1:14" x14ac:dyDescent="0.2">
      <c r="A95" s="237" t="str">
        <f>name!E$5</f>
        <v>Professional occupations</v>
      </c>
      <c r="B95" s="302">
        <v>1.1121690569396865</v>
      </c>
      <c r="C95" s="302">
        <v>4.3333560291543582</v>
      </c>
      <c r="D95" s="302">
        <f t="shared" ref="D95:D102" si="25">SUM(B95:C95)</f>
        <v>5.4455250860940447</v>
      </c>
      <c r="E95" s="303"/>
      <c r="F95" s="302">
        <v>1.4482383071442537</v>
      </c>
      <c r="G95" s="302">
        <v>5.3688431776077605</v>
      </c>
      <c r="H95" s="302">
        <f t="shared" ref="H95:H102" si="26">SUM(F95:G95)</f>
        <v>6.8170814847520145</v>
      </c>
      <c r="I95" s="303"/>
      <c r="J95" s="302">
        <v>1.4131261903020593</v>
      </c>
      <c r="K95" s="302">
        <v>5.1002321910865929</v>
      </c>
      <c r="L95" s="302">
        <f t="shared" ref="L95:L102" si="27">SUM(J95:K95)</f>
        <v>6.5133583813886524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1.3701386338939738</v>
      </c>
      <c r="C96" s="302">
        <v>2.9182721490491179</v>
      </c>
      <c r="D96" s="302">
        <f t="shared" si="25"/>
        <v>4.2884107829430915</v>
      </c>
      <c r="E96" s="303"/>
      <c r="F96" s="302">
        <v>1.5799306388924044</v>
      </c>
      <c r="G96" s="302">
        <v>3.4220851077095187</v>
      </c>
      <c r="H96" s="302">
        <f t="shared" si="26"/>
        <v>5.0020157466019235</v>
      </c>
      <c r="I96" s="303"/>
      <c r="J96" s="302">
        <v>1.3216907560687072</v>
      </c>
      <c r="K96" s="302">
        <v>2.5570744048218774</v>
      </c>
      <c r="L96" s="302">
        <f t="shared" si="27"/>
        <v>3.8787651608905849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2.557941601557459</v>
      </c>
      <c r="C97" s="302">
        <v>0.85719058174174423</v>
      </c>
      <c r="D97" s="302">
        <f t="shared" si="25"/>
        <v>3.4151321832992032</v>
      </c>
      <c r="E97" s="303"/>
      <c r="F97" s="302">
        <v>2.4808193675991879</v>
      </c>
      <c r="G97" s="302">
        <v>1.0173932096892526</v>
      </c>
      <c r="H97" s="302">
        <f t="shared" si="26"/>
        <v>3.4982125772884407</v>
      </c>
      <c r="I97" s="303"/>
      <c r="J97" s="302">
        <v>1.5338751556984354</v>
      </c>
      <c r="K97" s="302">
        <v>0.77636848099222455</v>
      </c>
      <c r="L97" s="302">
        <f t="shared" si="27"/>
        <v>2.31024363669066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0.90384630799309085</v>
      </c>
      <c r="C98" s="302">
        <v>15.100783300298806</v>
      </c>
      <c r="D98" s="302">
        <f t="shared" si="25"/>
        <v>16.004629608291896</v>
      </c>
      <c r="E98" s="303"/>
      <c r="F98" s="302">
        <v>0.79518878496693335</v>
      </c>
      <c r="G98" s="302">
        <v>11.253079134618172</v>
      </c>
      <c r="H98" s="302">
        <f t="shared" si="26"/>
        <v>12.048267919585106</v>
      </c>
      <c r="I98" s="303"/>
      <c r="J98" s="302">
        <v>0.64193529315362263</v>
      </c>
      <c r="K98" s="302">
        <v>7.9839874947344525</v>
      </c>
      <c r="L98" s="302">
        <f t="shared" si="27"/>
        <v>8.6259227878880758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0.41829635826832162</v>
      </c>
      <c r="C99" s="302">
        <v>0.21770272622642445</v>
      </c>
      <c r="D99" s="302">
        <f t="shared" si="25"/>
        <v>0.63599908449474607</v>
      </c>
      <c r="E99" s="303"/>
      <c r="F99" s="302">
        <v>0.41311397952671119</v>
      </c>
      <c r="G99" s="302">
        <v>0.26928665304460275</v>
      </c>
      <c r="H99" s="302">
        <f t="shared" si="26"/>
        <v>0.68240063257131389</v>
      </c>
      <c r="I99" s="303"/>
      <c r="J99" s="302">
        <v>0.31953587792465038</v>
      </c>
      <c r="K99" s="302">
        <v>0.2927908934300269</v>
      </c>
      <c r="L99" s="302">
        <f t="shared" si="27"/>
        <v>0.61232677135467728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0.79201711817042542</v>
      </c>
      <c r="C100" s="302">
        <v>0.60726282544603583</v>
      </c>
      <c r="D100" s="302">
        <f t="shared" si="25"/>
        <v>1.3992799436164614</v>
      </c>
      <c r="E100" s="303"/>
      <c r="F100" s="302">
        <v>0.75077994035450235</v>
      </c>
      <c r="G100" s="302">
        <v>0.62824977224498157</v>
      </c>
      <c r="H100" s="302">
        <f t="shared" si="26"/>
        <v>1.3790297125994839</v>
      </c>
      <c r="I100" s="303"/>
      <c r="J100" s="302">
        <v>0.58250106756270592</v>
      </c>
      <c r="K100" s="302">
        <v>0.56558265873458846</v>
      </c>
      <c r="L100" s="302">
        <f t="shared" si="27"/>
        <v>1.1480837262972945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1.6621331043638756</v>
      </c>
      <c r="C101" s="302">
        <v>8.4496738475573032</v>
      </c>
      <c r="D101" s="302">
        <f t="shared" si="25"/>
        <v>10.111806951921178</v>
      </c>
      <c r="E101" s="303"/>
      <c r="F101" s="302">
        <v>1.33953142869357</v>
      </c>
      <c r="G101" s="302">
        <v>7.1387735383019919</v>
      </c>
      <c r="H101" s="302">
        <f t="shared" si="26"/>
        <v>8.4783049669955624</v>
      </c>
      <c r="I101" s="303"/>
      <c r="J101" s="302">
        <v>1.3433263445010624</v>
      </c>
      <c r="K101" s="302">
        <v>6.2338458275069826</v>
      </c>
      <c r="L101" s="302">
        <f t="shared" si="27"/>
        <v>7.5771721720080452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1.1797708425876412</v>
      </c>
      <c r="C102" s="302">
        <v>2.6133215376580767</v>
      </c>
      <c r="D102" s="302">
        <f t="shared" si="25"/>
        <v>3.7930923802457182</v>
      </c>
      <c r="E102" s="303"/>
      <c r="F102" s="302">
        <v>0.92599764454932643</v>
      </c>
      <c r="G102" s="302">
        <v>2.3325769583343914</v>
      </c>
      <c r="H102" s="302">
        <f t="shared" si="26"/>
        <v>3.2585746028837179</v>
      </c>
      <c r="I102" s="303"/>
      <c r="J102" s="302">
        <v>0.5726589424305828</v>
      </c>
      <c r="K102" s="302">
        <v>1.2252699500349509</v>
      </c>
      <c r="L102" s="302">
        <f t="shared" si="27"/>
        <v>1.7979288924655337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10.865189993606579</v>
      </c>
      <c r="C104" s="311">
        <f t="shared" ref="C104:D104" si="28">SUM(C94:C102)</f>
        <v>39.57581000639329</v>
      </c>
      <c r="D104" s="311">
        <f t="shared" si="28"/>
        <v>50.440999999999882</v>
      </c>
      <c r="E104" s="311"/>
      <c r="F104" s="311">
        <f t="shared" ref="F104:H104" si="29">SUM(F94:F102)</f>
        <v>10.814476160557902</v>
      </c>
      <c r="G104" s="311">
        <f t="shared" si="29"/>
        <v>36.198523839442075</v>
      </c>
      <c r="H104" s="311">
        <f t="shared" si="29"/>
        <v>47.012999999999984</v>
      </c>
      <c r="I104" s="311"/>
      <c r="J104" s="311">
        <f t="shared" ref="J104:L104" si="30">SUM(J94:J102)</f>
        <v>8.6695252928840247</v>
      </c>
      <c r="K104" s="311">
        <f t="shared" si="30"/>
        <v>28.632474707116032</v>
      </c>
      <c r="L104" s="311">
        <f t="shared" si="30"/>
        <v>37.302000000000064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4.3207568052079107E-2</v>
      </c>
      <c r="C111" s="302">
        <v>0.11450532635723372</v>
      </c>
      <c r="D111" s="302">
        <f>SUM(B111:C111)</f>
        <v>0.15771289440931283</v>
      </c>
      <c r="E111" s="303"/>
      <c r="F111" s="302">
        <v>3.879844076358023E-2</v>
      </c>
      <c r="G111" s="302">
        <v>9.3744184626154178E-2</v>
      </c>
      <c r="H111" s="302">
        <f>SUM(F111:G111)</f>
        <v>0.13254262538973441</v>
      </c>
      <c r="I111" s="303"/>
      <c r="J111" s="302">
        <v>4.2418045509890236E-2</v>
      </c>
      <c r="K111" s="302">
        <v>9.2194062097688823E-2</v>
      </c>
      <c r="L111" s="302">
        <f>SUM(J111:K111)</f>
        <v>0.13461210760757905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6.3549640235447152E-2</v>
      </c>
      <c r="C112" s="302">
        <v>0.19909875361174756</v>
      </c>
      <c r="D112" s="302">
        <f t="shared" ref="D112:D119" si="31">SUM(B112:C112)</f>
        <v>0.26264839384719474</v>
      </c>
      <c r="E112" s="303"/>
      <c r="F112" s="302">
        <v>6.4255944188121361E-2</v>
      </c>
      <c r="G112" s="302">
        <v>0.19612634376049812</v>
      </c>
      <c r="H112" s="302">
        <f t="shared" ref="H112:H119" si="32">SUM(F112:G112)</f>
        <v>0.26038228794861951</v>
      </c>
      <c r="I112" s="303"/>
      <c r="J112" s="302">
        <v>7.7473549390308843E-2</v>
      </c>
      <c r="K112" s="302">
        <v>0.21161430995673303</v>
      </c>
      <c r="L112" s="302">
        <f t="shared" ref="L112:L119" si="33">SUM(J112:K112)</f>
        <v>0.28908785934704184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5.9890623284341915E-2</v>
      </c>
      <c r="C113" s="302">
        <v>0.1156697113292021</v>
      </c>
      <c r="D113" s="302">
        <f t="shared" si="31"/>
        <v>0.17556033461354403</v>
      </c>
      <c r="E113" s="303"/>
      <c r="F113" s="302">
        <v>5.0610713400324976E-2</v>
      </c>
      <c r="G113" s="302">
        <v>0.11744798570055862</v>
      </c>
      <c r="H113" s="302">
        <f t="shared" si="32"/>
        <v>0.16805869910088359</v>
      </c>
      <c r="I113" s="303"/>
      <c r="J113" s="302">
        <v>5.0586631022517307E-2</v>
      </c>
      <c r="K113" s="302">
        <v>9.5205368228605633E-2</v>
      </c>
      <c r="L113" s="302">
        <f t="shared" si="33"/>
        <v>0.14579199925112293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0.12796623931601964</v>
      </c>
      <c r="C114" s="302">
        <v>0.10761699140565265</v>
      </c>
      <c r="D114" s="302">
        <f t="shared" si="31"/>
        <v>0.23558323072167228</v>
      </c>
      <c r="E114" s="303"/>
      <c r="F114" s="302">
        <v>8.4486708179803069E-2</v>
      </c>
      <c r="G114" s="302">
        <v>0.10444547117021051</v>
      </c>
      <c r="H114" s="302">
        <f t="shared" si="32"/>
        <v>0.18893217935001358</v>
      </c>
      <c r="I114" s="303"/>
      <c r="J114" s="302">
        <v>6.0335949487258136E-2</v>
      </c>
      <c r="K114" s="302">
        <v>9.5868602008139153E-2</v>
      </c>
      <c r="L114" s="302">
        <f t="shared" si="33"/>
        <v>0.1562045514953973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2.1936926114133116E-3</v>
      </c>
      <c r="C115" s="302">
        <v>0.16177370266479793</v>
      </c>
      <c r="D115" s="302">
        <f t="shared" si="31"/>
        <v>0.16396739527621124</v>
      </c>
      <c r="E115" s="303"/>
      <c r="F115" s="302">
        <v>1.4224881269638621E-3</v>
      </c>
      <c r="G115" s="302">
        <v>0.10027913680282489</v>
      </c>
      <c r="H115" s="302">
        <f t="shared" si="32"/>
        <v>0.10170162492978875</v>
      </c>
      <c r="I115" s="303"/>
      <c r="J115" s="302">
        <v>1.9674944962218012E-3</v>
      </c>
      <c r="K115" s="302">
        <v>6.3948077109522938E-2</v>
      </c>
      <c r="L115" s="302">
        <f t="shared" si="33"/>
        <v>6.5915571605744738E-2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4.3352964767287196E-3</v>
      </c>
      <c r="C116" s="302">
        <v>1.5943853633656708E-2</v>
      </c>
      <c r="D116" s="302">
        <f t="shared" si="31"/>
        <v>2.0279150110385426E-2</v>
      </c>
      <c r="E116" s="303"/>
      <c r="F116" s="302">
        <v>2.6683559123419484E-3</v>
      </c>
      <c r="G116" s="302">
        <v>1.4002531792659161E-2</v>
      </c>
      <c r="H116" s="302">
        <f t="shared" si="32"/>
        <v>1.6670887705001108E-2</v>
      </c>
      <c r="I116" s="303"/>
      <c r="J116" s="302">
        <v>1.9269064649404817E-3</v>
      </c>
      <c r="K116" s="302">
        <v>1.5332527044731948E-2</v>
      </c>
      <c r="L116" s="302">
        <f t="shared" si="33"/>
        <v>1.725943350967243E-2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8.1005261398016989E-2</v>
      </c>
      <c r="C117" s="302">
        <v>0.10306949575052593</v>
      </c>
      <c r="D117" s="302">
        <f t="shared" si="31"/>
        <v>0.18407475714854293</v>
      </c>
      <c r="E117" s="303"/>
      <c r="F117" s="302">
        <v>5.2419798643389102E-2</v>
      </c>
      <c r="G117" s="302">
        <v>8.5975864031233334E-2</v>
      </c>
      <c r="H117" s="302">
        <f t="shared" si="32"/>
        <v>0.13839566267462244</v>
      </c>
      <c r="I117" s="303"/>
      <c r="J117" s="302">
        <v>6.0849893624207244E-2</v>
      </c>
      <c r="K117" s="302">
        <v>0.10913876326138357</v>
      </c>
      <c r="L117" s="302">
        <f t="shared" si="33"/>
        <v>0.16998865688559081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1.2497632986449251E-3</v>
      </c>
      <c r="C118" s="302">
        <v>7.5611983000693508E-2</v>
      </c>
      <c r="D118" s="302">
        <f t="shared" si="31"/>
        <v>7.6861746299338438E-2</v>
      </c>
      <c r="E118" s="303"/>
      <c r="F118" s="302">
        <v>7.1536113214516067E-4</v>
      </c>
      <c r="G118" s="302">
        <v>4.6676098859280264E-2</v>
      </c>
      <c r="H118" s="302">
        <f t="shared" si="32"/>
        <v>4.7391459991425425E-2</v>
      </c>
      <c r="I118" s="303"/>
      <c r="J118" s="302">
        <v>1.2195172059823113E-3</v>
      </c>
      <c r="K118" s="302">
        <v>4.9952298551279452E-2</v>
      </c>
      <c r="L118" s="302">
        <f t="shared" si="33"/>
        <v>5.1171815757261763E-2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4.8098562806118787E-3</v>
      </c>
      <c r="C119" s="302">
        <v>2.5502241293186633E-2</v>
      </c>
      <c r="D119" s="302">
        <f t="shared" si="31"/>
        <v>3.0312097573798512E-2</v>
      </c>
      <c r="E119" s="303"/>
      <c r="F119" s="302">
        <v>2.1517328544507826E-3</v>
      </c>
      <c r="G119" s="302">
        <v>1.4772840055460406E-2</v>
      </c>
      <c r="H119" s="302">
        <f t="shared" si="32"/>
        <v>1.6924572909911187E-2</v>
      </c>
      <c r="I119" s="303"/>
      <c r="J119" s="302">
        <v>1.2261670174282947E-3</v>
      </c>
      <c r="K119" s="302">
        <v>1.0741837523160167E-2</v>
      </c>
      <c r="L119" s="302">
        <f t="shared" si="33"/>
        <v>1.1968004540588462E-2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0.38820794095330363</v>
      </c>
      <c r="C121" s="311">
        <f t="shared" ref="C121:D121" si="34">SUM(C111:C119)</f>
        <v>0.91879205904669681</v>
      </c>
      <c r="D121" s="311">
        <f t="shared" si="34"/>
        <v>1.3070000000000002</v>
      </c>
      <c r="E121" s="311"/>
      <c r="F121" s="311">
        <f t="shared" ref="F121:H121" si="35">SUM(F111:F119)</f>
        <v>0.29752954320112052</v>
      </c>
      <c r="G121" s="311">
        <f t="shared" si="35"/>
        <v>0.77347045679887949</v>
      </c>
      <c r="H121" s="311">
        <f t="shared" si="35"/>
        <v>1.071</v>
      </c>
      <c r="I121" s="311"/>
      <c r="J121" s="311">
        <f t="shared" ref="J121:L121" si="36">SUM(J111:J119)</f>
        <v>0.29800415421875459</v>
      </c>
      <c r="K121" s="311">
        <f t="shared" si="36"/>
        <v>0.74399584578124489</v>
      </c>
      <c r="L121" s="311">
        <f t="shared" si="36"/>
        <v>1.0419999999999994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9.5209444727160017E-2</v>
      </c>
      <c r="C128" s="302">
        <v>0.28883565493998575</v>
      </c>
      <c r="D128" s="302">
        <f>SUM(B128:C128)</f>
        <v>0.38404509966714578</v>
      </c>
      <c r="E128" s="303"/>
      <c r="F128" s="302">
        <v>7.7907953829242524E-2</v>
      </c>
      <c r="G128" s="302">
        <v>0.23288756751510203</v>
      </c>
      <c r="H128" s="302">
        <f>SUM(F128:G128)</f>
        <v>0.31079552134434457</v>
      </c>
      <c r="I128" s="303"/>
      <c r="J128" s="302">
        <v>9.3923892113133664E-2</v>
      </c>
      <c r="K128" s="302">
        <v>0.24323925859836407</v>
      </c>
      <c r="L128" s="302">
        <f>SUM(J128:K128)</f>
        <v>0.33716315071149772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0.1650928015401929</v>
      </c>
      <c r="C129" s="302">
        <v>0.21862928605594545</v>
      </c>
      <c r="D129" s="302">
        <f t="shared" ref="D129:D136" si="37">SUM(B129:C129)</f>
        <v>0.38372208759613835</v>
      </c>
      <c r="E129" s="303"/>
      <c r="F129" s="302">
        <v>0.16690083001013886</v>
      </c>
      <c r="G129" s="302">
        <v>0.20790753462600567</v>
      </c>
      <c r="H129" s="302">
        <f t="shared" ref="H129:H136" si="38">SUM(F129:G129)</f>
        <v>0.37480836463614453</v>
      </c>
      <c r="I129" s="303"/>
      <c r="J129" s="302">
        <v>0.22510300720025117</v>
      </c>
      <c r="K129" s="302">
        <v>0.23646003439885874</v>
      </c>
      <c r="L129" s="302">
        <f t="shared" ref="L129:L136" si="39">SUM(J129:K129)</f>
        <v>0.46156304159910988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0.20809628750061543</v>
      </c>
      <c r="C130" s="302">
        <v>0.18382757464625071</v>
      </c>
      <c r="D130" s="302">
        <f t="shared" si="37"/>
        <v>0.39192386214686614</v>
      </c>
      <c r="E130" s="303"/>
      <c r="F130" s="302">
        <v>0.16491522080767498</v>
      </c>
      <c r="G130" s="302">
        <v>0.15074801781089131</v>
      </c>
      <c r="H130" s="302">
        <f t="shared" si="38"/>
        <v>0.31566323861856627</v>
      </c>
      <c r="I130" s="303"/>
      <c r="J130" s="302">
        <v>0.20925328821788805</v>
      </c>
      <c r="K130" s="302">
        <v>0.13875440328776673</v>
      </c>
      <c r="L130" s="302">
        <f t="shared" si="39"/>
        <v>0.3480076915056548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0.21296220934759225</v>
      </c>
      <c r="C131" s="302">
        <v>9.8986923809299701E-2</v>
      </c>
      <c r="D131" s="302">
        <f t="shared" si="37"/>
        <v>0.31194913315689193</v>
      </c>
      <c r="E131" s="303"/>
      <c r="F131" s="302">
        <v>0.1732070756260673</v>
      </c>
      <c r="G131" s="302">
        <v>8.7203651451426417E-2</v>
      </c>
      <c r="H131" s="302">
        <f t="shared" si="38"/>
        <v>0.26041072707749369</v>
      </c>
      <c r="I131" s="303"/>
      <c r="J131" s="302">
        <v>0.14910131836617654</v>
      </c>
      <c r="K131" s="302">
        <v>9.0860431933652869E-2</v>
      </c>
      <c r="L131" s="302">
        <f t="shared" si="39"/>
        <v>0.23996175029982941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6.3549425897402576E-2</v>
      </c>
      <c r="C132" s="302">
        <v>0.3957007406375706</v>
      </c>
      <c r="D132" s="302">
        <f t="shared" si="37"/>
        <v>0.45925016653497319</v>
      </c>
      <c r="E132" s="303"/>
      <c r="F132" s="302">
        <v>3.888890639645444E-2</v>
      </c>
      <c r="G132" s="302">
        <v>0.21674761886538074</v>
      </c>
      <c r="H132" s="302">
        <f t="shared" si="38"/>
        <v>0.25563652526183517</v>
      </c>
      <c r="I132" s="303"/>
      <c r="J132" s="302">
        <v>5.9390393104068427E-2</v>
      </c>
      <c r="K132" s="302">
        <v>0.19378435619779594</v>
      </c>
      <c r="L132" s="302">
        <f t="shared" si="39"/>
        <v>0.25317474930186434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4.7151820107533618E-2</v>
      </c>
      <c r="C133" s="302">
        <v>2.7776221388903753E-2</v>
      </c>
      <c r="D133" s="302">
        <f t="shared" si="37"/>
        <v>7.4928041496437364E-2</v>
      </c>
      <c r="E133" s="303"/>
      <c r="F133" s="302">
        <v>3.5843463894340961E-2</v>
      </c>
      <c r="G133" s="302">
        <v>2.0361310424016059E-2</v>
      </c>
      <c r="H133" s="302">
        <f t="shared" si="38"/>
        <v>5.620477431835702E-2</v>
      </c>
      <c r="I133" s="303"/>
      <c r="J133" s="302">
        <v>4.3350608351749288E-2</v>
      </c>
      <c r="K133" s="302">
        <v>2.1769347052275234E-2</v>
      </c>
      <c r="L133" s="302">
        <f t="shared" si="39"/>
        <v>6.5119955404024515E-2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9.7071136565851174E-2</v>
      </c>
      <c r="C134" s="302">
        <v>7.4174886031204409E-2</v>
      </c>
      <c r="D134" s="302">
        <f>SUM(B134:C134)</f>
        <v>0.17124602259705557</v>
      </c>
      <c r="E134" s="303"/>
      <c r="F134" s="302">
        <v>6.5548478177394606E-2</v>
      </c>
      <c r="G134" s="302">
        <v>5.6603195717599052E-2</v>
      </c>
      <c r="H134" s="302">
        <f t="shared" si="38"/>
        <v>0.12215167389499365</v>
      </c>
      <c r="I134" s="303"/>
      <c r="J134" s="302">
        <v>7.0241245965852572E-2</v>
      </c>
      <c r="K134" s="302">
        <v>6.1234048713139477E-2</v>
      </c>
      <c r="L134" s="302">
        <f t="shared" si="39"/>
        <v>0.13147529467899205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6.7900426513600676E-2</v>
      </c>
      <c r="C135" s="302">
        <v>0.93261397605970164</v>
      </c>
      <c r="D135" s="302">
        <f t="shared" si="37"/>
        <v>1.0005144025733024</v>
      </c>
      <c r="E135" s="303"/>
      <c r="F135" s="302">
        <v>5.4003983435937271E-2</v>
      </c>
      <c r="G135" s="302">
        <v>0.57953647885469395</v>
      </c>
      <c r="H135" s="302">
        <f t="shared" si="38"/>
        <v>0.63354046229063121</v>
      </c>
      <c r="I135" s="303"/>
      <c r="J135" s="302">
        <v>6.7548232224481683E-2</v>
      </c>
      <c r="K135" s="302">
        <v>0.62991133131999777</v>
      </c>
      <c r="L135" s="302">
        <f t="shared" si="39"/>
        <v>0.69745956354447947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0.1048110077069031</v>
      </c>
      <c r="C136" s="302">
        <v>0.40861017652428278</v>
      </c>
      <c r="D136" s="302">
        <f t="shared" si="37"/>
        <v>0.51342118423118588</v>
      </c>
      <c r="E136" s="303"/>
      <c r="F136" s="302">
        <v>5.2036621454741479E-2</v>
      </c>
      <c r="G136" s="302">
        <v>0.25775209110290015</v>
      </c>
      <c r="H136" s="302">
        <f t="shared" si="38"/>
        <v>0.30978871255764162</v>
      </c>
      <c r="I136" s="303"/>
      <c r="J136" s="302">
        <v>3.053086773310764E-2</v>
      </c>
      <c r="K136" s="302">
        <v>0.25154393522143775</v>
      </c>
      <c r="L136" s="302">
        <f t="shared" si="39"/>
        <v>0.2820748029545454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1.0618445599068518</v>
      </c>
      <c r="C138" s="311">
        <f t="shared" ref="C138" si="40">SUM(C128:C136)</f>
        <v>2.6291554400931445</v>
      </c>
      <c r="D138" s="311">
        <f>SUM(D128:D136)</f>
        <v>3.6909999999999972</v>
      </c>
      <c r="E138" s="311"/>
      <c r="F138" s="311">
        <f t="shared" ref="F138:H138" si="41">SUM(F128:F136)</f>
        <v>0.82925253363199258</v>
      </c>
      <c r="G138" s="311">
        <f t="shared" si="41"/>
        <v>1.8097474663680153</v>
      </c>
      <c r="H138" s="311">
        <f t="shared" si="41"/>
        <v>2.6390000000000073</v>
      </c>
      <c r="I138" s="311"/>
      <c r="J138" s="311">
        <f t="shared" ref="J138:L138" si="42">SUM(J128:J136)</f>
        <v>0.94844285327670919</v>
      </c>
      <c r="K138" s="311">
        <f t="shared" si="42"/>
        <v>1.8675571467232888</v>
      </c>
      <c r="L138" s="311">
        <f t="shared" si="42"/>
        <v>2.8159999999999976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0.77316455572592246</v>
      </c>
      <c r="C145" s="302">
        <v>2.7782654749957181</v>
      </c>
      <c r="D145" s="302">
        <f>SUM(B145:C145)</f>
        <v>3.5514300307216407</v>
      </c>
      <c r="E145" s="303"/>
      <c r="F145" s="302">
        <v>1.350590293663352</v>
      </c>
      <c r="G145" s="302">
        <v>4.266585895098542</v>
      </c>
      <c r="H145" s="302">
        <f>SUM(F145:G145)</f>
        <v>5.6171761887618938</v>
      </c>
      <c r="I145" s="303"/>
      <c r="J145" s="302">
        <v>1.6456598182653253</v>
      </c>
      <c r="K145" s="302">
        <v>4.3020567885023704</v>
      </c>
      <c r="L145" s="302">
        <f>SUM(J145:K145)</f>
        <v>5.9477166067676954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0.56058908814730823</v>
      </c>
      <c r="C146" s="302">
        <v>2.608137671019481</v>
      </c>
      <c r="D146" s="302">
        <f t="shared" ref="D146:D153" si="43">SUM(B146:C146)</f>
        <v>3.1687267591667894</v>
      </c>
      <c r="E146" s="303"/>
      <c r="F146" s="302">
        <v>0.9584163691892178</v>
      </c>
      <c r="G146" s="302">
        <v>4.2320578815280685</v>
      </c>
      <c r="H146" s="302">
        <f t="shared" ref="H146:H153" si="44">SUM(F146:G146)</f>
        <v>5.1904742507172861</v>
      </c>
      <c r="I146" s="303"/>
      <c r="J146" s="302">
        <v>1.2083591653967169</v>
      </c>
      <c r="K146" s="302">
        <v>4.9269342901518014</v>
      </c>
      <c r="L146" s="302">
        <f t="shared" ref="L146:L153" si="45">SUM(J146:K146)</f>
        <v>6.1352934555485188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0.64911825596577888</v>
      </c>
      <c r="C147" s="302">
        <v>1.6616464961980364</v>
      </c>
      <c r="D147" s="302">
        <f t="shared" si="43"/>
        <v>2.3107647521638155</v>
      </c>
      <c r="E147" s="303"/>
      <c r="F147" s="302">
        <v>0.96211155215725797</v>
      </c>
      <c r="G147" s="302">
        <v>2.6491189117285647</v>
      </c>
      <c r="H147" s="302">
        <f t="shared" si="44"/>
        <v>3.6112304638858226</v>
      </c>
      <c r="I147" s="303"/>
      <c r="J147" s="302">
        <v>1.1014715144767813</v>
      </c>
      <c r="K147" s="302">
        <v>2.4676625277505173</v>
      </c>
      <c r="L147" s="302">
        <f t="shared" si="45"/>
        <v>3.5691340422272986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2.1168729421097465</v>
      </c>
      <c r="C148" s="302">
        <v>1.0950636969261809</v>
      </c>
      <c r="D148" s="302">
        <f t="shared" si="43"/>
        <v>3.2119366390359274</v>
      </c>
      <c r="E148" s="303"/>
      <c r="F148" s="302">
        <v>2.4665009186703526</v>
      </c>
      <c r="G148" s="302">
        <v>1.735233028839301</v>
      </c>
      <c r="H148" s="302">
        <f t="shared" si="44"/>
        <v>4.2017339475096538</v>
      </c>
      <c r="I148" s="303"/>
      <c r="J148" s="302">
        <v>1.8188418027012381</v>
      </c>
      <c r="K148" s="302">
        <v>1.9738272543655271</v>
      </c>
      <c r="L148" s="302">
        <f t="shared" si="45"/>
        <v>3.7926690570667652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8.3610826455545573E-2</v>
      </c>
      <c r="C149" s="302">
        <v>21.069009266039167</v>
      </c>
      <c r="D149" s="302">
        <f t="shared" si="43"/>
        <v>21.152620092494711</v>
      </c>
      <c r="E149" s="303"/>
      <c r="F149" s="302">
        <v>0.21011745989698052</v>
      </c>
      <c r="G149" s="302">
        <v>19.449261983343593</v>
      </c>
      <c r="H149" s="302">
        <f t="shared" si="44"/>
        <v>19.659379443240574</v>
      </c>
      <c r="I149" s="303"/>
      <c r="J149" s="302">
        <v>0.34977421811627729</v>
      </c>
      <c r="K149" s="302">
        <v>17.342102627691265</v>
      </c>
      <c r="L149" s="302">
        <f t="shared" si="45"/>
        <v>17.691876845807542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2.8132791256092519E-2</v>
      </c>
      <c r="C150" s="302">
        <v>6.8451161046634484E-2</v>
      </c>
      <c r="D150" s="302">
        <f t="shared" si="43"/>
        <v>9.6583952302727011E-2</v>
      </c>
      <c r="E150" s="303"/>
      <c r="F150" s="302">
        <v>3.666040023769418E-2</v>
      </c>
      <c r="G150" s="302">
        <v>0.11105538805585813</v>
      </c>
      <c r="H150" s="302">
        <f t="shared" si="44"/>
        <v>0.14771578829355231</v>
      </c>
      <c r="I150" s="303"/>
      <c r="J150" s="302">
        <v>4.1908163822578073E-2</v>
      </c>
      <c r="K150" s="302">
        <v>0.11481498062990354</v>
      </c>
      <c r="L150" s="302">
        <f t="shared" si="45"/>
        <v>0.15672314445248162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0.4047747962047975</v>
      </c>
      <c r="C151" s="302">
        <v>0.38035926962821298</v>
      </c>
      <c r="D151" s="302">
        <f t="shared" si="43"/>
        <v>0.78513406583301049</v>
      </c>
      <c r="E151" s="303"/>
      <c r="F151" s="302">
        <v>0.48110842468562598</v>
      </c>
      <c r="G151" s="302">
        <v>0.53137527706536603</v>
      </c>
      <c r="H151" s="302">
        <f t="shared" si="44"/>
        <v>1.012483701750992</v>
      </c>
      <c r="I151" s="303"/>
      <c r="J151" s="302">
        <v>0.49483643766855256</v>
      </c>
      <c r="K151" s="302">
        <v>0.6660488017467765</v>
      </c>
      <c r="L151" s="302">
        <f t="shared" si="45"/>
        <v>1.1608852394153291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6.1236095798853273E-2</v>
      </c>
      <c r="C152" s="302">
        <v>3.4391914834973023</v>
      </c>
      <c r="D152" s="302">
        <f t="shared" si="43"/>
        <v>3.5004275792961557</v>
      </c>
      <c r="E152" s="303"/>
      <c r="F152" s="302">
        <v>6.3368469914435982E-2</v>
      </c>
      <c r="G152" s="302">
        <v>3.7540356967649817</v>
      </c>
      <c r="H152" s="302">
        <f t="shared" si="44"/>
        <v>3.8174041666794176</v>
      </c>
      <c r="I152" s="303"/>
      <c r="J152" s="302">
        <v>7.7460958417404982E-2</v>
      </c>
      <c r="K152" s="302">
        <v>4.3934284564221073</v>
      </c>
      <c r="L152" s="302">
        <f t="shared" si="45"/>
        <v>4.4708894148395126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0.26782609395985424</v>
      </c>
      <c r="C153" s="302">
        <v>2.6615500350253525</v>
      </c>
      <c r="D153" s="302">
        <f t="shared" si="43"/>
        <v>2.9293761289852069</v>
      </c>
      <c r="E153" s="303"/>
      <c r="F153" s="302">
        <v>0.27019775827064269</v>
      </c>
      <c r="G153" s="302">
        <v>2.858204290890165</v>
      </c>
      <c r="H153" s="302">
        <f t="shared" si="44"/>
        <v>3.1284020491608078</v>
      </c>
      <c r="I153" s="303"/>
      <c r="J153" s="302">
        <v>0.21520651734098795</v>
      </c>
      <c r="K153" s="302">
        <v>2.7586056765339011</v>
      </c>
      <c r="L153" s="302">
        <f t="shared" si="45"/>
        <v>2.9738121938748892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4.9453254456239009</v>
      </c>
      <c r="C155" s="311">
        <f t="shared" ref="C155:D155" si="46">SUM(C145:C153)</f>
        <v>35.761674554376086</v>
      </c>
      <c r="D155" s="311">
        <f t="shared" si="46"/>
        <v>40.706999999999987</v>
      </c>
      <c r="E155" s="311"/>
      <c r="F155" s="311">
        <f t="shared" ref="F155:H155" si="47">SUM(F145:F153)</f>
        <v>6.799071646685559</v>
      </c>
      <c r="G155" s="311">
        <f t="shared" si="47"/>
        <v>39.586928353314441</v>
      </c>
      <c r="H155" s="311">
        <f t="shared" si="47"/>
        <v>46.385999999999996</v>
      </c>
      <c r="I155" s="311"/>
      <c r="J155" s="311">
        <f t="shared" ref="J155:L155" si="48">SUM(J145:J153)</f>
        <v>6.9535185962058623</v>
      </c>
      <c r="K155" s="311">
        <f t="shared" si="48"/>
        <v>38.945481403794176</v>
      </c>
      <c r="L155" s="311">
        <f t="shared" si="48"/>
        <v>45.899000000000036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4.3455682053053257</v>
      </c>
      <c r="C162" s="302">
        <v>7.459097848838713</v>
      </c>
      <c r="D162" s="302">
        <f>SUM(B162:C162)</f>
        <v>11.80466605414404</v>
      </c>
      <c r="E162" s="303"/>
      <c r="F162" s="302">
        <v>4.335712601039611</v>
      </c>
      <c r="G162" s="302">
        <v>9.2882719737772383</v>
      </c>
      <c r="H162" s="302">
        <f>SUM(F162:G162)</f>
        <v>13.623984574816848</v>
      </c>
      <c r="I162" s="303"/>
      <c r="J162" s="302">
        <v>5.8270927017614005</v>
      </c>
      <c r="K162" s="302">
        <v>10.108783484501995</v>
      </c>
      <c r="L162" s="302">
        <f>SUM(J162:K162)</f>
        <v>15.935876186263396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2.9612002728190712</v>
      </c>
      <c r="C163" s="302">
        <v>3.6074256970702216</v>
      </c>
      <c r="D163" s="302">
        <f t="shared" ref="D163:D170" si="49">SUM(B163:C163)</f>
        <v>6.5686259698892933</v>
      </c>
      <c r="E163" s="303"/>
      <c r="F163" s="302">
        <v>3.6715688822967509</v>
      </c>
      <c r="G163" s="302">
        <v>5.2014840476231923</v>
      </c>
      <c r="H163" s="302">
        <f t="shared" ref="H163:H170" si="50">SUM(F163:G163)</f>
        <v>8.8730529299199432</v>
      </c>
      <c r="I163" s="303"/>
      <c r="J163" s="302">
        <v>4.7193433934396243</v>
      </c>
      <c r="K163" s="302">
        <v>6.2440562168784766</v>
      </c>
      <c r="L163" s="302">
        <f t="shared" ref="L163:L170" si="51">SUM(J163:K163)</f>
        <v>10.963399610318101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3.1269911910478294</v>
      </c>
      <c r="C164" s="302">
        <v>3.867158404685886</v>
      </c>
      <c r="D164" s="302">
        <f t="shared" si="49"/>
        <v>6.994149595733715</v>
      </c>
      <c r="E164" s="303"/>
      <c r="F164" s="302">
        <v>3.3335264474735005</v>
      </c>
      <c r="G164" s="302">
        <v>4.9864979517921659</v>
      </c>
      <c r="H164" s="302">
        <f t="shared" si="50"/>
        <v>8.3200243992656659</v>
      </c>
      <c r="I164" s="303"/>
      <c r="J164" s="302">
        <v>3.659419081043854</v>
      </c>
      <c r="K164" s="302">
        <v>4.9469522163888797</v>
      </c>
      <c r="L164" s="302">
        <f t="shared" si="51"/>
        <v>8.6063712974327338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5.568421049074761</v>
      </c>
      <c r="C165" s="302">
        <v>2.9289501337000363</v>
      </c>
      <c r="D165" s="302">
        <f t="shared" si="49"/>
        <v>8.4973711827747973</v>
      </c>
      <c r="E165" s="303"/>
      <c r="F165" s="302">
        <v>4.9946697694135285</v>
      </c>
      <c r="G165" s="302">
        <v>3.6991007092647168</v>
      </c>
      <c r="H165" s="302">
        <f t="shared" si="50"/>
        <v>8.6937704786782461</v>
      </c>
      <c r="I165" s="303"/>
      <c r="J165" s="302">
        <v>4.5115736207837687</v>
      </c>
      <c r="K165" s="302">
        <v>4.4092690759213911</v>
      </c>
      <c r="L165" s="302">
        <f t="shared" si="51"/>
        <v>8.9208426967051597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1.2129362211793258</v>
      </c>
      <c r="C166" s="302">
        <v>7.4964520207571406</v>
      </c>
      <c r="D166" s="302">
        <f t="shared" si="49"/>
        <v>8.7093882419364661</v>
      </c>
      <c r="E166" s="303"/>
      <c r="F166" s="302">
        <v>0.9264144645928154</v>
      </c>
      <c r="G166" s="302">
        <v>6.9232043931591267</v>
      </c>
      <c r="H166" s="302">
        <f t="shared" si="50"/>
        <v>7.8496188577519419</v>
      </c>
      <c r="I166" s="303"/>
      <c r="J166" s="302">
        <v>1.0981290181675072</v>
      </c>
      <c r="K166" s="302">
        <v>6.8382173050079293</v>
      </c>
      <c r="L166" s="302">
        <f t="shared" si="51"/>
        <v>7.936346323175437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0.57902240452010201</v>
      </c>
      <c r="C167" s="302">
        <v>0.18363267785890469</v>
      </c>
      <c r="D167" s="302">
        <f t="shared" si="49"/>
        <v>0.7626550823790067</v>
      </c>
      <c r="E167" s="303"/>
      <c r="F167" s="302">
        <v>0.47102309593993291</v>
      </c>
      <c r="G167" s="302">
        <v>0.2296564235365901</v>
      </c>
      <c r="H167" s="302">
        <f t="shared" si="50"/>
        <v>0.70067951947652296</v>
      </c>
      <c r="I167" s="303"/>
      <c r="J167" s="302">
        <v>0.63276608751120911</v>
      </c>
      <c r="K167" s="302">
        <v>0.29195547169324387</v>
      </c>
      <c r="L167" s="302">
        <f t="shared" si="51"/>
        <v>0.92472155920445298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21.215125308287892</v>
      </c>
      <c r="C168" s="302">
        <v>10.991904957507556</v>
      </c>
      <c r="D168" s="302">
        <f t="shared" si="49"/>
        <v>32.207030265795446</v>
      </c>
      <c r="E168" s="303"/>
      <c r="F168" s="302">
        <v>19.48583679283205</v>
      </c>
      <c r="G168" s="302">
        <v>12.655486333113011</v>
      </c>
      <c r="H168" s="302">
        <f t="shared" si="50"/>
        <v>32.141323125945064</v>
      </c>
      <c r="I168" s="303"/>
      <c r="J168" s="302">
        <v>15.474178634019642</v>
      </c>
      <c r="K168" s="302">
        <v>12.160260251867632</v>
      </c>
      <c r="L168" s="302">
        <f t="shared" si="51"/>
        <v>27.634438885887274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1.7799571208519462</v>
      </c>
      <c r="C169" s="302">
        <v>5.550866844516233</v>
      </c>
      <c r="D169" s="302">
        <f t="shared" si="49"/>
        <v>7.3308239653681788</v>
      </c>
      <c r="E169" s="303"/>
      <c r="F169" s="302">
        <v>1.3530747071705573</v>
      </c>
      <c r="G169" s="302">
        <v>5.1136277041061708</v>
      </c>
      <c r="H169" s="302">
        <f t="shared" si="50"/>
        <v>6.466702411276728</v>
      </c>
      <c r="I169" s="303"/>
      <c r="J169" s="302">
        <v>2.2702082993094255</v>
      </c>
      <c r="K169" s="302">
        <v>5.4423160515609617</v>
      </c>
      <c r="L169" s="302">
        <f t="shared" si="51"/>
        <v>7.7125243508703871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4.031926780388285</v>
      </c>
      <c r="C170" s="302">
        <v>5.7853628615908379</v>
      </c>
      <c r="D170" s="302">
        <f t="shared" si="49"/>
        <v>9.8172896419791229</v>
      </c>
      <c r="E170" s="303"/>
      <c r="F170" s="302">
        <v>3.1833610393493701</v>
      </c>
      <c r="G170" s="302">
        <v>5.2394826635195644</v>
      </c>
      <c r="H170" s="302">
        <f t="shared" si="50"/>
        <v>8.4228437028689349</v>
      </c>
      <c r="I170" s="303"/>
      <c r="J170" s="302">
        <v>2.3595285192762887</v>
      </c>
      <c r="K170" s="302">
        <v>4.0019505708667795</v>
      </c>
      <c r="L170" s="302">
        <f t="shared" si="51"/>
        <v>6.3614790901430682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44.821148553474536</v>
      </c>
      <c r="C172" s="311">
        <f t="shared" ref="C172:D172" si="52">SUM(C162:C170)</f>
        <v>47.870851446525535</v>
      </c>
      <c r="D172" s="311">
        <f t="shared" si="52"/>
        <v>92.692000000000064</v>
      </c>
      <c r="E172" s="311"/>
      <c r="F172" s="311">
        <f t="shared" ref="F172:H172" si="53">SUM(F162:F170)</f>
        <v>41.755187800108118</v>
      </c>
      <c r="G172" s="311">
        <f t="shared" si="53"/>
        <v>53.336812199891781</v>
      </c>
      <c r="H172" s="311">
        <f t="shared" si="53"/>
        <v>95.091999999999885</v>
      </c>
      <c r="I172" s="311"/>
      <c r="J172" s="311">
        <f t="shared" ref="J172:L172" si="54">SUM(J162:J170)</f>
        <v>40.552239355312722</v>
      </c>
      <c r="K172" s="311">
        <f t="shared" si="54"/>
        <v>54.443760644687288</v>
      </c>
      <c r="L172" s="311">
        <f t="shared" si="54"/>
        <v>94.995999999999995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0.49604879865099577</v>
      </c>
      <c r="C179" s="302">
        <v>2.0600719290670377</v>
      </c>
      <c r="D179" s="302">
        <f>SUM(B179:C179)</f>
        <v>2.5561207277180333</v>
      </c>
      <c r="E179" s="303"/>
      <c r="F179" s="302">
        <v>0.8287565688927836</v>
      </c>
      <c r="G179" s="302">
        <v>2.7883468370590228</v>
      </c>
      <c r="H179" s="302">
        <f>SUM(F179:G179)</f>
        <v>3.6171034059518066</v>
      </c>
      <c r="I179" s="303"/>
      <c r="J179" s="302">
        <v>1.1977515934755585</v>
      </c>
      <c r="K179" s="302">
        <v>3.1995290021327047</v>
      </c>
      <c r="L179" s="302">
        <f>SUM(J179:K179)</f>
        <v>4.3972805956082635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0.41874419240495653</v>
      </c>
      <c r="C180" s="302">
        <v>1.4170823567139201</v>
      </c>
      <c r="D180" s="302">
        <f t="shared" ref="D180:D187" si="55">SUM(B180:C180)</f>
        <v>1.8358265491188765</v>
      </c>
      <c r="E180" s="303"/>
      <c r="F180" s="302">
        <v>0.79829677875939165</v>
      </c>
      <c r="G180" s="302">
        <v>2.354977507053766</v>
      </c>
      <c r="H180" s="302">
        <f t="shared" ref="H180:H187" si="56">SUM(F180:G180)</f>
        <v>3.1532742858131577</v>
      </c>
      <c r="I180" s="303"/>
      <c r="J180" s="302">
        <v>1.1686738467164464</v>
      </c>
      <c r="K180" s="302">
        <v>3.4841419724105611</v>
      </c>
      <c r="L180" s="302">
        <f t="shared" ref="L180:L187" si="57">SUM(J180:K180)</f>
        <v>4.6528158191270075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0.45756454680639902</v>
      </c>
      <c r="C181" s="302">
        <v>1.6587733359617201</v>
      </c>
      <c r="D181" s="302">
        <f t="shared" si="55"/>
        <v>2.1163378827681192</v>
      </c>
      <c r="E181" s="303"/>
      <c r="F181" s="302">
        <v>0.75109775507916521</v>
      </c>
      <c r="G181" s="302">
        <v>2.6102309905061931</v>
      </c>
      <c r="H181" s="302">
        <f t="shared" si="56"/>
        <v>3.3613287455853582</v>
      </c>
      <c r="I181" s="303"/>
      <c r="J181" s="302">
        <v>0.93729639198565196</v>
      </c>
      <c r="K181" s="302">
        <v>3.2312717506308837</v>
      </c>
      <c r="L181" s="302">
        <f t="shared" si="57"/>
        <v>4.168568142616536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1.8320008187402081</v>
      </c>
      <c r="C182" s="302">
        <v>1.8153319862053072</v>
      </c>
      <c r="D182" s="302">
        <f t="shared" si="55"/>
        <v>3.6473328049455152</v>
      </c>
      <c r="E182" s="303"/>
      <c r="F182" s="302">
        <v>2.5950096627371937</v>
      </c>
      <c r="G182" s="302">
        <v>2.6374465952801383</v>
      </c>
      <c r="H182" s="302">
        <f t="shared" si="56"/>
        <v>5.2324562580173319</v>
      </c>
      <c r="I182" s="303"/>
      <c r="J182" s="302">
        <v>2.3528527479061783</v>
      </c>
      <c r="K182" s="302">
        <v>3.1332865692130358</v>
      </c>
      <c r="L182" s="302">
        <f t="shared" si="57"/>
        <v>5.4861393171192141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7.1329459398126835E-2</v>
      </c>
      <c r="C183" s="302">
        <v>1.8088482447788667</v>
      </c>
      <c r="D183" s="302">
        <f t="shared" si="55"/>
        <v>1.8801777041769936</v>
      </c>
      <c r="E183" s="303"/>
      <c r="F183" s="302">
        <v>0.10032210889530623</v>
      </c>
      <c r="G183" s="302">
        <v>1.6350127976483448</v>
      </c>
      <c r="H183" s="302">
        <f t="shared" si="56"/>
        <v>1.735334906543651</v>
      </c>
      <c r="I183" s="303"/>
      <c r="J183" s="302">
        <v>0.20987196230438079</v>
      </c>
      <c r="K183" s="302">
        <v>1.6630168112540382</v>
      </c>
      <c r="L183" s="302">
        <f t="shared" si="57"/>
        <v>1.872888773558419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0.98711815913798362</v>
      </c>
      <c r="C184" s="302">
        <v>0.91257349480338834</v>
      </c>
      <c r="D184" s="302">
        <f t="shared" si="55"/>
        <v>1.899691653941372</v>
      </c>
      <c r="E184" s="303"/>
      <c r="F184" s="302">
        <v>1.2510997066390688</v>
      </c>
      <c r="G184" s="302">
        <v>1.3436409150003206</v>
      </c>
      <c r="H184" s="302">
        <f t="shared" si="56"/>
        <v>2.5947406216393896</v>
      </c>
      <c r="I184" s="303"/>
      <c r="J184" s="302">
        <v>1.3070227777089103</v>
      </c>
      <c r="K184" s="302">
        <v>1.8338447355100063</v>
      </c>
      <c r="L184" s="302">
        <f t="shared" si="57"/>
        <v>3.1408675132189163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0.57038444760102358</v>
      </c>
      <c r="C185" s="302">
        <v>0.77168338218476473</v>
      </c>
      <c r="D185" s="302">
        <f t="shared" si="55"/>
        <v>1.3420678297857882</v>
      </c>
      <c r="E185" s="303"/>
      <c r="F185" s="302">
        <v>0.80907954669854498</v>
      </c>
      <c r="G185" s="302">
        <v>1.0265382080624388</v>
      </c>
      <c r="H185" s="302">
        <f t="shared" si="56"/>
        <v>1.8356177547609838</v>
      </c>
      <c r="I185" s="303"/>
      <c r="J185" s="302">
        <v>1.0339680088687362</v>
      </c>
      <c r="K185" s="302">
        <v>1.5916094368376912</v>
      </c>
      <c r="L185" s="302">
        <f t="shared" si="57"/>
        <v>2.6255774457064271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0.50090342897416129</v>
      </c>
      <c r="C186" s="302">
        <v>12.101521466563165</v>
      </c>
      <c r="D186" s="302">
        <f t="shared" si="55"/>
        <v>12.602424895537327</v>
      </c>
      <c r="E186" s="303"/>
      <c r="F186" s="302">
        <v>0.63517733196285153</v>
      </c>
      <c r="G186" s="302">
        <v>11.43627583981991</v>
      </c>
      <c r="H186" s="302">
        <f t="shared" si="56"/>
        <v>12.07145317178276</v>
      </c>
      <c r="I186" s="303"/>
      <c r="J186" s="302">
        <v>1.2552406583343938</v>
      </c>
      <c r="K186" s="302">
        <v>11.761538381929171</v>
      </c>
      <c r="L186" s="302">
        <f t="shared" si="57"/>
        <v>13.016779040263565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1.3197066224303369</v>
      </c>
      <c r="C187" s="302">
        <v>3.9623133295775999</v>
      </c>
      <c r="D187" s="302">
        <f t="shared" si="55"/>
        <v>5.2820199520079365</v>
      </c>
      <c r="E187" s="303"/>
      <c r="F187" s="302">
        <v>1.6639267966167783</v>
      </c>
      <c r="G187" s="302">
        <v>4.0977640532887776</v>
      </c>
      <c r="H187" s="302">
        <f t="shared" si="56"/>
        <v>5.7616908499055555</v>
      </c>
      <c r="I187" s="303"/>
      <c r="J187" s="302">
        <v>2.1428917801548182</v>
      </c>
      <c r="K187" s="302">
        <v>3.2211915726268106</v>
      </c>
      <c r="L187" s="302">
        <f t="shared" si="57"/>
        <v>5.3640833527816287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6.653800474144191</v>
      </c>
      <c r="C189" s="311">
        <f t="shared" ref="C189:D189" si="58">SUM(C179:C187)</f>
        <v>26.508199525855769</v>
      </c>
      <c r="D189" s="311">
        <f t="shared" si="58"/>
        <v>33.161999999999964</v>
      </c>
      <c r="E189" s="311"/>
      <c r="F189" s="311">
        <f t="shared" ref="F189:H189" si="59">SUM(F179:F187)</f>
        <v>9.4327662562810843</v>
      </c>
      <c r="G189" s="311">
        <f t="shared" si="59"/>
        <v>29.930233743718915</v>
      </c>
      <c r="H189" s="311">
        <f t="shared" si="59"/>
        <v>39.362999999999992</v>
      </c>
      <c r="I189" s="311"/>
      <c r="J189" s="311">
        <f t="shared" ref="J189:L189" si="60">SUM(J179:J187)</f>
        <v>11.605569767455075</v>
      </c>
      <c r="K189" s="311">
        <f t="shared" si="60"/>
        <v>33.1194302325449</v>
      </c>
      <c r="L189" s="311">
        <f t="shared" si="60"/>
        <v>44.724999999999973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2.2075713566151385</v>
      </c>
      <c r="C196" s="302">
        <v>2.7835551133516301</v>
      </c>
      <c r="D196" s="302">
        <f>SUM(B196:C196)</f>
        <v>4.991126469966769</v>
      </c>
      <c r="E196" s="303"/>
      <c r="F196" s="302">
        <v>2.7382231383955187</v>
      </c>
      <c r="G196" s="302">
        <v>2.7530636569496409</v>
      </c>
      <c r="H196" s="302">
        <f>SUM(F196:G196)</f>
        <v>5.4912867953451592</v>
      </c>
      <c r="I196" s="303"/>
      <c r="J196" s="302">
        <v>3.4001703933161744</v>
      </c>
      <c r="K196" s="302">
        <v>3.4519267027510119</v>
      </c>
      <c r="L196" s="302">
        <f>SUM(J196:K196)</f>
        <v>6.8520970960671868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0.60722903779192006</v>
      </c>
      <c r="C197" s="302">
        <v>0.47875797518107682</v>
      </c>
      <c r="D197" s="302">
        <f t="shared" ref="D197:D204" si="61">SUM(B197:C197)</f>
        <v>1.0859870129729969</v>
      </c>
      <c r="E197" s="303"/>
      <c r="F197" s="302">
        <v>0.89485317409630505</v>
      </c>
      <c r="G197" s="302">
        <v>0.64285220653178865</v>
      </c>
      <c r="H197" s="302">
        <f t="shared" ref="H197:H204" si="62">SUM(F197:G197)</f>
        <v>1.5377053806280938</v>
      </c>
      <c r="I197" s="303"/>
      <c r="J197" s="302">
        <v>1.0107415478692492</v>
      </c>
      <c r="K197" s="302">
        <v>0.67050448238913851</v>
      </c>
      <c r="L197" s="302">
        <f t="shared" ref="L197:L204" si="63">SUM(J197:K197)</f>
        <v>1.6812460302583876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0.59570939548836599</v>
      </c>
      <c r="C198" s="302">
        <v>0.58476783710912816</v>
      </c>
      <c r="D198" s="302">
        <f t="shared" si="61"/>
        <v>1.1804772325974942</v>
      </c>
      <c r="E198" s="303"/>
      <c r="F198" s="302">
        <v>0.76592959826966989</v>
      </c>
      <c r="G198" s="302">
        <v>0.67596810957352427</v>
      </c>
      <c r="H198" s="302">
        <f t="shared" si="62"/>
        <v>1.4418977078431943</v>
      </c>
      <c r="I198" s="303"/>
      <c r="J198" s="302">
        <v>0.8902293649668136</v>
      </c>
      <c r="K198" s="302">
        <v>0.78894585946024731</v>
      </c>
      <c r="L198" s="302">
        <f t="shared" si="63"/>
        <v>1.6791752244270608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1.1695836175028484</v>
      </c>
      <c r="C199" s="302">
        <v>0.46850748112905044</v>
      </c>
      <c r="D199" s="302">
        <f t="shared" si="61"/>
        <v>1.6380910986318988</v>
      </c>
      <c r="E199" s="303"/>
      <c r="F199" s="302">
        <v>1.2793840145771471</v>
      </c>
      <c r="G199" s="302">
        <v>0.56431495484543015</v>
      </c>
      <c r="H199" s="302">
        <f t="shared" si="62"/>
        <v>1.8436989694225772</v>
      </c>
      <c r="I199" s="303"/>
      <c r="J199" s="302">
        <v>1.4915021399232624</v>
      </c>
      <c r="K199" s="302">
        <v>0.60992101768095452</v>
      </c>
      <c r="L199" s="302">
        <f t="shared" si="63"/>
        <v>2.1014231576042168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1.4057730957533454</v>
      </c>
      <c r="C200" s="302">
        <v>2.6013906148924195</v>
      </c>
      <c r="D200" s="302">
        <f t="shared" si="61"/>
        <v>4.0071637106457647</v>
      </c>
      <c r="E200" s="303"/>
      <c r="F200" s="302">
        <v>1.4369757053478351</v>
      </c>
      <c r="G200" s="302">
        <v>1.9270899490007327</v>
      </c>
      <c r="H200" s="302">
        <f t="shared" si="62"/>
        <v>3.3640656543485679</v>
      </c>
      <c r="I200" s="303"/>
      <c r="J200" s="302">
        <v>1.4057098431152744</v>
      </c>
      <c r="K200" s="302">
        <v>1.5193562789058372</v>
      </c>
      <c r="L200" s="302">
        <f t="shared" si="63"/>
        <v>2.9250661220211116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1.3577079688961804</v>
      </c>
      <c r="C201" s="302">
        <v>0.32468632881038384</v>
      </c>
      <c r="D201" s="302">
        <f t="shared" si="61"/>
        <v>1.6823942977065642</v>
      </c>
      <c r="E201" s="303"/>
      <c r="F201" s="302">
        <v>1.2916812850217496</v>
      </c>
      <c r="G201" s="302">
        <v>0.35307791239003872</v>
      </c>
      <c r="H201" s="302">
        <f t="shared" si="62"/>
        <v>1.6447591974117883</v>
      </c>
      <c r="I201" s="303"/>
      <c r="J201" s="302">
        <v>1.3584052126499524</v>
      </c>
      <c r="K201" s="302">
        <v>0.36856557591811845</v>
      </c>
      <c r="L201" s="302">
        <f t="shared" si="63"/>
        <v>1.726970788568071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1.8967989820065632</v>
      </c>
      <c r="C202" s="302">
        <v>1.4950590787166866</v>
      </c>
      <c r="D202" s="302">
        <f t="shared" si="61"/>
        <v>3.3918580607232496</v>
      </c>
      <c r="E202" s="303"/>
      <c r="F202" s="302">
        <v>1.8911532947885494</v>
      </c>
      <c r="G202" s="302">
        <v>1.3648757157012938</v>
      </c>
      <c r="H202" s="302">
        <f t="shared" si="62"/>
        <v>3.2560290104898435</v>
      </c>
      <c r="I202" s="303"/>
      <c r="J202" s="302">
        <v>2.2909641669508432</v>
      </c>
      <c r="K202" s="302">
        <v>1.4918677234421311</v>
      </c>
      <c r="L202" s="302">
        <f t="shared" si="63"/>
        <v>3.7828318903929743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0.25263007615363781</v>
      </c>
      <c r="C203" s="302">
        <v>1.0969748699759394</v>
      </c>
      <c r="D203" s="302">
        <f t="shared" si="61"/>
        <v>1.3496049461295772</v>
      </c>
      <c r="E203" s="303"/>
      <c r="F203" s="302">
        <v>0.22652999835682641</v>
      </c>
      <c r="G203" s="302">
        <v>1.1322378816300744</v>
      </c>
      <c r="H203" s="302">
        <f t="shared" si="62"/>
        <v>1.358767879986901</v>
      </c>
      <c r="I203" s="303"/>
      <c r="J203" s="302">
        <v>0.44956661837919798</v>
      </c>
      <c r="K203" s="302">
        <v>1.3210650366057701</v>
      </c>
      <c r="L203" s="302">
        <f t="shared" si="63"/>
        <v>1.7706316549849681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9.2605489298086034</v>
      </c>
      <c r="C204" s="302">
        <v>7.4447482408170549</v>
      </c>
      <c r="D204" s="302">
        <f t="shared" si="61"/>
        <v>16.705297170625659</v>
      </c>
      <c r="E204" s="303"/>
      <c r="F204" s="302">
        <v>8.2884710974580855</v>
      </c>
      <c r="G204" s="302">
        <v>6.6163183070657823</v>
      </c>
      <c r="H204" s="302">
        <f t="shared" si="62"/>
        <v>14.904789404523868</v>
      </c>
      <c r="I204" s="303"/>
      <c r="J204" s="302">
        <v>7.7890689529896955</v>
      </c>
      <c r="K204" s="302">
        <v>6.9084890826863239</v>
      </c>
      <c r="L204" s="302">
        <f t="shared" si="63"/>
        <v>14.697558035676019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18.753552460016603</v>
      </c>
      <c r="C206" s="311">
        <f t="shared" ref="C206:D206" si="64">SUM(C196:C204)</f>
        <v>17.278447539983372</v>
      </c>
      <c r="D206" s="311">
        <f t="shared" si="64"/>
        <v>36.031999999999975</v>
      </c>
      <c r="E206" s="311"/>
      <c r="F206" s="311">
        <f t="shared" ref="F206:H206" si="65">SUM(F196:F204)</f>
        <v>18.813201306311687</v>
      </c>
      <c r="G206" s="311">
        <f t="shared" si="65"/>
        <v>16.029798693688306</v>
      </c>
      <c r="H206" s="311">
        <f t="shared" si="65"/>
        <v>34.842999999999989</v>
      </c>
      <c r="I206" s="311"/>
      <c r="J206" s="311">
        <f t="shared" ref="J206:L206" si="66">SUM(J196:J204)</f>
        <v>20.086358240160461</v>
      </c>
      <c r="K206" s="311">
        <f t="shared" si="66"/>
        <v>17.130641759839531</v>
      </c>
      <c r="L206" s="311">
        <f t="shared" si="66"/>
        <v>37.216999999999992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5.1687910276179624E-2</v>
      </c>
      <c r="C213" s="302">
        <v>0.15805529347337602</v>
      </c>
      <c r="D213" s="302">
        <f>SUM(B213:C213)</f>
        <v>0.20974320374955563</v>
      </c>
      <c r="E213" s="303"/>
      <c r="F213" s="302">
        <v>0.1168012530000947</v>
      </c>
      <c r="G213" s="302">
        <v>0.28065998936030284</v>
      </c>
      <c r="H213" s="302">
        <f>SUM(F213:G213)</f>
        <v>0.39746124236039754</v>
      </c>
      <c r="I213" s="303"/>
      <c r="J213" s="302">
        <v>0.11922540428492098</v>
      </c>
      <c r="K213" s="302">
        <v>0.30325503635478973</v>
      </c>
      <c r="L213" s="302">
        <f>SUM(J213:K213)</f>
        <v>0.42248044063971069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8.8645467758789107E-2</v>
      </c>
      <c r="C214" s="302">
        <v>0.26955758926973966</v>
      </c>
      <c r="D214" s="302">
        <f t="shared" ref="D214:D221" si="67">SUM(B214:C214)</f>
        <v>0.35820305702852878</v>
      </c>
      <c r="E214" s="303"/>
      <c r="F214" s="302">
        <v>0.22723884008046821</v>
      </c>
      <c r="G214" s="302">
        <v>0.39337504754683184</v>
      </c>
      <c r="H214" s="302">
        <f t="shared" ref="H214:H221" si="68">SUM(F214:G214)</f>
        <v>0.62061388762730008</v>
      </c>
      <c r="I214" s="303"/>
      <c r="J214" s="302">
        <v>0.26861769424899262</v>
      </c>
      <c r="K214" s="302">
        <v>0.3975006736875788</v>
      </c>
      <c r="L214" s="302">
        <f t="shared" ref="L214:L221" si="69">SUM(J214:K214)</f>
        <v>0.66611836793657142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0.14512946685123518</v>
      </c>
      <c r="C215" s="302">
        <v>0.22403259006752457</v>
      </c>
      <c r="D215" s="302">
        <f t="shared" si="67"/>
        <v>0.36916205691875975</v>
      </c>
      <c r="E215" s="303"/>
      <c r="F215" s="302">
        <v>0.32404617394068519</v>
      </c>
      <c r="G215" s="302">
        <v>0.52872523393919557</v>
      </c>
      <c r="H215" s="302">
        <f t="shared" si="68"/>
        <v>0.85277140787988071</v>
      </c>
      <c r="I215" s="303"/>
      <c r="J215" s="302">
        <v>0.34414505340115931</v>
      </c>
      <c r="K215" s="302">
        <v>0.50105837497147243</v>
      </c>
      <c r="L215" s="302">
        <f t="shared" si="69"/>
        <v>0.84520342837263174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0.18024025424190238</v>
      </c>
      <c r="C216" s="302">
        <v>4.5617350093313608E-2</v>
      </c>
      <c r="D216" s="302">
        <f t="shared" si="67"/>
        <v>0.22585760433521598</v>
      </c>
      <c r="E216" s="303"/>
      <c r="F216" s="302">
        <v>0.26539013838636649</v>
      </c>
      <c r="G216" s="302">
        <v>0.14606139651079675</v>
      </c>
      <c r="H216" s="302">
        <f t="shared" si="68"/>
        <v>0.41145153489716324</v>
      </c>
      <c r="I216" s="303"/>
      <c r="J216" s="302">
        <v>0.21638352488327695</v>
      </c>
      <c r="K216" s="302">
        <v>0.14413710039922772</v>
      </c>
      <c r="L216" s="302">
        <f t="shared" si="69"/>
        <v>0.36052062528250467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3.7991619143440972E-2</v>
      </c>
      <c r="C217" s="302">
        <v>0.22487758241133521</v>
      </c>
      <c r="D217" s="302">
        <f t="shared" si="67"/>
        <v>0.26286920155477617</v>
      </c>
      <c r="E217" s="303"/>
      <c r="F217" s="302">
        <v>7.9174995203718873E-2</v>
      </c>
      <c r="G217" s="302">
        <v>0.25698165367926318</v>
      </c>
      <c r="H217" s="302">
        <f t="shared" si="68"/>
        <v>0.33615664888298202</v>
      </c>
      <c r="I217" s="303"/>
      <c r="J217" s="302">
        <v>9.4636678358215015E-2</v>
      </c>
      <c r="K217" s="302">
        <v>0.21630612247011211</v>
      </c>
      <c r="L217" s="302">
        <f t="shared" si="69"/>
        <v>0.31094280082832715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5.3449920785447233E-2</v>
      </c>
      <c r="C218" s="302">
        <v>2.3108537396171105E-2</v>
      </c>
      <c r="D218" s="302">
        <f t="shared" si="67"/>
        <v>7.6558458181618341E-2</v>
      </c>
      <c r="E218" s="303"/>
      <c r="F218" s="302">
        <v>0.14280661645207166</v>
      </c>
      <c r="G218" s="302">
        <v>6.2117988529891352E-2</v>
      </c>
      <c r="H218" s="302">
        <f t="shared" si="68"/>
        <v>0.20492460498196302</v>
      </c>
      <c r="I218" s="303"/>
      <c r="J218" s="302">
        <v>0.144612538670153</v>
      </c>
      <c r="K218" s="302">
        <v>6.8599920061308009E-2</v>
      </c>
      <c r="L218" s="302">
        <f t="shared" si="69"/>
        <v>0.213212458731461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8.2435436158384931E-2</v>
      </c>
      <c r="C219" s="302">
        <v>3.8828077307080384E-2</v>
      </c>
      <c r="D219" s="302">
        <f t="shared" si="67"/>
        <v>0.12126351346546532</v>
      </c>
      <c r="E219" s="303"/>
      <c r="F219" s="302">
        <v>9.8192220923028747E-2</v>
      </c>
      <c r="G219" s="302">
        <v>0.10042312264325051</v>
      </c>
      <c r="H219" s="302">
        <f t="shared" si="68"/>
        <v>0.19861534356627925</v>
      </c>
      <c r="I219" s="303"/>
      <c r="J219" s="302">
        <v>9.2757378763031875E-2</v>
      </c>
      <c r="K219" s="302">
        <v>0.13024478961782032</v>
      </c>
      <c r="L219" s="302">
        <f t="shared" si="69"/>
        <v>0.22300216838085218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3.6808452365596891E-2</v>
      </c>
      <c r="C220" s="302">
        <v>6.5220875663431752E-2</v>
      </c>
      <c r="D220" s="302">
        <f t="shared" si="67"/>
        <v>0.10202932802902864</v>
      </c>
      <c r="E220" s="303"/>
      <c r="F220" s="302">
        <v>4.5523762677852131E-2</v>
      </c>
      <c r="G220" s="302">
        <v>8.465732663698472E-2</v>
      </c>
      <c r="H220" s="302">
        <f t="shared" si="68"/>
        <v>0.13018108931483685</v>
      </c>
      <c r="I220" s="303"/>
      <c r="J220" s="302">
        <v>4.7817258291135548E-2</v>
      </c>
      <c r="K220" s="302">
        <v>9.4451403445391671E-2</v>
      </c>
      <c r="L220" s="302">
        <f t="shared" si="69"/>
        <v>0.14226866173652722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0.19137166361577601</v>
      </c>
      <c r="C221" s="302">
        <v>0.12794191312127282</v>
      </c>
      <c r="D221" s="302">
        <f t="shared" si="67"/>
        <v>0.31931357673704885</v>
      </c>
      <c r="E221" s="303"/>
      <c r="F221" s="302">
        <v>0.21194850386049102</v>
      </c>
      <c r="G221" s="302">
        <v>0.25487573662871499</v>
      </c>
      <c r="H221" s="302">
        <f t="shared" si="68"/>
        <v>0.46682424048920601</v>
      </c>
      <c r="I221" s="303"/>
      <c r="J221" s="302">
        <v>0.17355292778296053</v>
      </c>
      <c r="K221" s="302">
        <v>0.25669812030845168</v>
      </c>
      <c r="L221" s="302">
        <f t="shared" si="69"/>
        <v>0.43025104809141224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0.8677601911967523</v>
      </c>
      <c r="C223" s="311">
        <f t="shared" ref="C223:D223" si="70">SUM(C213:C221)</f>
        <v>1.1772398088032452</v>
      </c>
      <c r="D223" s="311">
        <f t="shared" si="70"/>
        <v>2.0449999999999977</v>
      </c>
      <c r="E223" s="311"/>
      <c r="F223" s="311">
        <f t="shared" ref="F223:H223" si="71">SUM(F213:F221)</f>
        <v>1.5111225045247774</v>
      </c>
      <c r="G223" s="311">
        <f t="shared" si="71"/>
        <v>2.1078774954752317</v>
      </c>
      <c r="H223" s="311">
        <f t="shared" si="71"/>
        <v>3.6190000000000087</v>
      </c>
      <c r="I223" s="311"/>
      <c r="J223" s="311">
        <f t="shared" ref="J223:L223" si="72">SUM(J213:J221)</f>
        <v>1.5017484586838459</v>
      </c>
      <c r="K223" s="311">
        <f t="shared" si="72"/>
        <v>2.1122515413161524</v>
      </c>
      <c r="L223" s="311">
        <f t="shared" si="72"/>
        <v>3.6139999999999981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0.45545317838302019</v>
      </c>
      <c r="C230" s="302">
        <v>1.2831058658407886</v>
      </c>
      <c r="D230" s="302">
        <f>SUM(B230:C230)</f>
        <v>1.7385590442238088</v>
      </c>
      <c r="E230" s="303"/>
      <c r="F230" s="302">
        <v>0.62645796209664006</v>
      </c>
      <c r="G230" s="302">
        <v>1.9353222736933207</v>
      </c>
      <c r="H230" s="302">
        <f>SUM(F230:G230)</f>
        <v>2.5617802357899606</v>
      </c>
      <c r="I230" s="303"/>
      <c r="J230" s="302">
        <v>0.79821195822990099</v>
      </c>
      <c r="K230" s="302">
        <v>2.0850729784890052</v>
      </c>
      <c r="L230" s="302">
        <f>SUM(J230:K230)</f>
        <v>2.8832849367189062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0.81201602401149808</v>
      </c>
      <c r="C231" s="302">
        <v>3.7940952106347607</v>
      </c>
      <c r="D231" s="302">
        <f t="shared" ref="D231:D238" si="73">SUM(B231:C231)</f>
        <v>4.6061112346462592</v>
      </c>
      <c r="E231" s="303"/>
      <c r="F231" s="302">
        <v>1.2485993591939737</v>
      </c>
      <c r="G231" s="302">
        <v>6.1605686103705857</v>
      </c>
      <c r="H231" s="302">
        <f t="shared" ref="H231:H238" si="74">SUM(F231:G231)</f>
        <v>7.4091679695645594</v>
      </c>
      <c r="I231" s="303"/>
      <c r="J231" s="302">
        <v>1.665061522056319</v>
      </c>
      <c r="K231" s="302">
        <v>7.1959717021762826</v>
      </c>
      <c r="L231" s="302">
        <f t="shared" ref="L231:L238" si="75">SUM(J231:K231)</f>
        <v>8.8610332242326013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0.59360494712526579</v>
      </c>
      <c r="C232" s="302">
        <v>1.3415172467528886</v>
      </c>
      <c r="D232" s="302">
        <f t="shared" si="73"/>
        <v>1.9351221938781544</v>
      </c>
      <c r="E232" s="303"/>
      <c r="F232" s="302">
        <v>0.79110578013674826</v>
      </c>
      <c r="G232" s="302">
        <v>2.0948468612339557</v>
      </c>
      <c r="H232" s="302">
        <f t="shared" si="74"/>
        <v>2.8859526413707037</v>
      </c>
      <c r="I232" s="303"/>
      <c r="J232" s="302">
        <v>0.92829727286832486</v>
      </c>
      <c r="K232" s="302">
        <v>2.1743231302205657</v>
      </c>
      <c r="L232" s="302">
        <f t="shared" si="75"/>
        <v>3.1026204030888906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0.71945320693308945</v>
      </c>
      <c r="C233" s="302">
        <v>0.43688678831252709</v>
      </c>
      <c r="D233" s="302">
        <f t="shared" si="73"/>
        <v>1.1563399952456166</v>
      </c>
      <c r="E233" s="303"/>
      <c r="F233" s="302">
        <v>0.68735970881633135</v>
      </c>
      <c r="G233" s="302">
        <v>0.62759157876450622</v>
      </c>
      <c r="H233" s="302">
        <f t="shared" si="74"/>
        <v>1.3149512875808376</v>
      </c>
      <c r="I233" s="303"/>
      <c r="J233" s="302">
        <v>0.52066040110637379</v>
      </c>
      <c r="K233" s="302">
        <v>0.69727951055231374</v>
      </c>
      <c r="L233" s="302">
        <f t="shared" si="75"/>
        <v>1.2179399116586875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5.6931106933674001E-2</v>
      </c>
      <c r="C234" s="302">
        <v>0.79679286528754723</v>
      </c>
      <c r="D234" s="302">
        <f t="shared" si="73"/>
        <v>0.85372397222122121</v>
      </c>
      <c r="E234" s="303"/>
      <c r="F234" s="302">
        <v>7.4043788361491406E-2</v>
      </c>
      <c r="G234" s="302">
        <v>0.84019676958878042</v>
      </c>
      <c r="H234" s="302">
        <f t="shared" si="74"/>
        <v>0.91424055795027181</v>
      </c>
      <c r="I234" s="303"/>
      <c r="J234" s="302">
        <v>0.12781481271393838</v>
      </c>
      <c r="K234" s="302">
        <v>0.72511836299057708</v>
      </c>
      <c r="L234" s="302">
        <f t="shared" si="75"/>
        <v>0.85293317570451543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0.13527114206214993</v>
      </c>
      <c r="C235" s="302">
        <v>0.12598010639746166</v>
      </c>
      <c r="D235" s="302">
        <f t="shared" si="73"/>
        <v>0.26125124845961156</v>
      </c>
      <c r="E235" s="303"/>
      <c r="F235" s="302">
        <v>0.14329767498560483</v>
      </c>
      <c r="G235" s="302">
        <v>0.17013325060036838</v>
      </c>
      <c r="H235" s="302">
        <f t="shared" si="74"/>
        <v>0.31343092558597319</v>
      </c>
      <c r="I235" s="303"/>
      <c r="J235" s="302">
        <v>0.17641741933999619</v>
      </c>
      <c r="K235" s="302">
        <v>0.23983856279177523</v>
      </c>
      <c r="L235" s="302">
        <f t="shared" si="75"/>
        <v>0.4162559821317714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0.45832349041816833</v>
      </c>
      <c r="C236" s="302">
        <v>0.34285569800421611</v>
      </c>
      <c r="D236" s="302">
        <f t="shared" si="73"/>
        <v>0.80117918842238445</v>
      </c>
      <c r="E236" s="303"/>
      <c r="F236" s="302">
        <v>0.42188992167826328</v>
      </c>
      <c r="G236" s="302">
        <v>0.41811426741726687</v>
      </c>
      <c r="H236" s="302">
        <f t="shared" si="74"/>
        <v>0.8400041890955301</v>
      </c>
      <c r="I236" s="303"/>
      <c r="J236" s="302">
        <v>0.49107693466003466</v>
      </c>
      <c r="K236" s="302">
        <v>0.63370079145515135</v>
      </c>
      <c r="L236" s="302">
        <f t="shared" si="75"/>
        <v>1.1247777261151861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3.5414582120333153E-2</v>
      </c>
      <c r="C237" s="302">
        <v>0.16095699830669907</v>
      </c>
      <c r="D237" s="302">
        <f t="shared" si="73"/>
        <v>0.19637158042703223</v>
      </c>
      <c r="E237" s="303"/>
      <c r="F237" s="302">
        <v>2.9350951081921674E-2</v>
      </c>
      <c r="G237" s="302">
        <v>0.16714235931703722</v>
      </c>
      <c r="H237" s="302">
        <f t="shared" si="74"/>
        <v>0.1964933103989589</v>
      </c>
      <c r="I237" s="303"/>
      <c r="J237" s="302">
        <v>3.6226925047860847E-2</v>
      </c>
      <c r="K237" s="302">
        <v>0.192726718130041</v>
      </c>
      <c r="L237" s="302">
        <f t="shared" si="75"/>
        <v>0.22895364317790184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8.2459784963598057E-2</v>
      </c>
      <c r="C238" s="302">
        <v>0.25888175751232484</v>
      </c>
      <c r="D238" s="302">
        <f t="shared" si="73"/>
        <v>0.34134154247592291</v>
      </c>
      <c r="E238" s="303"/>
      <c r="F238" s="302">
        <v>7.3270148705452037E-2</v>
      </c>
      <c r="G238" s="302">
        <v>0.25470873395774901</v>
      </c>
      <c r="H238" s="302">
        <f t="shared" si="74"/>
        <v>0.32797888266320108</v>
      </c>
      <c r="I238" s="303"/>
      <c r="J238" s="302">
        <v>6.9146985068185229E-2</v>
      </c>
      <c r="K238" s="302">
        <v>0.23005401210338142</v>
      </c>
      <c r="L238" s="302">
        <f t="shared" si="75"/>
        <v>0.29920099717156667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3.348927462950797</v>
      </c>
      <c r="C240" s="311">
        <f t="shared" ref="C240:D240" si="76">SUM(C230:C238)</f>
        <v>8.5410725370492138</v>
      </c>
      <c r="D240" s="311">
        <f t="shared" si="76"/>
        <v>11.890000000000013</v>
      </c>
      <c r="E240" s="311"/>
      <c r="F240" s="311">
        <f t="shared" ref="F240:H240" si="77">SUM(F230:F238)</f>
        <v>4.0953752950564262</v>
      </c>
      <c r="G240" s="311">
        <f t="shared" si="77"/>
        <v>12.668624704943568</v>
      </c>
      <c r="H240" s="311">
        <f t="shared" si="77"/>
        <v>16.763999999999996</v>
      </c>
      <c r="I240" s="311"/>
      <c r="J240" s="311">
        <f t="shared" ref="J240:L240" si="78">SUM(J230:J238)</f>
        <v>4.8129142310909332</v>
      </c>
      <c r="K240" s="311">
        <f t="shared" si="78"/>
        <v>14.174085768909093</v>
      </c>
      <c r="L240" s="311">
        <f t="shared" si="78"/>
        <v>18.98700000000003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0.83232719932856847</v>
      </c>
      <c r="C247" s="302">
        <v>1.2743923709742795</v>
      </c>
      <c r="D247" s="302">
        <f>SUM(B247:C247)</f>
        <v>2.1067195703028481</v>
      </c>
      <c r="E247" s="303"/>
      <c r="F247" s="302">
        <v>0.93874825390084049</v>
      </c>
      <c r="G247" s="302">
        <v>1.2439458908962024</v>
      </c>
      <c r="H247" s="302">
        <f>SUM(F247:G247)</f>
        <v>2.1826941447970429</v>
      </c>
      <c r="I247" s="303"/>
      <c r="J247" s="302">
        <v>1.1043578951382005</v>
      </c>
      <c r="K247" s="302">
        <v>1.1358928425362953</v>
      </c>
      <c r="L247" s="302">
        <f>SUM(J247:K247)</f>
        <v>2.2402507376744958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1.0284015944297979</v>
      </c>
      <c r="C248" s="302">
        <v>1.7625626915059946</v>
      </c>
      <c r="D248" s="302">
        <f t="shared" ref="D248:D255" si="79">SUM(B248:C248)</f>
        <v>2.7909642859357926</v>
      </c>
      <c r="E248" s="303"/>
      <c r="F248" s="302">
        <v>1.3441198700800063</v>
      </c>
      <c r="G248" s="302">
        <v>1.9758584926929614</v>
      </c>
      <c r="H248" s="302">
        <f t="shared" ref="H248:H255" si="80">SUM(F248:G248)</f>
        <v>3.319978362772968</v>
      </c>
      <c r="I248" s="303"/>
      <c r="J248" s="302">
        <v>1.6899848025612656</v>
      </c>
      <c r="K248" s="302">
        <v>2.2861736532196244</v>
      </c>
      <c r="L248" s="302">
        <f t="shared" ref="L248:L255" si="81">SUM(J248:K248)</f>
        <v>3.9761584557808902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1.5205062251780446</v>
      </c>
      <c r="C249" s="302">
        <v>1.6067175297818703</v>
      </c>
      <c r="D249" s="302">
        <f t="shared" si="79"/>
        <v>3.1272237549599149</v>
      </c>
      <c r="E249" s="303"/>
      <c r="F249" s="302">
        <v>1.6177974121809002</v>
      </c>
      <c r="G249" s="302">
        <v>1.6227418747208617</v>
      </c>
      <c r="H249" s="302">
        <f t="shared" si="80"/>
        <v>3.240539286901762</v>
      </c>
      <c r="I249" s="303"/>
      <c r="J249" s="302">
        <v>1.6904563977732689</v>
      </c>
      <c r="K249" s="302">
        <v>1.3470950041354282</v>
      </c>
      <c r="L249" s="302">
        <f t="shared" si="81"/>
        <v>3.0375514019086971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3.7626661035213593</v>
      </c>
      <c r="C250" s="302">
        <v>1.6192113260442338</v>
      </c>
      <c r="D250" s="302">
        <f t="shared" si="79"/>
        <v>5.3818774295655931</v>
      </c>
      <c r="E250" s="303"/>
      <c r="F250" s="302">
        <v>3.1265582064945781</v>
      </c>
      <c r="G250" s="302">
        <v>1.6209743254939271</v>
      </c>
      <c r="H250" s="302">
        <f t="shared" si="80"/>
        <v>4.7475325319885053</v>
      </c>
      <c r="I250" s="303"/>
      <c r="J250" s="302">
        <v>2.2229442807715367</v>
      </c>
      <c r="K250" s="302">
        <v>1.5495484589354256</v>
      </c>
      <c r="L250" s="302">
        <f t="shared" si="81"/>
        <v>3.7724927397069621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5.0261036194845933E-2</v>
      </c>
      <c r="C251" s="302">
        <v>0.15713216384542694</v>
      </c>
      <c r="D251" s="302">
        <f t="shared" si="79"/>
        <v>0.20739320004027287</v>
      </c>
      <c r="E251" s="303"/>
      <c r="F251" s="302">
        <v>5.0529732997212251E-2</v>
      </c>
      <c r="G251" s="302">
        <v>0.13152854122116711</v>
      </c>
      <c r="H251" s="302">
        <f t="shared" si="80"/>
        <v>0.18205827421837936</v>
      </c>
      <c r="I251" s="303"/>
      <c r="J251" s="302">
        <v>7.0010043494713278E-2</v>
      </c>
      <c r="K251" s="302">
        <v>0.10982945187695839</v>
      </c>
      <c r="L251" s="302">
        <f t="shared" si="81"/>
        <v>0.17983949537167165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5.8474061321170501E-2</v>
      </c>
      <c r="C252" s="302">
        <v>3.440711629964003E-2</v>
      </c>
      <c r="D252" s="302">
        <f t="shared" si="79"/>
        <v>9.2881177620810523E-2</v>
      </c>
      <c r="E252" s="303"/>
      <c r="F252" s="302">
        <v>9.2261365931503317E-2</v>
      </c>
      <c r="G252" s="302">
        <v>4.3423289611315107E-2</v>
      </c>
      <c r="H252" s="302">
        <f t="shared" si="80"/>
        <v>0.13568465554281842</v>
      </c>
      <c r="I252" s="303"/>
      <c r="J252" s="302">
        <v>0.1063679425230922</v>
      </c>
      <c r="K252" s="302">
        <v>5.4172859757727787E-2</v>
      </c>
      <c r="L252" s="302">
        <f t="shared" si="81"/>
        <v>0.16054080228081999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0.85961849629255238</v>
      </c>
      <c r="C253" s="302">
        <v>0.44457737207790049</v>
      </c>
      <c r="D253" s="302">
        <f t="shared" si="79"/>
        <v>1.3041958683704529</v>
      </c>
      <c r="E253" s="303"/>
      <c r="F253" s="302">
        <v>0.8487367877147225</v>
      </c>
      <c r="G253" s="302">
        <v>0.42350391263041465</v>
      </c>
      <c r="H253" s="302">
        <f t="shared" si="80"/>
        <v>1.272240700345137</v>
      </c>
      <c r="I253" s="303"/>
      <c r="J253" s="302">
        <v>0.92397929947849478</v>
      </c>
      <c r="K253" s="302">
        <v>0.54792510007790973</v>
      </c>
      <c r="L253" s="302">
        <f t="shared" si="81"/>
        <v>1.4719043995564045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3.6561751788543463E-2</v>
      </c>
      <c r="C254" s="302">
        <v>7.1618074219882866E-2</v>
      </c>
      <c r="D254" s="302">
        <f t="shared" si="79"/>
        <v>0.10817982600842632</v>
      </c>
      <c r="E254" s="303"/>
      <c r="F254" s="302">
        <v>2.6389038462202644E-2</v>
      </c>
      <c r="G254" s="302">
        <v>7.9759235584301355E-2</v>
      </c>
      <c r="H254" s="302">
        <f t="shared" si="80"/>
        <v>0.106148274046504</v>
      </c>
      <c r="I254" s="303"/>
      <c r="J254" s="302">
        <v>4.3610250624654144E-2</v>
      </c>
      <c r="K254" s="302">
        <v>0.10802242494616072</v>
      </c>
      <c r="L254" s="302">
        <f t="shared" si="81"/>
        <v>0.15163267557081486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0.14968197021795113</v>
      </c>
      <c r="C255" s="302">
        <v>0.14188291697794006</v>
      </c>
      <c r="D255" s="302">
        <f t="shared" si="79"/>
        <v>0.29156488719589119</v>
      </c>
      <c r="E255" s="303"/>
      <c r="F255" s="302">
        <v>0.10493675091202027</v>
      </c>
      <c r="G255" s="302">
        <v>0.10718701847485558</v>
      </c>
      <c r="H255" s="302">
        <f t="shared" si="80"/>
        <v>0.21212376938687585</v>
      </c>
      <c r="I255" s="303"/>
      <c r="J255" s="302">
        <v>0.10980512137144229</v>
      </c>
      <c r="K255" s="302">
        <v>9.5824170777839571E-2</v>
      </c>
      <c r="L255" s="302">
        <f t="shared" si="81"/>
        <v>0.20562929214928186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8.2984984382728335</v>
      </c>
      <c r="C257" s="311">
        <f t="shared" ref="C257:D257" si="82">SUM(C247:C255)</f>
        <v>7.1125015617271687</v>
      </c>
      <c r="D257" s="311">
        <f t="shared" si="82"/>
        <v>15.411000000000001</v>
      </c>
      <c r="E257" s="311"/>
      <c r="F257" s="311">
        <f t="shared" ref="F257:H257" si="83">SUM(F247:F255)</f>
        <v>8.1500774186739875</v>
      </c>
      <c r="G257" s="311">
        <f t="shared" si="83"/>
        <v>7.2489225813260072</v>
      </c>
      <c r="H257" s="311">
        <f t="shared" si="83"/>
        <v>15.39899999999999</v>
      </c>
      <c r="I257" s="311"/>
      <c r="J257" s="311">
        <f t="shared" ref="J257:L257" si="84">SUM(J247:J255)</f>
        <v>7.9615160337366691</v>
      </c>
      <c r="K257" s="311">
        <f t="shared" si="84"/>
        <v>7.2344839662633698</v>
      </c>
      <c r="L257" s="311">
        <f t="shared" si="84"/>
        <v>15.196000000000039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0.43460893308062898</v>
      </c>
      <c r="C264" s="302">
        <v>0.75968248364609936</v>
      </c>
      <c r="D264" s="302">
        <f>SUM(B264:C264)</f>
        <v>1.1942914167267284</v>
      </c>
      <c r="E264" s="303"/>
      <c r="F264" s="302">
        <v>0.93572972091304396</v>
      </c>
      <c r="G264" s="302">
        <v>0.88826138261692245</v>
      </c>
      <c r="H264" s="302">
        <f>SUM(F264:G264)</f>
        <v>1.8239911035299663</v>
      </c>
      <c r="I264" s="303"/>
      <c r="J264" s="302">
        <v>0.93107784268656735</v>
      </c>
      <c r="K264" s="302">
        <v>0.94978837561516227</v>
      </c>
      <c r="L264" s="302">
        <f>SUM(J264:K264)</f>
        <v>1.8808662183017297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0.35599432977690043</v>
      </c>
      <c r="C265" s="302">
        <v>0.53680765080247128</v>
      </c>
      <c r="D265" s="302">
        <f t="shared" ref="D265:D272" si="85">SUM(B265:C265)</f>
        <v>0.89280198057937166</v>
      </c>
      <c r="E265" s="303"/>
      <c r="F265" s="302">
        <v>0.53850748360216316</v>
      </c>
      <c r="G265" s="302">
        <v>0.79714424221774061</v>
      </c>
      <c r="H265" s="302">
        <f t="shared" ref="H265:H272" si="86">SUM(F265:G265)</f>
        <v>1.3356517258199037</v>
      </c>
      <c r="I265" s="303"/>
      <c r="J265" s="302">
        <v>0.55528380540961997</v>
      </c>
      <c r="K265" s="302">
        <v>0.82113622117722873</v>
      </c>
      <c r="L265" s="302">
        <f t="shared" ref="L265:L272" si="87">SUM(J265:K265)</f>
        <v>1.3764200265868487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0.43528050859831224</v>
      </c>
      <c r="C266" s="302">
        <v>0.38783821814382835</v>
      </c>
      <c r="D266" s="302">
        <f t="shared" si="85"/>
        <v>0.82311872674214059</v>
      </c>
      <c r="E266" s="303"/>
      <c r="F266" s="302">
        <v>0.58458041959433338</v>
      </c>
      <c r="G266" s="302">
        <v>0.51185506725995378</v>
      </c>
      <c r="H266" s="302">
        <f t="shared" si="86"/>
        <v>1.0964354868542872</v>
      </c>
      <c r="I266" s="303"/>
      <c r="J266" s="302">
        <v>0.61440646117284825</v>
      </c>
      <c r="K266" s="302">
        <v>0.40816932202594675</v>
      </c>
      <c r="L266" s="302">
        <f t="shared" si="87"/>
        <v>1.0225757831987949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1.0971540584858936</v>
      </c>
      <c r="C267" s="302">
        <v>0.2671393656364765</v>
      </c>
      <c r="D267" s="302">
        <f t="shared" si="85"/>
        <v>1.3642934241223701</v>
      </c>
      <c r="E267" s="303"/>
      <c r="F267" s="302">
        <v>1.057146270721192</v>
      </c>
      <c r="G267" s="302">
        <v>0.35576492742161325</v>
      </c>
      <c r="H267" s="302">
        <f t="shared" si="86"/>
        <v>1.4129111981428053</v>
      </c>
      <c r="I267" s="303"/>
      <c r="J267" s="302">
        <v>0.75599539406114002</v>
      </c>
      <c r="K267" s="302">
        <v>0.32746987428590413</v>
      </c>
      <c r="L267" s="302">
        <f t="shared" si="87"/>
        <v>1.083465268347044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9.2771180294803274E-2</v>
      </c>
      <c r="C268" s="302">
        <v>0.4842975529731447</v>
      </c>
      <c r="D268" s="302">
        <f t="shared" si="85"/>
        <v>0.57706873326794794</v>
      </c>
      <c r="E268" s="303"/>
      <c r="F268" s="302">
        <v>0.23855499381488016</v>
      </c>
      <c r="G268" s="302">
        <v>0.36474760890285152</v>
      </c>
      <c r="H268" s="302">
        <f t="shared" si="86"/>
        <v>0.60330260271773173</v>
      </c>
      <c r="I268" s="303"/>
      <c r="J268" s="302">
        <v>0.38024477418482966</v>
      </c>
      <c r="K268" s="302">
        <v>0.34014351590139752</v>
      </c>
      <c r="L268" s="302">
        <f t="shared" si="87"/>
        <v>0.72038829008622718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0.14806000962061908</v>
      </c>
      <c r="C269" s="302">
        <v>7.6904207675184549E-2</v>
      </c>
      <c r="D269" s="302">
        <f t="shared" si="85"/>
        <v>0.22496421729580363</v>
      </c>
      <c r="E269" s="303"/>
      <c r="F269" s="302">
        <v>0.16860787167391794</v>
      </c>
      <c r="G269" s="302">
        <v>8.2596560117841666E-2</v>
      </c>
      <c r="H269" s="302">
        <f t="shared" si="86"/>
        <v>0.25120443179175961</v>
      </c>
      <c r="I269" s="303"/>
      <c r="J269" s="302">
        <v>0.20414262345488296</v>
      </c>
      <c r="K269" s="302">
        <v>8.9926936632493043E-2</v>
      </c>
      <c r="L269" s="302">
        <f t="shared" si="87"/>
        <v>0.294069560087376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0.57454876572094915</v>
      </c>
      <c r="C270" s="302">
        <v>0.27820347651031246</v>
      </c>
      <c r="D270" s="302">
        <f t="shared" si="85"/>
        <v>0.85275224223126167</v>
      </c>
      <c r="E270" s="303"/>
      <c r="F270" s="302">
        <v>0.55639509673936272</v>
      </c>
      <c r="G270" s="302">
        <v>0.29360958003374305</v>
      </c>
      <c r="H270" s="302">
        <f t="shared" si="86"/>
        <v>0.85000467677310576</v>
      </c>
      <c r="I270" s="303"/>
      <c r="J270" s="302">
        <v>0.49901242124658823</v>
      </c>
      <c r="K270" s="302">
        <v>0.27253623389258314</v>
      </c>
      <c r="L270" s="302">
        <f t="shared" si="87"/>
        <v>0.77154865513917137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1.2624024806657716E-2</v>
      </c>
      <c r="C271" s="302">
        <v>0.15587862744453918</v>
      </c>
      <c r="D271" s="302">
        <f t="shared" si="85"/>
        <v>0.1685026522511969</v>
      </c>
      <c r="E271" s="303"/>
      <c r="F271" s="302">
        <v>1.522833198953938E-2</v>
      </c>
      <c r="G271" s="302">
        <v>0.1546414304519442</v>
      </c>
      <c r="H271" s="302">
        <f t="shared" si="86"/>
        <v>0.16986976244148358</v>
      </c>
      <c r="I271" s="303"/>
      <c r="J271" s="302">
        <v>2.6769737048738251E-2</v>
      </c>
      <c r="K271" s="302">
        <v>0.13360280134260827</v>
      </c>
      <c r="L271" s="302">
        <f t="shared" si="87"/>
        <v>0.16037253839134652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0.19485331626100894</v>
      </c>
      <c r="C272" s="302">
        <v>0.17235329052217263</v>
      </c>
      <c r="D272" s="302">
        <f t="shared" si="85"/>
        <v>0.36720660678318157</v>
      </c>
      <c r="E272" s="303"/>
      <c r="F272" s="302">
        <v>0.14495536814803395</v>
      </c>
      <c r="G272" s="302">
        <v>0.16467364378091512</v>
      </c>
      <c r="H272" s="302">
        <f t="shared" si="86"/>
        <v>0.30962901192894909</v>
      </c>
      <c r="I272" s="303"/>
      <c r="J272" s="302">
        <v>0.11360037643693287</v>
      </c>
      <c r="K272" s="302">
        <v>0.12069328342453116</v>
      </c>
      <c r="L272" s="302">
        <f t="shared" si="87"/>
        <v>0.23429365986146403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3.3458951266457739</v>
      </c>
      <c r="C274" s="311">
        <f t="shared" ref="C274:D274" si="88">SUM(C264:C272)</f>
        <v>3.119104873354229</v>
      </c>
      <c r="D274" s="311">
        <f t="shared" si="88"/>
        <v>6.4650000000000025</v>
      </c>
      <c r="E274" s="311"/>
      <c r="F274" s="311">
        <f t="shared" ref="F274:H274" si="89">SUM(F264:F272)</f>
        <v>4.2397055571964675</v>
      </c>
      <c r="G274" s="311">
        <f t="shared" si="89"/>
        <v>3.6132944428035261</v>
      </c>
      <c r="H274" s="311">
        <f t="shared" si="89"/>
        <v>7.8529999999999909</v>
      </c>
      <c r="I274" s="311"/>
      <c r="J274" s="311">
        <f t="shared" ref="J274:L274" si="90">SUM(J264:J272)</f>
        <v>4.0805334357021481</v>
      </c>
      <c r="K274" s="311">
        <f t="shared" si="90"/>
        <v>3.463466564297855</v>
      </c>
      <c r="L274" s="311">
        <f t="shared" si="90"/>
        <v>7.5440000000000031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1.3696338123023921</v>
      </c>
      <c r="C281" s="302">
        <v>2.3514778804451817</v>
      </c>
      <c r="D281" s="302">
        <f>SUM(B281:C281)</f>
        <v>3.7211116927475736</v>
      </c>
      <c r="E281" s="303"/>
      <c r="F281" s="302">
        <v>1.8213417894587161</v>
      </c>
      <c r="G281" s="302">
        <v>2.6625739423784811</v>
      </c>
      <c r="H281" s="302">
        <f>SUM(F281:G281)</f>
        <v>4.4839157318371967</v>
      </c>
      <c r="I281" s="303"/>
      <c r="J281" s="302">
        <v>2.3370525464318836</v>
      </c>
      <c r="K281" s="302">
        <v>2.8920996977337436</v>
      </c>
      <c r="L281" s="302">
        <f>SUM(J281:K281)</f>
        <v>5.2291522441656273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3.7485539826923331</v>
      </c>
      <c r="C282" s="302">
        <v>7.8102361467815102</v>
      </c>
      <c r="D282" s="302">
        <f t="shared" ref="D282:D289" si="91">SUM(B282:C282)</f>
        <v>11.558790129473843</v>
      </c>
      <c r="E282" s="303"/>
      <c r="F282" s="302">
        <v>5.5231485514381564</v>
      </c>
      <c r="G282" s="302">
        <v>9.3512846295645282</v>
      </c>
      <c r="H282" s="302">
        <f t="shared" ref="H282:H289" si="92">SUM(F282:G282)</f>
        <v>14.874433181002685</v>
      </c>
      <c r="I282" s="303"/>
      <c r="J282" s="302">
        <v>7.6444672637250317</v>
      </c>
      <c r="K282" s="302">
        <v>10.23338907599099</v>
      </c>
      <c r="L282" s="302">
        <f t="shared" ref="L282:L289" si="93">SUM(J282:K282)</f>
        <v>17.877856339716022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2.6298402718251692</v>
      </c>
      <c r="C283" s="302">
        <v>3.113079554739894</v>
      </c>
      <c r="D283" s="302">
        <f t="shared" si="91"/>
        <v>5.7429198265650632</v>
      </c>
      <c r="E283" s="303"/>
      <c r="F283" s="302">
        <v>3.217242349071789</v>
      </c>
      <c r="G283" s="302">
        <v>3.5452700871783902</v>
      </c>
      <c r="H283" s="302">
        <f t="shared" si="92"/>
        <v>6.7625124362501792</v>
      </c>
      <c r="I283" s="303"/>
      <c r="J283" s="302">
        <v>4.0079703023097988</v>
      </c>
      <c r="K283" s="302">
        <v>3.3256055352700717</v>
      </c>
      <c r="L283" s="302">
        <f t="shared" si="93"/>
        <v>7.3335758375798701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6.1960418641216677</v>
      </c>
      <c r="C284" s="302">
        <v>2.355194854128293</v>
      </c>
      <c r="D284" s="302">
        <f t="shared" si="91"/>
        <v>8.5512367182499602</v>
      </c>
      <c r="E284" s="303"/>
      <c r="F284" s="302">
        <v>6.1571816215192854</v>
      </c>
      <c r="G284" s="302">
        <v>2.4569717644809836</v>
      </c>
      <c r="H284" s="302">
        <f t="shared" si="92"/>
        <v>8.6141533860002681</v>
      </c>
      <c r="I284" s="303"/>
      <c r="J284" s="302">
        <v>4.6846018527562707</v>
      </c>
      <c r="K284" s="302">
        <v>2.8941059296928424</v>
      </c>
      <c r="L284" s="302">
        <f t="shared" si="93"/>
        <v>7.5787077824491131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0.16880531288561132</v>
      </c>
      <c r="C285" s="302">
        <v>0.92583732520444684</v>
      </c>
      <c r="D285" s="302">
        <f t="shared" si="91"/>
        <v>1.0946426380900582</v>
      </c>
      <c r="E285" s="303"/>
      <c r="F285" s="302">
        <v>0.17956029780674296</v>
      </c>
      <c r="G285" s="302">
        <v>0.69482202116636371</v>
      </c>
      <c r="H285" s="302">
        <f t="shared" si="92"/>
        <v>0.8743823189731067</v>
      </c>
      <c r="I285" s="303"/>
      <c r="J285" s="302">
        <v>0.35777833630157552</v>
      </c>
      <c r="K285" s="302">
        <v>0.60451346862783217</v>
      </c>
      <c r="L285" s="302">
        <f t="shared" si="93"/>
        <v>0.96229180492940769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0.42141006065868752</v>
      </c>
      <c r="C286" s="302">
        <v>0.23889530018473007</v>
      </c>
      <c r="D286" s="302">
        <f t="shared" si="91"/>
        <v>0.66030536084341762</v>
      </c>
      <c r="E286" s="303"/>
      <c r="F286" s="302">
        <v>0.6485110095840888</v>
      </c>
      <c r="G286" s="302">
        <v>0.26818675272196751</v>
      </c>
      <c r="H286" s="302">
        <f t="shared" si="92"/>
        <v>0.91669776230605637</v>
      </c>
      <c r="I286" s="303"/>
      <c r="J286" s="302">
        <v>0.87871197386986799</v>
      </c>
      <c r="K286" s="302">
        <v>0.4449194288311995</v>
      </c>
      <c r="L286" s="302">
        <f t="shared" si="93"/>
        <v>1.3236314027010674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1.0583963086595773</v>
      </c>
      <c r="C287" s="302">
        <v>0.57001735461063574</v>
      </c>
      <c r="D287" s="302">
        <f t="shared" si="91"/>
        <v>1.6284136632702131</v>
      </c>
      <c r="E287" s="303"/>
      <c r="F287" s="302">
        <v>1.012314267377681</v>
      </c>
      <c r="G287" s="302">
        <v>0.52563944544969576</v>
      </c>
      <c r="H287" s="302">
        <f t="shared" si="92"/>
        <v>1.5379537128273768</v>
      </c>
      <c r="I287" s="303"/>
      <c r="J287" s="302">
        <v>1.1173521178927588</v>
      </c>
      <c r="K287" s="302">
        <v>0.73024473255018396</v>
      </c>
      <c r="L287" s="302">
        <f t="shared" si="93"/>
        <v>1.8475968504429428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0.11778082916608243</v>
      </c>
      <c r="C288" s="302">
        <v>0.62628566873855762</v>
      </c>
      <c r="D288" s="302">
        <f t="shared" si="91"/>
        <v>0.74406649790464008</v>
      </c>
      <c r="E288" s="303"/>
      <c r="F288" s="302">
        <v>0.1028977071184365</v>
      </c>
      <c r="G288" s="302">
        <v>0.47471592415967995</v>
      </c>
      <c r="H288" s="302">
        <f t="shared" si="92"/>
        <v>0.57761363127811649</v>
      </c>
      <c r="I288" s="303"/>
      <c r="J288" s="302">
        <v>0.16170039521284757</v>
      </c>
      <c r="K288" s="302">
        <v>0.53112886763695666</v>
      </c>
      <c r="L288" s="302">
        <f t="shared" si="93"/>
        <v>0.69282926284980428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0.61052942899925489</v>
      </c>
      <c r="C289" s="302">
        <v>0.63998404385595609</v>
      </c>
      <c r="D289" s="302">
        <f t="shared" si="91"/>
        <v>1.250513472855211</v>
      </c>
      <c r="E289" s="303"/>
      <c r="F289" s="302">
        <v>0.54702832096133147</v>
      </c>
      <c r="G289" s="302">
        <v>0.46330951856365643</v>
      </c>
      <c r="H289" s="302">
        <f t="shared" si="92"/>
        <v>1.010337839524988</v>
      </c>
      <c r="I289" s="303"/>
      <c r="J289" s="302">
        <v>0.4490930423710302</v>
      </c>
      <c r="K289" s="302">
        <v>0.46026543279503729</v>
      </c>
      <c r="L289" s="302">
        <f t="shared" si="93"/>
        <v>0.90935847516606749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16.320991871310778</v>
      </c>
      <c r="C291" s="311">
        <f t="shared" ref="C291:D291" si="94">SUM(C281:C289)</f>
        <v>18.631008128689203</v>
      </c>
      <c r="D291" s="311">
        <f t="shared" si="94"/>
        <v>34.951999999999977</v>
      </c>
      <c r="E291" s="311"/>
      <c r="F291" s="311">
        <f t="shared" ref="F291:H291" si="95">SUM(F281:F289)</f>
        <v>19.209225914336226</v>
      </c>
      <c r="G291" s="311">
        <f t="shared" si="95"/>
        <v>20.442774085663739</v>
      </c>
      <c r="H291" s="311">
        <f t="shared" si="95"/>
        <v>39.651999999999973</v>
      </c>
      <c r="I291" s="311"/>
      <c r="J291" s="311">
        <f t="shared" ref="J291:L291" si="96">SUM(J281:J289)</f>
        <v>21.638727830871062</v>
      </c>
      <c r="K291" s="311">
        <f t="shared" si="96"/>
        <v>22.116272169128852</v>
      </c>
      <c r="L291" s="311">
        <f t="shared" si="96"/>
        <v>43.754999999999924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1.1728808605621084</v>
      </c>
      <c r="C298" s="302">
        <v>2.5091951527976772</v>
      </c>
      <c r="D298" s="302">
        <f>SUM(B298:C298)</f>
        <v>3.6820760133597856</v>
      </c>
      <c r="E298" s="303"/>
      <c r="F298" s="302">
        <v>1.8117566610043705</v>
      </c>
      <c r="G298" s="302">
        <v>2.2625445648480111</v>
      </c>
      <c r="H298" s="302">
        <f>SUM(F298:G298)</f>
        <v>4.0743012258523814</v>
      </c>
      <c r="I298" s="303"/>
      <c r="J298" s="302">
        <v>2.4453487179286282</v>
      </c>
      <c r="K298" s="302">
        <v>2.6468663932204088</v>
      </c>
      <c r="L298" s="302">
        <f>SUM(J298:K298)</f>
        <v>5.092215111149037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1.5608274145477699</v>
      </c>
      <c r="C299" s="302">
        <v>2.3757437054190915</v>
      </c>
      <c r="D299" s="302">
        <f t="shared" ref="D299:D306" si="97">SUM(B299:C299)</f>
        <v>3.9365711199668612</v>
      </c>
      <c r="E299" s="303"/>
      <c r="F299" s="302">
        <v>2.4311215772005146</v>
      </c>
      <c r="G299" s="302">
        <v>2.5407123740966147</v>
      </c>
      <c r="H299" s="302">
        <f t="shared" ref="H299:H306" si="98">SUM(F299:G299)</f>
        <v>4.9718339512971292</v>
      </c>
      <c r="I299" s="303"/>
      <c r="J299" s="302">
        <v>3.3836321181765689</v>
      </c>
      <c r="K299" s="302">
        <v>3.2616483062065007</v>
      </c>
      <c r="L299" s="302">
        <f t="shared" ref="L299:L306" si="99">SUM(J299:K299)</f>
        <v>6.6452804243830697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2.2324592434349024</v>
      </c>
      <c r="C300" s="302">
        <v>3.4404123207371797</v>
      </c>
      <c r="D300" s="302">
        <f t="shared" si="97"/>
        <v>5.6728715641720822</v>
      </c>
      <c r="E300" s="303"/>
      <c r="F300" s="302">
        <v>3.1656385554195392</v>
      </c>
      <c r="G300" s="302">
        <v>3.279340393100274</v>
      </c>
      <c r="H300" s="302">
        <f t="shared" si="98"/>
        <v>6.4449789485198128</v>
      </c>
      <c r="I300" s="303"/>
      <c r="J300" s="302">
        <v>3.8684506502937608</v>
      </c>
      <c r="K300" s="302">
        <v>3.332139382903359</v>
      </c>
      <c r="L300" s="302">
        <f t="shared" si="99"/>
        <v>7.2005900331971198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3.7517660500776944</v>
      </c>
      <c r="C301" s="302">
        <v>2.5768998450996037</v>
      </c>
      <c r="D301" s="302">
        <f t="shared" si="97"/>
        <v>6.3286658951772985</v>
      </c>
      <c r="E301" s="303"/>
      <c r="F301" s="302">
        <v>4.1180560153606649</v>
      </c>
      <c r="G301" s="302">
        <v>2.7282232474783461</v>
      </c>
      <c r="H301" s="302">
        <f t="shared" si="98"/>
        <v>6.846279262839011</v>
      </c>
      <c r="I301" s="303"/>
      <c r="J301" s="302">
        <v>4.4697787472517172</v>
      </c>
      <c r="K301" s="302">
        <v>3.392899400955689</v>
      </c>
      <c r="L301" s="302">
        <f t="shared" si="99"/>
        <v>7.8626781482074062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0.30633719279725991</v>
      </c>
      <c r="C302" s="302">
        <v>1.7253916094016877</v>
      </c>
      <c r="D302" s="302">
        <f t="shared" si="97"/>
        <v>2.0317288021989475</v>
      </c>
      <c r="E302" s="303"/>
      <c r="F302" s="302">
        <v>0.46664762193935594</v>
      </c>
      <c r="G302" s="302">
        <v>1.0037769496356435</v>
      </c>
      <c r="H302" s="302">
        <f t="shared" si="98"/>
        <v>1.4704245715749993</v>
      </c>
      <c r="I302" s="303"/>
      <c r="J302" s="302">
        <v>0.94885238266664595</v>
      </c>
      <c r="K302" s="302">
        <v>0.91262474741363098</v>
      </c>
      <c r="L302" s="302">
        <f t="shared" si="99"/>
        <v>1.861477130080277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2.5563612428755933</v>
      </c>
      <c r="C303" s="302">
        <v>0.84753422766525843</v>
      </c>
      <c r="D303" s="302">
        <f t="shared" si="97"/>
        <v>3.403895470540852</v>
      </c>
      <c r="E303" s="303"/>
      <c r="F303" s="302">
        <v>2.772300707860861</v>
      </c>
      <c r="G303" s="302">
        <v>0.80672538870649746</v>
      </c>
      <c r="H303" s="302">
        <f t="shared" si="98"/>
        <v>3.5790260965673584</v>
      </c>
      <c r="I303" s="303"/>
      <c r="J303" s="302">
        <v>3.2811522545374374</v>
      </c>
      <c r="K303" s="302">
        <v>0.97081051010688924</v>
      </c>
      <c r="L303" s="302">
        <f t="shared" si="99"/>
        <v>4.2519627646443263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1.4367616805772592</v>
      </c>
      <c r="C304" s="302">
        <v>2.3324236180511768</v>
      </c>
      <c r="D304" s="302">
        <f t="shared" si="97"/>
        <v>3.769185298628436</v>
      </c>
      <c r="E304" s="303"/>
      <c r="F304" s="302">
        <v>1.588871211266496</v>
      </c>
      <c r="G304" s="302">
        <v>2.1206673327569026</v>
      </c>
      <c r="H304" s="302">
        <f t="shared" si="98"/>
        <v>3.7095385440233986</v>
      </c>
      <c r="I304" s="303"/>
      <c r="J304" s="302">
        <v>2.4373629910715477</v>
      </c>
      <c r="K304" s="302">
        <v>3.0764837368289073</v>
      </c>
      <c r="L304" s="302">
        <f t="shared" si="99"/>
        <v>5.5138467279004555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0.46182824830366731</v>
      </c>
      <c r="C305" s="302">
        <v>2.9862097637482874</v>
      </c>
      <c r="D305" s="302">
        <f t="shared" si="97"/>
        <v>3.4480380120519545</v>
      </c>
      <c r="E305" s="303"/>
      <c r="F305" s="302">
        <v>0.41914462460248358</v>
      </c>
      <c r="G305" s="302">
        <v>2.2753128911052656</v>
      </c>
      <c r="H305" s="302">
        <f t="shared" si="98"/>
        <v>2.6944575157077493</v>
      </c>
      <c r="I305" s="303"/>
      <c r="J305" s="302">
        <v>0.84287012648053938</v>
      </c>
      <c r="K305" s="302">
        <v>2.4276309965158447</v>
      </c>
      <c r="L305" s="302">
        <f t="shared" si="99"/>
        <v>3.2705011229963841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6.5974892525769784</v>
      </c>
      <c r="C306" s="302">
        <v>10.501478571326818</v>
      </c>
      <c r="D306" s="302">
        <f t="shared" si="97"/>
        <v>17.098967823903795</v>
      </c>
      <c r="E306" s="303"/>
      <c r="F306" s="302">
        <v>5.3859051490717009</v>
      </c>
      <c r="G306" s="302">
        <v>8.4652547345464448</v>
      </c>
      <c r="H306" s="302">
        <f t="shared" si="98"/>
        <v>13.851159883618145</v>
      </c>
      <c r="I306" s="303"/>
      <c r="J306" s="302">
        <v>4.1496721301197903</v>
      </c>
      <c r="K306" s="302">
        <v>9.6627764073220934</v>
      </c>
      <c r="L306" s="302">
        <f t="shared" si="99"/>
        <v>13.812448537441885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20.076711185753233</v>
      </c>
      <c r="C308" s="311">
        <f t="shared" ref="C308:D308" si="100">SUM(C298:C306)</f>
        <v>29.295288814246781</v>
      </c>
      <c r="D308" s="311">
        <f t="shared" si="100"/>
        <v>49.372000000000014</v>
      </c>
      <c r="E308" s="311"/>
      <c r="F308" s="311">
        <f t="shared" ref="F308:H308" si="101">SUM(F298:F306)</f>
        <v>22.159442123725988</v>
      </c>
      <c r="G308" s="311">
        <f t="shared" si="101"/>
        <v>25.482557876273997</v>
      </c>
      <c r="H308" s="311">
        <f t="shared" si="101"/>
        <v>47.641999999999982</v>
      </c>
      <c r="I308" s="311"/>
      <c r="J308" s="311">
        <f t="shared" ref="J308:L308" si="102">SUM(J298:J306)</f>
        <v>25.827120118526636</v>
      </c>
      <c r="K308" s="311">
        <f t="shared" si="102"/>
        <v>29.683879881473324</v>
      </c>
      <c r="L308" s="311">
        <f t="shared" si="102"/>
        <v>55.510999999999967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0.98323305861636801</v>
      </c>
      <c r="C315" s="302">
        <v>0.88782680096899391</v>
      </c>
      <c r="D315" s="302">
        <f>SUM(B315:C315)</f>
        <v>1.8710598595853618</v>
      </c>
      <c r="E315" s="303"/>
      <c r="F315" s="302">
        <v>1.1629448503648996</v>
      </c>
      <c r="G315" s="302">
        <v>1.0508677172531422</v>
      </c>
      <c r="H315" s="302">
        <f>SUM(F315:G315)</f>
        <v>2.2138125676180418</v>
      </c>
      <c r="I315" s="303"/>
      <c r="J315" s="302">
        <v>1.3095225833062039</v>
      </c>
      <c r="K315" s="302">
        <v>0.99304881617377894</v>
      </c>
      <c r="L315" s="302">
        <f>SUM(J315:K315)</f>
        <v>2.3025713994799828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3.3855643531736495</v>
      </c>
      <c r="C316" s="302">
        <v>1.5051399524212317</v>
      </c>
      <c r="D316" s="302">
        <f t="shared" ref="D316:D323" si="103">SUM(B316:C316)</f>
        <v>4.8907043055948813</v>
      </c>
      <c r="E316" s="303"/>
      <c r="F316" s="302">
        <v>4.1253409846413183</v>
      </c>
      <c r="G316" s="302">
        <v>2.0231859789994515</v>
      </c>
      <c r="H316" s="302">
        <f t="shared" ref="H316:H323" si="104">SUM(F316:G316)</f>
        <v>6.1485269636407693</v>
      </c>
      <c r="I316" s="303"/>
      <c r="J316" s="302">
        <v>4.785097576984227</v>
      </c>
      <c r="K316" s="302">
        <v>2.0876112384876571</v>
      </c>
      <c r="L316" s="302">
        <f t="shared" ref="L316:L323" si="105">SUM(J316:K316)</f>
        <v>6.8727088154718841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3.8321666876111911</v>
      </c>
      <c r="C317" s="302">
        <v>4.6030779287827652</v>
      </c>
      <c r="D317" s="302">
        <f t="shared" si="103"/>
        <v>8.4352446163939554</v>
      </c>
      <c r="E317" s="303"/>
      <c r="F317" s="302">
        <v>4.1796081596834016</v>
      </c>
      <c r="G317" s="302">
        <v>4.7762135503309704</v>
      </c>
      <c r="H317" s="302">
        <f t="shared" si="104"/>
        <v>8.9558217100143729</v>
      </c>
      <c r="I317" s="303"/>
      <c r="J317" s="302">
        <v>5.3095723142147122</v>
      </c>
      <c r="K317" s="302">
        <v>4.5139057037572368</v>
      </c>
      <c r="L317" s="302">
        <f t="shared" si="105"/>
        <v>9.823478017971949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8.699551683784664</v>
      </c>
      <c r="C318" s="302">
        <v>4.4233701175936799</v>
      </c>
      <c r="D318" s="302">
        <f t="shared" si="103"/>
        <v>13.122921801378343</v>
      </c>
      <c r="E318" s="303"/>
      <c r="F318" s="302">
        <v>7.2622507545367538</v>
      </c>
      <c r="G318" s="302">
        <v>4.3562092664819749</v>
      </c>
      <c r="H318" s="302">
        <f t="shared" si="104"/>
        <v>11.618460021018729</v>
      </c>
      <c r="I318" s="303"/>
      <c r="J318" s="302">
        <v>5.0605345092358878</v>
      </c>
      <c r="K318" s="302">
        <v>4.3139547613349878</v>
      </c>
      <c r="L318" s="302">
        <f t="shared" si="105"/>
        <v>9.3744892705708764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7.4106458190147634E-2</v>
      </c>
      <c r="C319" s="302">
        <v>0.21200340806850146</v>
      </c>
      <c r="D319" s="302">
        <f t="shared" si="103"/>
        <v>0.28610986625864909</v>
      </c>
      <c r="E319" s="303"/>
      <c r="F319" s="302">
        <v>7.4939639700016936E-2</v>
      </c>
      <c r="G319" s="302">
        <v>0.23029809462033637</v>
      </c>
      <c r="H319" s="302">
        <f t="shared" si="104"/>
        <v>0.30523773432035328</v>
      </c>
      <c r="I319" s="303"/>
      <c r="J319" s="302">
        <v>0.17516417993360531</v>
      </c>
      <c r="K319" s="302">
        <v>0.21158769199176711</v>
      </c>
      <c r="L319" s="302">
        <f t="shared" si="105"/>
        <v>0.38675187192537241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1.1773654374937248</v>
      </c>
      <c r="C320" s="302">
        <v>0.25883496961086921</v>
      </c>
      <c r="D320" s="302">
        <f t="shared" si="103"/>
        <v>1.436200407104594</v>
      </c>
      <c r="E320" s="303"/>
      <c r="F320" s="302">
        <v>1.0427585647671895</v>
      </c>
      <c r="G320" s="302">
        <v>0.25778155868916458</v>
      </c>
      <c r="H320" s="302">
        <f t="shared" si="104"/>
        <v>1.3005401234563541</v>
      </c>
      <c r="I320" s="303"/>
      <c r="J320" s="302">
        <v>1.1219675678111176</v>
      </c>
      <c r="K320" s="302">
        <v>0.25171976125995316</v>
      </c>
      <c r="L320" s="302">
        <f t="shared" si="105"/>
        <v>1.3736873290710707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0.71451688235797228</v>
      </c>
      <c r="C321" s="302">
        <v>0.38398852338248152</v>
      </c>
      <c r="D321" s="302">
        <f t="shared" si="103"/>
        <v>1.0985054057404537</v>
      </c>
      <c r="E321" s="303"/>
      <c r="F321" s="302">
        <v>0.65816789384283014</v>
      </c>
      <c r="G321" s="302">
        <v>0.35947284517382094</v>
      </c>
      <c r="H321" s="302">
        <f t="shared" si="104"/>
        <v>1.0176407390166511</v>
      </c>
      <c r="I321" s="303"/>
      <c r="J321" s="302">
        <v>0.77337595775887547</v>
      </c>
      <c r="K321" s="302">
        <v>0.50004384728454265</v>
      </c>
      <c r="L321" s="302">
        <f t="shared" si="105"/>
        <v>1.2734198050434182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7.861794659094383E-2</v>
      </c>
      <c r="C322" s="302">
        <v>0.13234747397648186</v>
      </c>
      <c r="D322" s="302">
        <f t="shared" si="103"/>
        <v>0.21096542056742568</v>
      </c>
      <c r="E322" s="303"/>
      <c r="F322" s="302">
        <v>6.0185911404416127E-2</v>
      </c>
      <c r="G322" s="302">
        <v>0.10765600125369364</v>
      </c>
      <c r="H322" s="302">
        <f t="shared" si="104"/>
        <v>0.16784191265810977</v>
      </c>
      <c r="I322" s="303"/>
      <c r="J322" s="302">
        <v>0.11377767505006468</v>
      </c>
      <c r="K322" s="302">
        <v>9.7282823507248248E-2</v>
      </c>
      <c r="L322" s="302">
        <f t="shared" si="105"/>
        <v>0.21106049855731293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0.84839760210765369</v>
      </c>
      <c r="C323" s="302">
        <v>0.48889071526868372</v>
      </c>
      <c r="D323" s="302">
        <f t="shared" si="103"/>
        <v>1.3372883173763375</v>
      </c>
      <c r="E323" s="303"/>
      <c r="F323" s="302">
        <v>0.70972257531335103</v>
      </c>
      <c r="G323" s="302">
        <v>0.35539565294324071</v>
      </c>
      <c r="H323" s="302">
        <f t="shared" si="104"/>
        <v>1.0651182282565919</v>
      </c>
      <c r="I323" s="303"/>
      <c r="J323" s="302">
        <v>0.85681457010308548</v>
      </c>
      <c r="K323" s="302">
        <v>0.30201842180510652</v>
      </c>
      <c r="L323" s="302">
        <f t="shared" si="105"/>
        <v>1.1588329919081919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19.793520109926316</v>
      </c>
      <c r="C325" s="311">
        <f t="shared" ref="C325:D325" si="106">SUM(C315:C323)</f>
        <v>12.895479890073688</v>
      </c>
      <c r="D325" s="311">
        <f t="shared" si="106"/>
        <v>32.689</v>
      </c>
      <c r="E325" s="311"/>
      <c r="F325" s="311">
        <f t="shared" ref="F325:H325" si="107">SUM(F315:F323)</f>
        <v>19.275919334254176</v>
      </c>
      <c r="G325" s="311">
        <f t="shared" si="107"/>
        <v>13.517080665745794</v>
      </c>
      <c r="H325" s="311">
        <f t="shared" si="107"/>
        <v>32.792999999999978</v>
      </c>
      <c r="I325" s="311"/>
      <c r="J325" s="311">
        <f t="shared" ref="J325:L325" si="108">SUM(J315:J323)</f>
        <v>19.505826934397785</v>
      </c>
      <c r="K325" s="311">
        <f t="shared" si="108"/>
        <v>13.271173065602278</v>
      </c>
      <c r="L325" s="311">
        <f t="shared" si="108"/>
        <v>32.777000000000058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0.70687107215186873</v>
      </c>
      <c r="C332" s="302">
        <v>0.89309390377697195</v>
      </c>
      <c r="D332" s="302">
        <f>SUM(B332:C332)</f>
        <v>1.5999649759288408</v>
      </c>
      <c r="E332" s="303"/>
      <c r="F332" s="302">
        <v>0.91246952227547728</v>
      </c>
      <c r="G332" s="302">
        <v>0.83847530186289065</v>
      </c>
      <c r="H332" s="302">
        <f>SUM(F332:G332)</f>
        <v>1.7509448241383678</v>
      </c>
      <c r="I332" s="303"/>
      <c r="J332" s="302">
        <v>1.0808819284840072</v>
      </c>
      <c r="K332" s="302">
        <v>0.81046250884237681</v>
      </c>
      <c r="L332" s="302">
        <f>SUM(J332:K332)</f>
        <v>1.8913444373263841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18.534578106000637</v>
      </c>
      <c r="C333" s="302">
        <v>10.234019037629071</v>
      </c>
      <c r="D333" s="302">
        <f t="shared" ref="D333:D340" si="109">SUM(B333:C333)</f>
        <v>28.768597143629709</v>
      </c>
      <c r="E333" s="303"/>
      <c r="F333" s="302">
        <v>21.835832818649966</v>
      </c>
      <c r="G333" s="302">
        <v>10.455379100943931</v>
      </c>
      <c r="H333" s="302">
        <f t="shared" ref="H333:H340" si="110">SUM(F333:G333)</f>
        <v>32.291211919593898</v>
      </c>
      <c r="I333" s="303"/>
      <c r="J333" s="302">
        <v>25.361198788079712</v>
      </c>
      <c r="K333" s="302">
        <v>11.050135787081889</v>
      </c>
      <c r="L333" s="302">
        <f t="shared" ref="L333:L340" si="111">SUM(J333:K333)</f>
        <v>36.411334575161604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2.7064527680438046</v>
      </c>
      <c r="C334" s="302">
        <v>2.5711634027256229</v>
      </c>
      <c r="D334" s="302">
        <f t="shared" si="109"/>
        <v>5.2776161707694271</v>
      </c>
      <c r="E334" s="303"/>
      <c r="F334" s="302">
        <v>3.0143503482361971</v>
      </c>
      <c r="G334" s="302">
        <v>2.4466400061098801</v>
      </c>
      <c r="H334" s="302">
        <f t="shared" si="110"/>
        <v>5.4609903543460767</v>
      </c>
      <c r="I334" s="303"/>
      <c r="J334" s="302">
        <v>3.2095582616326044</v>
      </c>
      <c r="K334" s="302">
        <v>1.841207827078325</v>
      </c>
      <c r="L334" s="302">
        <f t="shared" si="111"/>
        <v>5.0507660887109296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3.7862656337123903</v>
      </c>
      <c r="C335" s="302">
        <v>1.1847913722331069</v>
      </c>
      <c r="D335" s="302">
        <f t="shared" si="109"/>
        <v>4.9710570059454975</v>
      </c>
      <c r="E335" s="303"/>
      <c r="F335" s="302">
        <v>3.3304210302561157</v>
      </c>
      <c r="G335" s="302">
        <v>0.94290779577455253</v>
      </c>
      <c r="H335" s="302">
        <f t="shared" si="110"/>
        <v>4.2733288260306681</v>
      </c>
      <c r="I335" s="303"/>
      <c r="J335" s="302">
        <v>1.5504767297235844</v>
      </c>
      <c r="K335" s="302">
        <v>0.87768840305794682</v>
      </c>
      <c r="L335" s="302">
        <f t="shared" si="111"/>
        <v>2.4281651327815315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0.45572796408855348</v>
      </c>
      <c r="C336" s="302">
        <v>0.76277585650647828</v>
      </c>
      <c r="D336" s="302">
        <f t="shared" si="109"/>
        <v>1.2185038205950318</v>
      </c>
      <c r="E336" s="303"/>
      <c r="F336" s="302">
        <v>0.3842687143975706</v>
      </c>
      <c r="G336" s="302">
        <v>0.46766795028106717</v>
      </c>
      <c r="H336" s="302">
        <f t="shared" si="110"/>
        <v>0.85193666467863771</v>
      </c>
      <c r="I336" s="303"/>
      <c r="J336" s="302">
        <v>0.15882407365514184</v>
      </c>
      <c r="K336" s="302">
        <v>0.42964135017038196</v>
      </c>
      <c r="L336" s="302">
        <f t="shared" si="111"/>
        <v>0.5884654238255238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12.8312375629603</v>
      </c>
      <c r="C337" s="302">
        <v>2.0394612597253849</v>
      </c>
      <c r="D337" s="302">
        <f t="shared" si="109"/>
        <v>14.870698822685686</v>
      </c>
      <c r="E337" s="303"/>
      <c r="F337" s="302">
        <v>12.052473299045831</v>
      </c>
      <c r="G337" s="302">
        <v>1.7633291189459939</v>
      </c>
      <c r="H337" s="302">
        <f t="shared" si="110"/>
        <v>13.815802417991824</v>
      </c>
      <c r="I337" s="303"/>
      <c r="J337" s="302">
        <v>13.010148872972378</v>
      </c>
      <c r="K337" s="302">
        <v>2.0066906439310701</v>
      </c>
      <c r="L337" s="302">
        <f t="shared" si="111"/>
        <v>15.016839516903449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0.29162647681448151</v>
      </c>
      <c r="C338" s="302">
        <v>0.19366041258413161</v>
      </c>
      <c r="D338" s="302">
        <f t="shared" si="109"/>
        <v>0.48528688939861309</v>
      </c>
      <c r="E338" s="303"/>
      <c r="F338" s="302">
        <v>0.25834898237993309</v>
      </c>
      <c r="G338" s="302">
        <v>0.12840216834015161</v>
      </c>
      <c r="H338" s="302">
        <f t="shared" si="110"/>
        <v>0.3867511507200847</v>
      </c>
      <c r="I338" s="303"/>
      <c r="J338" s="302">
        <v>0.23566475291391004</v>
      </c>
      <c r="K338" s="302">
        <v>0.17061714499744171</v>
      </c>
      <c r="L338" s="302">
        <f t="shared" si="111"/>
        <v>0.40628189791135172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0.22710458853044316</v>
      </c>
      <c r="C339" s="302">
        <v>1.2277136933810746</v>
      </c>
      <c r="D339" s="302">
        <f t="shared" si="109"/>
        <v>1.4548182819115179</v>
      </c>
      <c r="E339" s="303"/>
      <c r="F339" s="302">
        <v>0.26512603038743099</v>
      </c>
      <c r="G339" s="302">
        <v>0.84938015642849618</v>
      </c>
      <c r="H339" s="302">
        <f t="shared" si="110"/>
        <v>1.1145061868159272</v>
      </c>
      <c r="I339" s="303"/>
      <c r="J339" s="302">
        <v>0.26274812385654528</v>
      </c>
      <c r="K339" s="302">
        <v>0.99579432978073157</v>
      </c>
      <c r="L339" s="302">
        <f t="shared" si="111"/>
        <v>1.2585424536372769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3.6048809929867147</v>
      </c>
      <c r="C340" s="302">
        <v>0.60257589614900386</v>
      </c>
      <c r="D340" s="302">
        <f t="shared" si="109"/>
        <v>4.2074568891357185</v>
      </c>
      <c r="E340" s="303"/>
      <c r="F340" s="302">
        <v>2.7048604779805463</v>
      </c>
      <c r="G340" s="302">
        <v>0.3256671777040383</v>
      </c>
      <c r="H340" s="302">
        <f t="shared" si="110"/>
        <v>3.0305276556845846</v>
      </c>
      <c r="I340" s="303"/>
      <c r="J340" s="302">
        <v>1.082950079063808</v>
      </c>
      <c r="K340" s="302">
        <v>0.35631039467806941</v>
      </c>
      <c r="L340" s="302">
        <f t="shared" si="111"/>
        <v>1.4392604737418775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43.144745165289187</v>
      </c>
      <c r="C342" s="311">
        <f t="shared" ref="C342:D342" si="112">SUM(C332:C340)</f>
        <v>19.709254834710844</v>
      </c>
      <c r="D342" s="311">
        <f t="shared" si="112"/>
        <v>62.854000000000049</v>
      </c>
      <c r="E342" s="311"/>
      <c r="F342" s="311">
        <f t="shared" ref="F342:H342" si="113">SUM(F332:F340)</f>
        <v>44.758151223609062</v>
      </c>
      <c r="G342" s="311">
        <f t="shared" si="113"/>
        <v>18.217848776391001</v>
      </c>
      <c r="H342" s="311">
        <f t="shared" si="113"/>
        <v>62.976000000000084</v>
      </c>
      <c r="I342" s="311"/>
      <c r="J342" s="311">
        <f t="shared" ref="J342:L342" si="114">SUM(J332:J340)</f>
        <v>45.952451610381694</v>
      </c>
      <c r="K342" s="311">
        <f t="shared" si="114"/>
        <v>18.538548389618235</v>
      </c>
      <c r="L342" s="311">
        <f t="shared" si="114"/>
        <v>64.490999999999914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2.7918238215284332</v>
      </c>
      <c r="C349" s="302">
        <v>1.1750891087399522</v>
      </c>
      <c r="D349" s="302">
        <f>SUM(B349:C349)</f>
        <v>3.9669129302683857</v>
      </c>
      <c r="E349" s="303"/>
      <c r="F349" s="302">
        <v>3.3162263158979077</v>
      </c>
      <c r="G349" s="302">
        <v>1.3182700456115559</v>
      </c>
      <c r="H349" s="302">
        <f>SUM(F349:G349)</f>
        <v>4.6344963615094636</v>
      </c>
      <c r="I349" s="303"/>
      <c r="J349" s="302">
        <v>4.7748305527568764</v>
      </c>
      <c r="K349" s="302">
        <v>1.4933957477497242</v>
      </c>
      <c r="L349" s="302">
        <f>SUM(J349:K349)</f>
        <v>6.2682263005066003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20.614851084633219</v>
      </c>
      <c r="C350" s="302">
        <v>6.2071048586201432</v>
      </c>
      <c r="D350" s="302">
        <f t="shared" ref="D350:D357" si="115">SUM(B350:C350)</f>
        <v>26.821955943253364</v>
      </c>
      <c r="E350" s="303"/>
      <c r="F350" s="302">
        <v>23.392472214572525</v>
      </c>
      <c r="G350" s="302">
        <v>7.5991089810496613</v>
      </c>
      <c r="H350" s="302">
        <f t="shared" ref="H350:H357" si="116">SUM(F350:G350)</f>
        <v>30.991581195622185</v>
      </c>
      <c r="I350" s="303"/>
      <c r="J350" s="302">
        <v>32.016896963587911</v>
      </c>
      <c r="K350" s="302">
        <v>9.0506615259113623</v>
      </c>
      <c r="L350" s="302">
        <f t="shared" ref="L350:L357" si="117">SUM(J350:K350)</f>
        <v>41.067558489499277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8.7859860996263137</v>
      </c>
      <c r="C351" s="302">
        <v>3.0974903438332562</v>
      </c>
      <c r="D351" s="302">
        <f t="shared" si="115"/>
        <v>11.883476443459569</v>
      </c>
      <c r="E351" s="303"/>
      <c r="F351" s="302">
        <v>9.8657178601562929</v>
      </c>
      <c r="G351" s="302">
        <v>3.4888200544117143</v>
      </c>
      <c r="H351" s="302">
        <f t="shared" si="116"/>
        <v>13.354537914568008</v>
      </c>
      <c r="I351" s="303"/>
      <c r="J351" s="302">
        <v>12.351047836892647</v>
      </c>
      <c r="K351" s="302">
        <v>3.675224429878118</v>
      </c>
      <c r="L351" s="302">
        <f t="shared" si="117"/>
        <v>16.026272266770764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9.4035015519264107</v>
      </c>
      <c r="C352" s="302">
        <v>2.3030603805046197</v>
      </c>
      <c r="D352" s="302">
        <f t="shared" si="115"/>
        <v>11.706561932431031</v>
      </c>
      <c r="E352" s="303"/>
      <c r="F352" s="302">
        <v>8.4549460926266722</v>
      </c>
      <c r="G352" s="302">
        <v>2.4026265824713935</v>
      </c>
      <c r="H352" s="302">
        <f t="shared" si="116"/>
        <v>10.857572675098066</v>
      </c>
      <c r="I352" s="303"/>
      <c r="J352" s="302">
        <v>6.2670954039549187</v>
      </c>
      <c r="K352" s="302">
        <v>2.7115315981555406</v>
      </c>
      <c r="L352" s="302">
        <f t="shared" si="117"/>
        <v>8.9786270021104588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0.66016455265872653</v>
      </c>
      <c r="C353" s="302">
        <v>0.68834647448555397</v>
      </c>
      <c r="D353" s="302">
        <f t="shared" si="115"/>
        <v>1.3485110271442804</v>
      </c>
      <c r="E353" s="303"/>
      <c r="F353" s="302">
        <v>0.54582066296508558</v>
      </c>
      <c r="G353" s="302">
        <v>0.5391584096570966</v>
      </c>
      <c r="H353" s="302">
        <f t="shared" si="116"/>
        <v>1.0849790726221822</v>
      </c>
      <c r="I353" s="303"/>
      <c r="J353" s="302">
        <v>0.46231421608378842</v>
      </c>
      <c r="K353" s="302">
        <v>0.50553637231852355</v>
      </c>
      <c r="L353" s="302">
        <f t="shared" si="117"/>
        <v>0.96785058840231197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30.307848637893652</v>
      </c>
      <c r="C354" s="302">
        <v>4.2468912878003913</v>
      </c>
      <c r="D354" s="302">
        <f t="shared" si="115"/>
        <v>34.554739925694044</v>
      </c>
      <c r="E354" s="303"/>
      <c r="F354" s="302">
        <v>29.415511910434351</v>
      </c>
      <c r="G354" s="302">
        <v>4.6324703591852012</v>
      </c>
      <c r="H354" s="302">
        <f t="shared" si="116"/>
        <v>34.047982269619553</v>
      </c>
      <c r="I354" s="303"/>
      <c r="J354" s="302">
        <v>36.476828496738037</v>
      </c>
      <c r="K354" s="302">
        <v>7.1638240963138884</v>
      </c>
      <c r="L354" s="302">
        <f t="shared" si="117"/>
        <v>43.640652593051925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1.1061024650178444</v>
      </c>
      <c r="C355" s="302">
        <v>0.30333485223734885</v>
      </c>
      <c r="D355" s="302">
        <f t="shared" si="115"/>
        <v>1.4094373172551933</v>
      </c>
      <c r="E355" s="303"/>
      <c r="F355" s="302">
        <v>1.0105234566815924</v>
      </c>
      <c r="G355" s="302">
        <v>0.27974936556599272</v>
      </c>
      <c r="H355" s="302">
        <f t="shared" si="116"/>
        <v>1.290272822247585</v>
      </c>
      <c r="I355" s="303"/>
      <c r="J355" s="302">
        <v>1.2556260967011135</v>
      </c>
      <c r="K355" s="302">
        <v>0.36599058880878965</v>
      </c>
      <c r="L355" s="302">
        <f t="shared" si="117"/>
        <v>1.621616685509903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0.31703440548436085</v>
      </c>
      <c r="C356" s="302">
        <v>0.26264716035150143</v>
      </c>
      <c r="D356" s="302">
        <f t="shared" si="115"/>
        <v>0.57968156583586228</v>
      </c>
      <c r="E356" s="303"/>
      <c r="F356" s="302">
        <v>0.25387416837267091</v>
      </c>
      <c r="G356" s="302">
        <v>0.23893152597337372</v>
      </c>
      <c r="H356" s="302">
        <f t="shared" si="116"/>
        <v>0.4928056943460446</v>
      </c>
      <c r="I356" s="303"/>
      <c r="J356" s="302">
        <v>0.16003213166546693</v>
      </c>
      <c r="K356" s="302">
        <v>0.19392532050058464</v>
      </c>
      <c r="L356" s="302">
        <f t="shared" si="117"/>
        <v>0.35395745216605157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1.8512451571148858</v>
      </c>
      <c r="C357" s="302">
        <v>0.79147775754350347</v>
      </c>
      <c r="D357" s="302">
        <f t="shared" si="115"/>
        <v>2.642722914658389</v>
      </c>
      <c r="E357" s="303"/>
      <c r="F357" s="302">
        <v>1.4306027796705008</v>
      </c>
      <c r="G357" s="302">
        <v>0.66616921469648827</v>
      </c>
      <c r="H357" s="302">
        <f t="shared" si="116"/>
        <v>2.0967719943669891</v>
      </c>
      <c r="I357" s="303"/>
      <c r="J357" s="302">
        <v>0.82442119254398349</v>
      </c>
      <c r="K357" s="302">
        <v>0.56781742943870106</v>
      </c>
      <c r="L357" s="302">
        <f t="shared" si="117"/>
        <v>1.3922386219826846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75.838557775883856</v>
      </c>
      <c r="C359" s="311">
        <f t="shared" ref="C359:D359" si="118">SUM(C349:C357)</f>
        <v>19.075442224116269</v>
      </c>
      <c r="D359" s="311">
        <f t="shared" si="118"/>
        <v>94.914000000000129</v>
      </c>
      <c r="E359" s="311"/>
      <c r="F359" s="311">
        <f t="shared" ref="F359:H359" si="119">SUM(F349:F357)</f>
        <v>77.685695461377591</v>
      </c>
      <c r="G359" s="311">
        <f t="shared" si="119"/>
        <v>21.165304538622479</v>
      </c>
      <c r="H359" s="311">
        <f t="shared" si="119"/>
        <v>98.85100000000007</v>
      </c>
      <c r="I359" s="311"/>
      <c r="J359" s="311">
        <f t="shared" ref="J359:L359" si="120">SUM(J349:J357)</f>
        <v>94.589092890924718</v>
      </c>
      <c r="K359" s="311">
        <f t="shared" si="120"/>
        <v>25.727907109075236</v>
      </c>
      <c r="L359" s="311">
        <f t="shared" si="120"/>
        <v>120.31699999999998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0.39069612104217211</v>
      </c>
      <c r="C366" s="302">
        <v>0.59276343346448512</v>
      </c>
      <c r="D366" s="302">
        <f>SUM(B366:C366)</f>
        <v>0.98345955450665723</v>
      </c>
      <c r="E366" s="303"/>
      <c r="F366" s="302">
        <v>0.43954599534966571</v>
      </c>
      <c r="G366" s="302">
        <v>0.73877691199552664</v>
      </c>
      <c r="H366" s="302">
        <f>SUM(F366:G366)</f>
        <v>1.1783229073451924</v>
      </c>
      <c r="I366" s="303"/>
      <c r="J366" s="302">
        <v>0.48198384778143044</v>
      </c>
      <c r="K366" s="302">
        <v>0.75697738623002153</v>
      </c>
      <c r="L366" s="302">
        <f>SUM(J366:K366)</f>
        <v>1.238961234011452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0.82354512157942761</v>
      </c>
      <c r="C367" s="302">
        <v>0.86584357959263025</v>
      </c>
      <c r="D367" s="302">
        <f t="shared" ref="D367:D374" si="121">SUM(B367:C367)</f>
        <v>1.6893887011720579</v>
      </c>
      <c r="E367" s="303"/>
      <c r="F367" s="302">
        <v>1.0015427938073933</v>
      </c>
      <c r="G367" s="302">
        <v>1.2545305976727554</v>
      </c>
      <c r="H367" s="302">
        <f t="shared" ref="H367:H374" si="122">SUM(F367:G367)</f>
        <v>2.2560733914801485</v>
      </c>
      <c r="I367" s="303"/>
      <c r="J367" s="302">
        <v>1.050838273065497</v>
      </c>
      <c r="K367" s="302">
        <v>1.2656451042477797</v>
      </c>
      <c r="L367" s="302">
        <f t="shared" ref="L367:L374" si="123">SUM(J367:K367)</f>
        <v>2.3164833773132765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1.2772755531931388</v>
      </c>
      <c r="C368" s="302">
        <v>1.6884751728496177</v>
      </c>
      <c r="D368" s="302">
        <f t="shared" si="121"/>
        <v>2.9657507260427565</v>
      </c>
      <c r="E368" s="303"/>
      <c r="F368" s="302">
        <v>1.4229834068372231</v>
      </c>
      <c r="G368" s="302">
        <v>2.3715183141405403</v>
      </c>
      <c r="H368" s="302">
        <f t="shared" si="122"/>
        <v>3.7945017209777632</v>
      </c>
      <c r="I368" s="303"/>
      <c r="J368" s="302">
        <v>1.383621140142818</v>
      </c>
      <c r="K368" s="302">
        <v>2.1017278729888855</v>
      </c>
      <c r="L368" s="302">
        <f t="shared" si="123"/>
        <v>3.4853490131317035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1.8884073311070848</v>
      </c>
      <c r="C369" s="302">
        <v>0.7369319295212835</v>
      </c>
      <c r="D369" s="302">
        <f t="shared" si="121"/>
        <v>2.6253392606283681</v>
      </c>
      <c r="E369" s="303"/>
      <c r="F369" s="302">
        <v>1.6180058005183879</v>
      </c>
      <c r="G369" s="302">
        <v>0.80330346446644618</v>
      </c>
      <c r="H369" s="302">
        <f t="shared" si="122"/>
        <v>2.421309264984834</v>
      </c>
      <c r="I369" s="303"/>
      <c r="J369" s="302">
        <v>1.392443197599482</v>
      </c>
      <c r="K369" s="302">
        <v>0.84886078586102376</v>
      </c>
      <c r="L369" s="302">
        <f t="shared" si="123"/>
        <v>2.2413039834605057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0.31543509826084082</v>
      </c>
      <c r="C370" s="302">
        <v>1.0209412564588045</v>
      </c>
      <c r="D370" s="302">
        <f t="shared" si="121"/>
        <v>1.3363763547196452</v>
      </c>
      <c r="E370" s="303"/>
      <c r="F370" s="302">
        <v>0.33202665439784662</v>
      </c>
      <c r="G370" s="302">
        <v>0.93395306809887846</v>
      </c>
      <c r="H370" s="302">
        <f t="shared" si="122"/>
        <v>1.2659797224967251</v>
      </c>
      <c r="I370" s="303"/>
      <c r="J370" s="302">
        <v>0.38717268585722159</v>
      </c>
      <c r="K370" s="302">
        <v>0.81697941516124661</v>
      </c>
      <c r="L370" s="302">
        <f t="shared" si="123"/>
        <v>1.2041521010184681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1.160716884693942</v>
      </c>
      <c r="C371" s="302">
        <v>0.63441917958089467</v>
      </c>
      <c r="D371" s="302">
        <f t="shared" si="121"/>
        <v>1.7951360642748366</v>
      </c>
      <c r="E371" s="303"/>
      <c r="F371" s="302">
        <v>0.88826769948092199</v>
      </c>
      <c r="G371" s="302">
        <v>0.62367694180061184</v>
      </c>
      <c r="H371" s="302">
        <f t="shared" si="122"/>
        <v>1.5119446412815338</v>
      </c>
      <c r="I371" s="303"/>
      <c r="J371" s="302">
        <v>0.76180051379743641</v>
      </c>
      <c r="K371" s="302">
        <v>0.70612187701057727</v>
      </c>
      <c r="L371" s="302">
        <f t="shared" si="123"/>
        <v>1.4679223908080137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0.53393344584974689</v>
      </c>
      <c r="C372" s="302">
        <v>0.61398311009163808</v>
      </c>
      <c r="D372" s="302">
        <f t="shared" si="121"/>
        <v>1.1479165559413849</v>
      </c>
      <c r="E372" s="303"/>
      <c r="F372" s="302">
        <v>0.44565086012690175</v>
      </c>
      <c r="G372" s="302">
        <v>0.61118058090094141</v>
      </c>
      <c r="H372" s="302">
        <f t="shared" si="122"/>
        <v>1.0568314410278432</v>
      </c>
      <c r="I372" s="303"/>
      <c r="J372" s="302">
        <v>0.41443361034716869</v>
      </c>
      <c r="K372" s="302">
        <v>0.78907794004361043</v>
      </c>
      <c r="L372" s="302">
        <f t="shared" si="123"/>
        <v>1.2035115503907792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4.0451889143002961E-2</v>
      </c>
      <c r="C373" s="302">
        <v>0.28285392308909119</v>
      </c>
      <c r="D373" s="302">
        <f t="shared" si="121"/>
        <v>0.32330581223209415</v>
      </c>
      <c r="E373" s="303"/>
      <c r="F373" s="302">
        <v>3.2499779553564534E-2</v>
      </c>
      <c r="G373" s="302">
        <v>0.25781449432691189</v>
      </c>
      <c r="H373" s="302">
        <f t="shared" si="122"/>
        <v>0.29031427388047643</v>
      </c>
      <c r="I373" s="303"/>
      <c r="J373" s="302">
        <v>7.5477486297052476E-2</v>
      </c>
      <c r="K373" s="302">
        <v>0.29913256274128541</v>
      </c>
      <c r="L373" s="302">
        <f t="shared" si="123"/>
        <v>0.37461004903833789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1.0933700649910854</v>
      </c>
      <c r="C374" s="302">
        <v>1.2659569054910851</v>
      </c>
      <c r="D374" s="302">
        <f t="shared" si="121"/>
        <v>2.3593269704821704</v>
      </c>
      <c r="E374" s="303"/>
      <c r="F374" s="302">
        <v>0.80417345356094438</v>
      </c>
      <c r="G374" s="302">
        <v>1.0155491829645222</v>
      </c>
      <c r="H374" s="302">
        <f t="shared" si="122"/>
        <v>1.8197226365254666</v>
      </c>
      <c r="I374" s="303"/>
      <c r="J374" s="302">
        <v>0.61718842474555746</v>
      </c>
      <c r="K374" s="302">
        <v>0.84251787608190276</v>
      </c>
      <c r="L374" s="302">
        <f t="shared" si="123"/>
        <v>1.4597063008274602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7.5238315098604414</v>
      </c>
      <c r="C376" s="311">
        <f t="shared" ref="C376:D376" si="124">SUM(C366:C374)</f>
        <v>7.7021684901395302</v>
      </c>
      <c r="D376" s="311">
        <f t="shared" si="124"/>
        <v>15.225999999999974</v>
      </c>
      <c r="E376" s="311"/>
      <c r="F376" s="311">
        <f t="shared" ref="F376:H376" si="125">SUM(F366:F374)</f>
        <v>6.9846964436328491</v>
      </c>
      <c r="G376" s="311">
        <f t="shared" si="125"/>
        <v>8.6103035563671337</v>
      </c>
      <c r="H376" s="311">
        <f t="shared" si="125"/>
        <v>15.594999999999985</v>
      </c>
      <c r="I376" s="311"/>
      <c r="J376" s="311">
        <f t="shared" ref="J376:L376" si="126">SUM(J366:J374)</f>
        <v>6.5649591796336644</v>
      </c>
      <c r="K376" s="311">
        <f t="shared" si="126"/>
        <v>8.427040820366333</v>
      </c>
      <c r="L376" s="311">
        <f t="shared" si="126"/>
        <v>14.991999999999997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0.38283888633913465</v>
      </c>
      <c r="C383" s="302">
        <v>0.51380956458438287</v>
      </c>
      <c r="D383" s="302">
        <f>SUM(B383:C383)</f>
        <v>0.89664845092351753</v>
      </c>
      <c r="E383" s="303"/>
      <c r="F383" s="302">
        <v>0.67854635091674909</v>
      </c>
      <c r="G383" s="302">
        <v>0.97540373417358861</v>
      </c>
      <c r="H383" s="302">
        <f>SUM(F383:G383)</f>
        <v>1.6539500850903377</v>
      </c>
      <c r="I383" s="303"/>
      <c r="J383" s="302">
        <v>0.61652568886627679</v>
      </c>
      <c r="K383" s="302">
        <v>0.99568440655940593</v>
      </c>
      <c r="L383" s="302">
        <f>SUM(J383:K383)</f>
        <v>1.6122100954256826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1.1520240157368422</v>
      </c>
      <c r="C384" s="302">
        <v>1.112817912051917</v>
      </c>
      <c r="D384" s="302">
        <f t="shared" ref="D384:D391" si="127">SUM(B384:C384)</f>
        <v>2.2648419277887593</v>
      </c>
      <c r="E384" s="303"/>
      <c r="F384" s="302">
        <v>1.761662968756587</v>
      </c>
      <c r="G384" s="302">
        <v>1.4538118413491388</v>
      </c>
      <c r="H384" s="302">
        <f t="shared" ref="H384:H391" si="128">SUM(F384:G384)</f>
        <v>3.215474810105726</v>
      </c>
      <c r="I384" s="303"/>
      <c r="J384" s="302">
        <v>1.658205181200465</v>
      </c>
      <c r="K384" s="302">
        <v>1.379626334206675</v>
      </c>
      <c r="L384" s="302">
        <f t="shared" ref="L384:L391" si="129">SUM(J384:K384)</f>
        <v>3.0378315154071398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0.9366455875357379</v>
      </c>
      <c r="C385" s="302">
        <v>0.52328550165969501</v>
      </c>
      <c r="D385" s="302">
        <f t="shared" si="127"/>
        <v>1.4599310891954329</v>
      </c>
      <c r="E385" s="303"/>
      <c r="F385" s="302">
        <v>1.5403858012922373</v>
      </c>
      <c r="G385" s="302">
        <v>0.9112993361648446</v>
      </c>
      <c r="H385" s="302">
        <f t="shared" si="128"/>
        <v>2.4516851374570821</v>
      </c>
      <c r="I385" s="303"/>
      <c r="J385" s="302">
        <v>1.4612431998618509</v>
      </c>
      <c r="K385" s="302">
        <v>0.70858357293592122</v>
      </c>
      <c r="L385" s="302">
        <f t="shared" si="129"/>
        <v>2.169826772797772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1.2805887789804786</v>
      </c>
      <c r="C386" s="302">
        <v>0.22829412000081098</v>
      </c>
      <c r="D386" s="302">
        <f t="shared" si="127"/>
        <v>1.5088828989812897</v>
      </c>
      <c r="E386" s="303"/>
      <c r="F386" s="302">
        <v>1.5258411501396396</v>
      </c>
      <c r="G386" s="302">
        <v>0.50496768018333227</v>
      </c>
      <c r="H386" s="302">
        <f t="shared" si="128"/>
        <v>2.0308088303229717</v>
      </c>
      <c r="I386" s="303"/>
      <c r="J386" s="302">
        <v>1.4580404875152067</v>
      </c>
      <c r="K386" s="302">
        <v>0.49691296502536081</v>
      </c>
      <c r="L386" s="302">
        <f t="shared" si="129"/>
        <v>1.9549534525405674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0.17975674565286867</v>
      </c>
      <c r="C387" s="302">
        <v>0.47360313035495993</v>
      </c>
      <c r="D387" s="302">
        <f t="shared" si="127"/>
        <v>0.65335987600782863</v>
      </c>
      <c r="E387" s="303"/>
      <c r="F387" s="302">
        <v>0.32156185017216254</v>
      </c>
      <c r="G387" s="302">
        <v>0.67157770550927942</v>
      </c>
      <c r="H387" s="302">
        <f t="shared" si="128"/>
        <v>0.99313955568144197</v>
      </c>
      <c r="I387" s="303"/>
      <c r="J387" s="302">
        <v>0.43475708851432648</v>
      </c>
      <c r="K387" s="302">
        <v>0.62546330870005229</v>
      </c>
      <c r="L387" s="302">
        <f t="shared" si="129"/>
        <v>1.0602203972143789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3.4271092720150622</v>
      </c>
      <c r="C388" s="302">
        <v>0.62594683200894818</v>
      </c>
      <c r="D388" s="302">
        <f t="shared" si="127"/>
        <v>4.0530561040240105</v>
      </c>
      <c r="E388" s="303"/>
      <c r="F388" s="302">
        <v>4.4241916077650858</v>
      </c>
      <c r="G388" s="302">
        <v>1.2141888578558573</v>
      </c>
      <c r="H388" s="302">
        <f t="shared" si="128"/>
        <v>5.6383804656209433</v>
      </c>
      <c r="I388" s="303"/>
      <c r="J388" s="302">
        <v>2.9646956019520494</v>
      </c>
      <c r="K388" s="302">
        <v>1.1477141707819256</v>
      </c>
      <c r="L388" s="302">
        <f t="shared" si="129"/>
        <v>4.112409772733975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0.24552158238724622</v>
      </c>
      <c r="C389" s="302">
        <v>0.22083180485133785</v>
      </c>
      <c r="D389" s="302">
        <f t="shared" si="127"/>
        <v>0.46635338723858411</v>
      </c>
      <c r="E389" s="303"/>
      <c r="F389" s="302">
        <v>0.37107191910395687</v>
      </c>
      <c r="G389" s="302">
        <v>0.52584891394584166</v>
      </c>
      <c r="H389" s="302">
        <f t="shared" si="128"/>
        <v>0.89692083304979853</v>
      </c>
      <c r="I389" s="303"/>
      <c r="J389" s="302">
        <v>0.28508219870972051</v>
      </c>
      <c r="K389" s="302">
        <v>0.54174019428281051</v>
      </c>
      <c r="L389" s="302">
        <f t="shared" si="129"/>
        <v>0.82682239299253102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0.16621106583470702</v>
      </c>
      <c r="C390" s="302">
        <v>0.33830710202008557</v>
      </c>
      <c r="D390" s="302">
        <f t="shared" si="127"/>
        <v>0.50451816785479253</v>
      </c>
      <c r="E390" s="303"/>
      <c r="F390" s="302">
        <v>0.18464214961369624</v>
      </c>
      <c r="G390" s="302">
        <v>0.57144537711961407</v>
      </c>
      <c r="H390" s="302">
        <f t="shared" si="128"/>
        <v>0.75608752673331026</v>
      </c>
      <c r="I390" s="303"/>
      <c r="J390" s="302">
        <v>0.22160053706249117</v>
      </c>
      <c r="K390" s="302">
        <v>0.47310290814396688</v>
      </c>
      <c r="L390" s="302">
        <f t="shared" si="129"/>
        <v>0.69470344520645799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0.67959655014991338</v>
      </c>
      <c r="C391" s="302">
        <v>0.64181154783586813</v>
      </c>
      <c r="D391" s="302">
        <f t="shared" si="127"/>
        <v>1.3214080979857816</v>
      </c>
      <c r="E391" s="303"/>
      <c r="F391" s="302">
        <v>0.72000376833773605</v>
      </c>
      <c r="G391" s="302">
        <v>1.0715489876006434</v>
      </c>
      <c r="H391" s="302">
        <f t="shared" si="128"/>
        <v>1.7915527559383795</v>
      </c>
      <c r="I391" s="303"/>
      <c r="J391" s="302">
        <v>0.48837651644927393</v>
      </c>
      <c r="K391" s="302">
        <v>0.939645639232214</v>
      </c>
      <c r="L391" s="302">
        <f t="shared" si="129"/>
        <v>1.428022155681488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8.4502924846319907</v>
      </c>
      <c r="C393" s="311">
        <f t="shared" ref="C393:D393" si="130">SUM(C383:C391)</f>
        <v>4.6787075153680053</v>
      </c>
      <c r="D393" s="311">
        <f t="shared" si="130"/>
        <v>13.128999999999996</v>
      </c>
      <c r="E393" s="311"/>
      <c r="F393" s="311">
        <f t="shared" ref="F393:H393" si="131">SUM(F383:F391)</f>
        <v>11.527907566097852</v>
      </c>
      <c r="G393" s="311">
        <f t="shared" si="131"/>
        <v>7.9000924339021399</v>
      </c>
      <c r="H393" s="311">
        <f t="shared" si="131"/>
        <v>19.42799999999999</v>
      </c>
      <c r="I393" s="311"/>
      <c r="J393" s="311">
        <f t="shared" ref="J393:L393" si="132">SUM(J383:J391)</f>
        <v>9.5885265001316586</v>
      </c>
      <c r="K393" s="311">
        <f t="shared" si="132"/>
        <v>7.3084734998683327</v>
      </c>
      <c r="L393" s="311">
        <f t="shared" si="132"/>
        <v>16.896999999999995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Sheffield City Region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36.286932988870049</v>
      </c>
      <c r="C9" s="249">
        <f t="shared" ref="C9:D9" si="0">SUM(C26,C43,C60,C77,C94,C111,C128,C145,C162,C179,C196,C213,C230,C247,C264,C281,C298,C315,C332,C349,C366,C383)</f>
        <v>5.0706480281626316</v>
      </c>
      <c r="D9" s="249">
        <f t="shared" si="0"/>
        <v>11.198739368971379</v>
      </c>
      <c r="E9" s="249">
        <f>SUM(B9:D9)</f>
        <v>52.55632038600406</v>
      </c>
      <c r="F9" s="238"/>
      <c r="G9" s="249">
        <f>SUM(G26,G43,G60,G77,G94,G111,G128,G145,G162,G179,G196,G213,G230,G247,G264,G281,G298,G315,G332,G349,G366,G383)</f>
        <v>43.995068863645834</v>
      </c>
      <c r="H9" s="249">
        <f t="shared" ref="H9:I9" si="1">SUM(H26,H43,H60,H77,H94,H111,H128,H145,H162,H179,H196,H213,H230,H247,H264,H281,H298,H315,H332,H349,H366,H383)</f>
        <v>7.9443861749670699</v>
      </c>
      <c r="I9" s="249">
        <f t="shared" si="1"/>
        <v>11.753223286297711</v>
      </c>
      <c r="J9" s="249">
        <f>SUM(G9:I9)</f>
        <v>63.692678324910617</v>
      </c>
      <c r="K9" s="238"/>
      <c r="L9" s="249">
        <f>SUM(L26,L43,L60,L77,L94,L111,L128,L145,L162,L179,L196,L213,L230,L247,L264,L281,L298,L315,L332,L349,L366,L383)</f>
        <v>48.362776858449678</v>
      </c>
      <c r="M9" s="249">
        <f t="shared" ref="M9:N9" si="2">SUM(M26,M43,M60,M77,M94,M111,M128,M145,M162,M179,M196,M213,M230,M247,M264,M281,M298,M315,M332,M349,M366,M383)</f>
        <v>10.027986246266016</v>
      </c>
      <c r="N9" s="249">
        <f t="shared" si="2"/>
        <v>13.159668693425399</v>
      </c>
      <c r="O9" s="249">
        <f>SUM(L9:N9)</f>
        <v>71.550431798141091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74.753987162387446</v>
      </c>
      <c r="C10" s="249">
        <f t="shared" si="3"/>
        <v>22.635808739129967</v>
      </c>
      <c r="D10" s="249">
        <f t="shared" si="3"/>
        <v>11.92728651640944</v>
      </c>
      <c r="E10" s="249">
        <f t="shared" ref="E10:E17" si="4">SUM(B10:D10)</f>
        <v>109.31708241792685</v>
      </c>
      <c r="F10" s="238"/>
      <c r="G10" s="249">
        <f t="shared" ref="G10:I10" si="5">SUM(G27,G44,G61,G78,G95,G112,G129,G146,G163,G180,G197,G214,G231,G248,G265,G282,G299,G316,G333,G350,G367,G384)</f>
        <v>94.830118932621332</v>
      </c>
      <c r="H10" s="249">
        <f t="shared" si="5"/>
        <v>27.708829198027345</v>
      </c>
      <c r="I10" s="249">
        <f t="shared" si="5"/>
        <v>13.566613813063112</v>
      </c>
      <c r="J10" s="249">
        <f t="shared" ref="J10:J17" si="6">SUM(G10:I10)</f>
        <v>136.10556194371179</v>
      </c>
      <c r="K10" s="238"/>
      <c r="L10" s="249">
        <f t="shared" ref="L10:N10" si="7">SUM(L27,L44,L61,L78,L95,L112,L129,L146,L163,L180,L197,L214,L231,L248,L265,L282,L299,L316,L333,L350,L367,L384)</f>
        <v>115.28919453423556</v>
      </c>
      <c r="M10" s="249">
        <f t="shared" si="7"/>
        <v>34.071321771821886</v>
      </c>
      <c r="N10" s="249">
        <f t="shared" si="7"/>
        <v>13.357436076227872</v>
      </c>
      <c r="O10" s="249">
        <f t="shared" ref="O10:O17" si="8">SUM(L10:N10)</f>
        <v>162.71795238228532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44.793117433851634</v>
      </c>
      <c r="C11" s="249">
        <f t="shared" si="3"/>
        <v>13.990707947194009</v>
      </c>
      <c r="D11" s="249">
        <f t="shared" si="3"/>
        <v>8.0548261139444399</v>
      </c>
      <c r="E11" s="249">
        <f t="shared" si="4"/>
        <v>66.838651494990089</v>
      </c>
      <c r="F11" s="238"/>
      <c r="G11" s="249">
        <f t="shared" ref="G11:I11" si="9">SUM(G28,G45,G62,G79,G96,G113,G130,G147,G164,G181,G198,G215,G232,G249,G266,G283,G300,G317,G334,G351,G368,G385)</f>
        <v>53.888697774127643</v>
      </c>
      <c r="H11" s="249">
        <f t="shared" si="9"/>
        <v>16.623126243810734</v>
      </c>
      <c r="I11" s="249">
        <f t="shared" si="9"/>
        <v>9.0906336288433991</v>
      </c>
      <c r="J11" s="249">
        <f t="shared" si="6"/>
        <v>79.602457646781772</v>
      </c>
      <c r="K11" s="238"/>
      <c r="L11" s="249">
        <f t="shared" ref="L11:N11" si="10">SUM(L28,L45,L62,L79,L96,L113,L130,L147,L164,L181,L198,L215,L232,L249,L266,L283,L300,L317,L334,L351,L368,L385)</f>
        <v>56.44442606423052</v>
      </c>
      <c r="M11" s="249">
        <f t="shared" si="10"/>
        <v>17.948873864818438</v>
      </c>
      <c r="N11" s="249">
        <f t="shared" si="10"/>
        <v>8.9897118956039144</v>
      </c>
      <c r="O11" s="249">
        <f t="shared" si="8"/>
        <v>83.383011824652883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43.543025496761857</v>
      </c>
      <c r="C12" s="249">
        <f t="shared" si="3"/>
        <v>33.331144777466619</v>
      </c>
      <c r="D12" s="249">
        <f t="shared" si="3"/>
        <v>2.2308251425136847</v>
      </c>
      <c r="E12" s="249">
        <f t="shared" si="4"/>
        <v>79.104995416742156</v>
      </c>
      <c r="F12" s="238"/>
      <c r="G12" s="249">
        <f t="shared" ref="G12:I12" si="11">SUM(G29,G46,G63,G80,G97,G114,G131,G148,G165,G182,G199,G216,G233,G250,G267,G284,G301,G318,G335,G352,G369,G386)</f>
        <v>44.898201843541408</v>
      </c>
      <c r="H12" s="249">
        <f t="shared" si="11"/>
        <v>32.720661839965267</v>
      </c>
      <c r="I12" s="249">
        <f t="shared" si="11"/>
        <v>2.2559910203980369</v>
      </c>
      <c r="J12" s="249">
        <f t="shared" si="6"/>
        <v>79.874854703904717</v>
      </c>
      <c r="K12" s="238"/>
      <c r="L12" s="249">
        <f t="shared" ref="L12:N12" si="12">SUM(L29,L46,L63,L80,L97,L114,L131,L148,L165,L182,L199,L216,L233,L250,L267,L284,L301,L318,L335,L352,L369,L386)</f>
        <v>39.842556066341132</v>
      </c>
      <c r="M12" s="249">
        <f t="shared" si="12"/>
        <v>28.997086857390293</v>
      </c>
      <c r="N12" s="249">
        <f t="shared" si="12"/>
        <v>2.1321597447904761</v>
      </c>
      <c r="O12" s="249">
        <f t="shared" si="8"/>
        <v>70.971802668521889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39.096732065555081</v>
      </c>
      <c r="C13" s="249">
        <f t="shared" si="3"/>
        <v>5.8674469002236567</v>
      </c>
      <c r="D13" s="249">
        <f t="shared" si="3"/>
        <v>22.959637013338391</v>
      </c>
      <c r="E13" s="249">
        <f t="shared" si="4"/>
        <v>67.923815979117123</v>
      </c>
      <c r="F13" s="238"/>
      <c r="G13" s="249">
        <f t="shared" ref="G13:I13" si="13">SUM(G30,G47,G64,G81,G98,G115,G132,G149,G166,G183,G200,G217,G234,G251,G268,G285,G302,G319,G336,G353,G370,G387)</f>
        <v>34.647789076713693</v>
      </c>
      <c r="H13" s="249">
        <f t="shared" si="13"/>
        <v>5.2348475660355618</v>
      </c>
      <c r="I13" s="249">
        <f t="shared" si="13"/>
        <v>18.292743795877531</v>
      </c>
      <c r="J13" s="249">
        <f t="shared" si="6"/>
        <v>58.175380438626789</v>
      </c>
      <c r="K13" s="238"/>
      <c r="L13" s="249">
        <f t="shared" ref="L13:N13" si="14">SUM(L30,L47,L64,L81,L98,L115,L132,L149,L166,L183,L200,L217,L234,L251,L268,L285,L302,L319,L336,L353,L370,L387)</f>
        <v>27.703671337453418</v>
      </c>
      <c r="M13" s="249">
        <f t="shared" si="14"/>
        <v>5.6148627477680293</v>
      </c>
      <c r="N13" s="249">
        <f t="shared" si="14"/>
        <v>18.887253076936567</v>
      </c>
      <c r="O13" s="249">
        <f t="shared" si="8"/>
        <v>52.205787162158011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30.805313816698852</v>
      </c>
      <c r="C14" s="249">
        <f t="shared" si="3"/>
        <v>31.106562873376962</v>
      </c>
      <c r="D14" s="249">
        <f t="shared" si="3"/>
        <v>5.0198454973909223</v>
      </c>
      <c r="E14" s="249">
        <f t="shared" si="4"/>
        <v>66.931722187466733</v>
      </c>
      <c r="F14" s="238"/>
      <c r="G14" s="249">
        <f t="shared" ref="G14:I14" si="15">SUM(G31,G48,G65,G82,G99,G116,G133,G150,G167,G184,G201,G218,G235,G252,G269,G286,G303,G320,G337,G354,G371,G388)</f>
        <v>31.404834497238244</v>
      </c>
      <c r="H14" s="249">
        <f t="shared" si="15"/>
        <v>30.462256520236821</v>
      </c>
      <c r="I14" s="249">
        <f t="shared" si="15"/>
        <v>5.9647579154105905</v>
      </c>
      <c r="J14" s="249">
        <f t="shared" si="6"/>
        <v>67.831848932885649</v>
      </c>
      <c r="K14" s="238"/>
      <c r="L14" s="249">
        <f t="shared" ref="L14:N14" si="16">SUM(L31,L48,L65,L82,L99,L116,L133,L150,L167,L184,L201,L218,L235,L252,L269,L286,L303,L320,L337,L354,L371,L388)</f>
        <v>38.667082081155833</v>
      </c>
      <c r="M14" s="249">
        <f t="shared" si="16"/>
        <v>34.0727715557002</v>
      </c>
      <c r="N14" s="249">
        <f t="shared" si="16"/>
        <v>6.4271486532064657</v>
      </c>
      <c r="O14" s="249">
        <f t="shared" si="8"/>
        <v>79.167002290062499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20.386426634328327</v>
      </c>
      <c r="C15" s="249">
        <f t="shared" si="3"/>
        <v>29.156993810821309</v>
      </c>
      <c r="D15" s="249">
        <f t="shared" si="3"/>
        <v>3.6020660688047301</v>
      </c>
      <c r="E15" s="249">
        <f t="shared" si="4"/>
        <v>53.145486513954367</v>
      </c>
      <c r="F15" s="238"/>
      <c r="G15" s="249">
        <f t="shared" ref="G15:I15" si="17">SUM(G32,G49,G66,G83,G100,G117,G134,G151,G168,G185,G202,G219,G236,G253,G270,G287,G304,G321,G338,G355,G372,G389)</f>
        <v>20.60035722142786</v>
      </c>
      <c r="H15" s="249">
        <f t="shared" si="17"/>
        <v>30.41590708085219</v>
      </c>
      <c r="I15" s="249">
        <f t="shared" si="17"/>
        <v>2.4764035457406801</v>
      </c>
      <c r="J15" s="249">
        <f t="shared" si="6"/>
        <v>53.49266784802073</v>
      </c>
      <c r="K15" s="238"/>
      <c r="L15" s="249">
        <f t="shared" ref="L15:N15" si="18">SUM(L32,L49,L66,L83,L100,L117,L134,L151,L168,L185,L202,L219,L236,L253,L270,L287,L304,L321,L338,L355,L372,L389)</f>
        <v>21.226770385474595</v>
      </c>
      <c r="M15" s="249">
        <f t="shared" si="18"/>
        <v>30.248311274748563</v>
      </c>
      <c r="N15" s="249">
        <f t="shared" si="18"/>
        <v>1.9885376968521729</v>
      </c>
      <c r="O15" s="249">
        <f t="shared" si="8"/>
        <v>53.463619357075324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34.334719795997785</v>
      </c>
      <c r="C16" s="249">
        <f t="shared" si="3"/>
        <v>5.6194032188649965</v>
      </c>
      <c r="D16" s="249">
        <f t="shared" si="3"/>
        <v>7.7040804962038436</v>
      </c>
      <c r="E16" s="249">
        <f t="shared" si="4"/>
        <v>47.658203511066624</v>
      </c>
      <c r="F16" s="238"/>
      <c r="G16" s="249">
        <f t="shared" ref="G16:I16" si="19">SUM(G33,G50,G67,G84,G101,G118,G135,G152,G169,G186,G203,G220,G237,G254,G271,G288,G305,G322,G339,G356,G373,G390)</f>
        <v>30.06141386379495</v>
      </c>
      <c r="H16" s="249">
        <f t="shared" si="19"/>
        <v>6.7258378644139594</v>
      </c>
      <c r="I16" s="249">
        <f t="shared" si="19"/>
        <v>6.3353166224672313</v>
      </c>
      <c r="J16" s="249">
        <f t="shared" si="6"/>
        <v>43.12256835067614</v>
      </c>
      <c r="K16" s="238"/>
      <c r="L16" s="249">
        <f t="shared" ref="L16:N16" si="20">SUM(L33,L50,L67,L84,L101,L118,L135,L152,L169,L186,L203,L220,L237,L254,L271,L288,L305,L322,L339,L356,L373,L390)</f>
        <v>29.401069739228063</v>
      </c>
      <c r="M16" s="249">
        <f t="shared" si="20"/>
        <v>8.7547481682503498</v>
      </c>
      <c r="N16" s="249">
        <f t="shared" si="20"/>
        <v>7.6777321582765108</v>
      </c>
      <c r="O16" s="249">
        <f t="shared" si="8"/>
        <v>45.833550065754928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31.506733573958584</v>
      </c>
      <c r="C17" s="249">
        <f t="shared" si="3"/>
        <v>36.83707954454092</v>
      </c>
      <c r="D17" s="249">
        <f t="shared" si="3"/>
        <v>4.5599089742324894</v>
      </c>
      <c r="E17" s="249">
        <f t="shared" si="4"/>
        <v>72.903722092731982</v>
      </c>
      <c r="F17" s="238"/>
      <c r="G17" s="249">
        <f t="shared" ref="G17:I17" si="21">SUM(G34,G51,G68,G85,G102,G119,G136,G153,G170,G187,G204,G221,G238,G255,G272,G289,G306,G323,G340,G357,G374,G391)</f>
        <v>28.352102173418338</v>
      </c>
      <c r="H17" s="249">
        <f t="shared" si="21"/>
        <v>31.621685722319185</v>
      </c>
      <c r="I17" s="249">
        <f t="shared" si="21"/>
        <v>3.5471939147441516</v>
      </c>
      <c r="J17" s="249">
        <f t="shared" si="6"/>
        <v>63.520981810481672</v>
      </c>
      <c r="K17" s="238"/>
      <c r="L17" s="249">
        <f t="shared" ref="L17:N17" si="22">SUM(L34,L51,L68,L85,L102,L119,L136,L153,L170,L187,L204,L221,L238,L255,L272,L289,L306,L323,L340,L357,L374,L391)</f>
        <v>25.762997946256146</v>
      </c>
      <c r="M17" s="249">
        <f t="shared" si="22"/>
        <v>25.332006034330043</v>
      </c>
      <c r="N17" s="249">
        <f t="shared" si="22"/>
        <v>4.3248384707618257</v>
      </c>
      <c r="O17" s="249">
        <f t="shared" si="8"/>
        <v>55.419842451348011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355.50698896840953</v>
      </c>
      <c r="C19" s="247">
        <f t="shared" ref="C19:O19" si="23">SUM(C9:C17)</f>
        <v>183.61579583978107</v>
      </c>
      <c r="D19" s="247">
        <f t="shared" si="23"/>
        <v>77.257215191809308</v>
      </c>
      <c r="E19" s="247">
        <f t="shared" si="23"/>
        <v>616.38</v>
      </c>
      <c r="F19" s="247"/>
      <c r="G19" s="247">
        <f t="shared" si="23"/>
        <v>382.67858424652934</v>
      </c>
      <c r="H19" s="247">
        <f t="shared" si="23"/>
        <v>189.45753821062812</v>
      </c>
      <c r="I19" s="247">
        <f t="shared" si="23"/>
        <v>73.282877542842442</v>
      </c>
      <c r="J19" s="247">
        <f t="shared" si="23"/>
        <v>645.41899999999987</v>
      </c>
      <c r="K19" s="247"/>
      <c r="L19" s="247">
        <f t="shared" si="23"/>
        <v>402.70054501282499</v>
      </c>
      <c r="M19" s="247">
        <f t="shared" si="23"/>
        <v>195.06796852109383</v>
      </c>
      <c r="N19" s="247">
        <f t="shared" si="23"/>
        <v>76.944486466081202</v>
      </c>
      <c r="O19" s="247">
        <f t="shared" si="23"/>
        <v>674.71299999999997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9.0713845684771477E-2</v>
      </c>
      <c r="C26" s="302">
        <v>8.1223670169623622E-3</v>
      </c>
      <c r="D26" s="302">
        <v>5.9570197350166408E-2</v>
      </c>
      <c r="E26" s="302">
        <f>SUM(B26:D26)</f>
        <v>0.15840641005190026</v>
      </c>
      <c r="F26" s="303"/>
      <c r="G26" s="302">
        <v>6.9193013345189139E-2</v>
      </c>
      <c r="H26" s="302">
        <v>4.6774723760913982E-2</v>
      </c>
      <c r="I26" s="302">
        <v>4.2842420424761905E-2</v>
      </c>
      <c r="J26" s="302">
        <f>SUM(G26:I26)</f>
        <v>0.15881015753086503</v>
      </c>
      <c r="K26" s="303"/>
      <c r="L26" s="302">
        <v>0.10593397886162345</v>
      </c>
      <c r="M26" s="302">
        <v>4.6112921690245647E-2</v>
      </c>
      <c r="N26" s="302">
        <v>5.4553688185454925E-2</v>
      </c>
      <c r="O26" s="302">
        <f>SUM(L26:N26)</f>
        <v>0.20660058873732401</v>
      </c>
    </row>
    <row r="27" spans="1:15" s="236" customFormat="1" x14ac:dyDescent="0.2">
      <c r="A27" s="237" t="str">
        <f>name!E$5</f>
        <v>Professional occupations</v>
      </c>
      <c r="B27" s="302">
        <v>0.13330509818471559</v>
      </c>
      <c r="C27" s="302">
        <v>5.1099954386472279E-3</v>
      </c>
      <c r="D27" s="302">
        <v>2.0414235582859944E-2</v>
      </c>
      <c r="E27" s="302">
        <f t="shared" ref="E27:E34" si="24">SUM(B27:D27)</f>
        <v>0.15882932920622278</v>
      </c>
      <c r="F27" s="303"/>
      <c r="G27" s="302">
        <v>0.12893327118615075</v>
      </c>
      <c r="H27" s="302">
        <v>6.5857607689392375E-2</v>
      </c>
      <c r="I27" s="302">
        <v>1.5976507430395068E-2</v>
      </c>
      <c r="J27" s="302">
        <f t="shared" ref="J27:J34" si="25">SUM(G27:I27)</f>
        <v>0.21076738630593822</v>
      </c>
      <c r="K27" s="303"/>
      <c r="L27" s="302">
        <v>0.23081190338192187</v>
      </c>
      <c r="M27" s="302">
        <v>0.1079744688866749</v>
      </c>
      <c r="N27" s="302">
        <v>1.1372444858780849E-2</v>
      </c>
      <c r="O27" s="302">
        <f t="shared" ref="O27:O34" si="26">SUM(L27:N27)</f>
        <v>0.35015881712737762</v>
      </c>
    </row>
    <row r="28" spans="1:15" s="236" customFormat="1" x14ac:dyDescent="0.2">
      <c r="A28" s="237" t="str">
        <f>name!E$6</f>
        <v>Associate professional occupations</v>
      </c>
      <c r="B28" s="302">
        <v>9.5066121768484904E-2</v>
      </c>
      <c r="C28" s="302">
        <v>5.1188353776563363E-3</v>
      </c>
      <c r="D28" s="302">
        <v>1.032109759635862E-2</v>
      </c>
      <c r="E28" s="302">
        <f t="shared" si="24"/>
        <v>0.11050605474249986</v>
      </c>
      <c r="F28" s="303"/>
      <c r="G28" s="302">
        <v>8.0537201099417671E-2</v>
      </c>
      <c r="H28" s="302">
        <v>5.0379745341590579E-2</v>
      </c>
      <c r="I28" s="302">
        <v>7.2039329506504504E-3</v>
      </c>
      <c r="J28" s="302">
        <f t="shared" si="25"/>
        <v>0.13812087939165871</v>
      </c>
      <c r="K28" s="303"/>
      <c r="L28" s="302">
        <v>0.10956625956531343</v>
      </c>
      <c r="M28" s="302">
        <v>7.1214473058980918E-2</v>
      </c>
      <c r="N28" s="302">
        <v>7.207074205885673E-3</v>
      </c>
      <c r="O28" s="302">
        <f t="shared" si="26"/>
        <v>0.18798780683018002</v>
      </c>
    </row>
    <row r="29" spans="1:15" s="236" customFormat="1" x14ac:dyDescent="0.2">
      <c r="A29" s="237" t="str">
        <f>name!E$7</f>
        <v>Administrative and secretarial occupations</v>
      </c>
      <c r="B29" s="302">
        <v>0.11124837078099281</v>
      </c>
      <c r="C29" s="302">
        <v>1.8484616494873294E-2</v>
      </c>
      <c r="D29" s="302">
        <v>9.2132423037081818E-3</v>
      </c>
      <c r="E29" s="302">
        <f t="shared" si="24"/>
        <v>0.13894622957957428</v>
      </c>
      <c r="F29" s="303"/>
      <c r="G29" s="302">
        <v>7.3408384506426533E-2</v>
      </c>
      <c r="H29" s="302">
        <v>0.19614225623791265</v>
      </c>
      <c r="I29" s="302">
        <v>5.2725674806060798E-3</v>
      </c>
      <c r="J29" s="302">
        <f t="shared" si="25"/>
        <v>0.27482320822494527</v>
      </c>
      <c r="K29" s="303"/>
      <c r="L29" s="302">
        <v>6.177232763265432E-2</v>
      </c>
      <c r="M29" s="302">
        <v>0.1784735894798653</v>
      </c>
      <c r="N29" s="302">
        <v>3.9805326103099017E-3</v>
      </c>
      <c r="O29" s="302">
        <f t="shared" si="26"/>
        <v>0.24422644972282953</v>
      </c>
    </row>
    <row r="30" spans="1:15" s="236" customFormat="1" x14ac:dyDescent="0.2">
      <c r="A30" s="237" t="str">
        <f>name!E$8</f>
        <v>Skilled trades occupations</v>
      </c>
      <c r="B30" s="302">
        <v>0.44552630793983039</v>
      </c>
      <c r="C30" s="302">
        <v>8.3326372122636133E-2</v>
      </c>
      <c r="D30" s="302">
        <v>1.9372942746745432</v>
      </c>
      <c r="E30" s="302">
        <f t="shared" si="24"/>
        <v>2.4661469547370096</v>
      </c>
      <c r="F30" s="303"/>
      <c r="G30" s="302">
        <v>0.23896014738564425</v>
      </c>
      <c r="H30" s="302">
        <v>9.9931389067105095E-2</v>
      </c>
      <c r="I30" s="302">
        <v>1.347030554185124</v>
      </c>
      <c r="J30" s="302">
        <f>SUM(G30:I30)</f>
        <v>1.6859220906378733</v>
      </c>
      <c r="K30" s="303"/>
      <c r="L30" s="302">
        <v>0.22852180921066234</v>
      </c>
      <c r="M30" s="302">
        <v>0.10864482490053867</v>
      </c>
      <c r="N30" s="302">
        <v>1.33948061323239</v>
      </c>
      <c r="O30" s="302">
        <f t="shared" si="26"/>
        <v>1.6766472473435909</v>
      </c>
    </row>
    <row r="31" spans="1:15" s="236" customFormat="1" x14ac:dyDescent="0.2">
      <c r="A31" s="237" t="str">
        <f>name!E$9</f>
        <v>Caring, leisure and other service occupations</v>
      </c>
      <c r="B31" s="302">
        <v>7.5170485815714297E-2</v>
      </c>
      <c r="C31" s="302">
        <v>8.0561742207714681E-3</v>
      </c>
      <c r="D31" s="302">
        <v>1.8013943744202895E-2</v>
      </c>
      <c r="E31" s="302">
        <f t="shared" si="24"/>
        <v>0.10124060378068866</v>
      </c>
      <c r="F31" s="303"/>
      <c r="G31" s="302">
        <v>3.6805300265429386E-2</v>
      </c>
      <c r="H31" s="302">
        <v>1.8724020274652444E-2</v>
      </c>
      <c r="I31" s="302">
        <v>1.0664846047185247E-2</v>
      </c>
      <c r="J31" s="302">
        <f t="shared" si="25"/>
        <v>6.6194166587267081E-2</v>
      </c>
      <c r="K31" s="303"/>
      <c r="L31" s="302">
        <v>4.0812607455873312E-2</v>
      </c>
      <c r="M31" s="302">
        <v>1.0047955842556171E-2</v>
      </c>
      <c r="N31" s="302">
        <v>1.2076906762618987E-2</v>
      </c>
      <c r="O31" s="302">
        <f t="shared" si="26"/>
        <v>6.2937470061048467E-2</v>
      </c>
    </row>
    <row r="32" spans="1:15" s="236" customFormat="1" x14ac:dyDescent="0.2">
      <c r="A32" s="237" t="str">
        <f>name!E$10</f>
        <v>Sales and customer service occupations</v>
      </c>
      <c r="B32" s="302">
        <v>3.6577088265568387E-2</v>
      </c>
      <c r="C32" s="302">
        <v>1.5817861952723094E-2</v>
      </c>
      <c r="D32" s="302">
        <v>1.9523327700555614E-2</v>
      </c>
      <c r="E32" s="302">
        <f t="shared" si="24"/>
        <v>7.1918277918847084E-2</v>
      </c>
      <c r="F32" s="303"/>
      <c r="G32" s="302">
        <v>2.2493233336116424E-2</v>
      </c>
      <c r="H32" s="302">
        <v>4.486920256619524E-2</v>
      </c>
      <c r="I32" s="302">
        <v>1.1657044699519835E-2</v>
      </c>
      <c r="J32" s="302">
        <f t="shared" si="25"/>
        <v>7.9019480601831504E-2</v>
      </c>
      <c r="K32" s="303"/>
      <c r="L32" s="302">
        <v>2.6943032555991245E-2</v>
      </c>
      <c r="M32" s="302">
        <v>4.2305033742739313E-2</v>
      </c>
      <c r="N32" s="302">
        <v>8.8805150256681623E-3</v>
      </c>
      <c r="O32" s="302">
        <f t="shared" si="26"/>
        <v>7.8128581324398733E-2</v>
      </c>
    </row>
    <row r="33" spans="1:15" s="236" customFormat="1" x14ac:dyDescent="0.2">
      <c r="A33" s="237" t="str">
        <f>name!E$11</f>
        <v>Process, plant and machine operatives</v>
      </c>
      <c r="B33" s="302">
        <v>0.21614525811750054</v>
      </c>
      <c r="C33" s="302">
        <v>2.2834197120603365E-2</v>
      </c>
      <c r="D33" s="302">
        <v>1.7057293698630283E-2</v>
      </c>
      <c r="E33" s="302">
        <f t="shared" si="24"/>
        <v>0.25603674893673417</v>
      </c>
      <c r="F33" s="303"/>
      <c r="G33" s="302">
        <v>9.9352920520689086E-2</v>
      </c>
      <c r="H33" s="302">
        <v>2.8455840710111459E-2</v>
      </c>
      <c r="I33" s="302">
        <v>1.2184452886277449E-2</v>
      </c>
      <c r="J33" s="302">
        <f t="shared" si="25"/>
        <v>0.13999321411707799</v>
      </c>
      <c r="K33" s="303"/>
      <c r="L33" s="302">
        <v>0.1338844935546839</v>
      </c>
      <c r="M33" s="302">
        <v>3.9809433302801095E-2</v>
      </c>
      <c r="N33" s="302">
        <v>7.6417035257470012E-3</v>
      </c>
      <c r="O33" s="302">
        <f t="shared" si="26"/>
        <v>0.181335630383232</v>
      </c>
    </row>
    <row r="34" spans="1:15" s="236" customFormat="1" x14ac:dyDescent="0.2">
      <c r="A34" s="237" t="str">
        <f>name!E$12</f>
        <v>Elementary occupations</v>
      </c>
      <c r="B34" s="302">
        <v>0.47267958024015605</v>
      </c>
      <c r="C34" s="302">
        <v>4.8376289354829211E-2</v>
      </c>
      <c r="D34" s="302">
        <v>0.11891352145154058</v>
      </c>
      <c r="E34" s="302">
        <f t="shared" si="24"/>
        <v>0.63996939104652584</v>
      </c>
      <c r="F34" s="303"/>
      <c r="G34" s="302">
        <v>0.19911493071521391</v>
      </c>
      <c r="H34" s="302">
        <v>6.8485353103099722E-2</v>
      </c>
      <c r="I34" s="302">
        <v>6.2749132784231609E-2</v>
      </c>
      <c r="J34" s="302">
        <f t="shared" si="25"/>
        <v>0.33034941660254524</v>
      </c>
      <c r="K34" s="303"/>
      <c r="L34" s="302">
        <v>0.18064026376066794</v>
      </c>
      <c r="M34" s="302">
        <v>2.2735462814542473E-2</v>
      </c>
      <c r="N34" s="302">
        <v>4.6601681894805909E-2</v>
      </c>
      <c r="O34" s="302">
        <f t="shared" si="26"/>
        <v>0.24997740847001632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1.6764321567977345</v>
      </c>
      <c r="C36" s="311">
        <f t="shared" ref="C36:O36" si="27">SUM(C26:C34)</f>
        <v>0.21524670909970248</v>
      </c>
      <c r="D36" s="311">
        <f t="shared" si="27"/>
        <v>2.2103211341025659</v>
      </c>
      <c r="E36" s="311">
        <f t="shared" si="27"/>
        <v>4.102000000000003</v>
      </c>
      <c r="F36" s="311"/>
      <c r="G36" s="311">
        <f t="shared" si="27"/>
        <v>0.94879840236027713</v>
      </c>
      <c r="H36" s="311">
        <f t="shared" si="27"/>
        <v>0.61962013875097344</v>
      </c>
      <c r="I36" s="311">
        <f t="shared" si="27"/>
        <v>1.5155814588887515</v>
      </c>
      <c r="J36" s="311">
        <f t="shared" si="27"/>
        <v>3.0840000000000023</v>
      </c>
      <c r="K36" s="311"/>
      <c r="L36" s="311">
        <f t="shared" si="27"/>
        <v>1.1188866759793918</v>
      </c>
      <c r="M36" s="311">
        <f t="shared" si="27"/>
        <v>0.62731816371894444</v>
      </c>
      <c r="N36" s="311">
        <f t="shared" si="27"/>
        <v>1.4917951603016613</v>
      </c>
      <c r="O36" s="311">
        <f t="shared" si="27"/>
        <v>3.2379999999999982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8.340829534148006E-2</v>
      </c>
      <c r="C43" s="302">
        <v>3.8008427399697374E-3</v>
      </c>
      <c r="D43" s="302">
        <v>4.8006840600550535E-2</v>
      </c>
      <c r="E43" s="302">
        <f>SUM(B43:D43)</f>
        <v>0.13521597868200033</v>
      </c>
      <c r="F43" s="303"/>
      <c r="G43" s="302">
        <v>2.1191780549882612E-2</v>
      </c>
      <c r="H43" s="302">
        <v>2.8525459071339067E-4</v>
      </c>
      <c r="I43" s="302">
        <v>0</v>
      </c>
      <c r="J43" s="302">
        <f>SUM(G43:I43)</f>
        <v>2.1477035140596002E-2</v>
      </c>
      <c r="K43" s="303"/>
      <c r="L43" s="302">
        <v>8.6942596871334259E-3</v>
      </c>
      <c r="M43" s="302">
        <v>1.9522117916092316E-4</v>
      </c>
      <c r="N43" s="302">
        <v>0</v>
      </c>
      <c r="O43" s="302">
        <f>SUM(L43:N43)</f>
        <v>8.8894808662943487E-3</v>
      </c>
    </row>
    <row r="44" spans="1:15" s="236" customFormat="1" x14ac:dyDescent="0.2">
      <c r="A44" s="237" t="str">
        <f>name!E$5</f>
        <v>Professional occupations</v>
      </c>
      <c r="B44" s="302">
        <v>0.12078217540531726</v>
      </c>
      <c r="C44" s="302">
        <v>7.6306933435670906E-3</v>
      </c>
      <c r="D44" s="302">
        <v>2.5686320325471877E-2</v>
      </c>
      <c r="E44" s="302">
        <f t="shared" ref="E44:E51" si="28">SUM(B44:D44)</f>
        <v>0.15409918907435624</v>
      </c>
      <c r="F44" s="303"/>
      <c r="G44" s="302">
        <v>3.3830541539656853E-2</v>
      </c>
      <c r="H44" s="302">
        <v>5.2979123468775626E-4</v>
      </c>
      <c r="I44" s="302">
        <v>0</v>
      </c>
      <c r="J44" s="302">
        <f t="shared" ref="J44:J46" si="29">SUM(G44:I44)</f>
        <v>3.436033277434461E-2</v>
      </c>
      <c r="K44" s="303"/>
      <c r="L44" s="302">
        <v>1.6199865486960681E-2</v>
      </c>
      <c r="M44" s="302">
        <v>2.6458086461277904E-4</v>
      </c>
      <c r="N44" s="302">
        <v>0</v>
      </c>
      <c r="O44" s="302">
        <f t="shared" ref="O44:O51" si="30">SUM(L44:N44)</f>
        <v>1.6464446351573458E-2</v>
      </c>
    </row>
    <row r="45" spans="1:15" s="236" customFormat="1" x14ac:dyDescent="0.2">
      <c r="A45" s="237" t="str">
        <f>name!E$6</f>
        <v>Associate professional occupations</v>
      </c>
      <c r="B45" s="302">
        <v>7.8360947927543723E-2</v>
      </c>
      <c r="C45" s="302">
        <v>4.508563433485325E-3</v>
      </c>
      <c r="D45" s="302">
        <v>3.277744166610809E-2</v>
      </c>
      <c r="E45" s="302">
        <f t="shared" si="28"/>
        <v>0.11564695302713714</v>
      </c>
      <c r="F45" s="303"/>
      <c r="G45" s="302">
        <v>2.0979923389149228E-2</v>
      </c>
      <c r="H45" s="302">
        <v>3.2078692291130217E-4</v>
      </c>
      <c r="I45" s="302">
        <v>0</v>
      </c>
      <c r="J45" s="302">
        <f t="shared" si="29"/>
        <v>2.1300710312060531E-2</v>
      </c>
      <c r="K45" s="303"/>
      <c r="L45" s="302">
        <v>9.0238478252633956E-3</v>
      </c>
      <c r="M45" s="302">
        <v>1.5352436923737542E-4</v>
      </c>
      <c r="N45" s="302">
        <v>0</v>
      </c>
      <c r="O45" s="302">
        <f t="shared" si="30"/>
        <v>9.177372194500771E-3</v>
      </c>
    </row>
    <row r="46" spans="1:15" s="236" customFormat="1" x14ac:dyDescent="0.2">
      <c r="A46" s="237" t="str">
        <f>name!E$7</f>
        <v>Administrative and secretarial occupations</v>
      </c>
      <c r="B46" s="302">
        <v>1.9525848056097739E-2</v>
      </c>
      <c r="C46" s="302">
        <v>6.6368593172291754E-3</v>
      </c>
      <c r="D46" s="302">
        <v>7.7810281347116553E-2</v>
      </c>
      <c r="E46" s="302">
        <f t="shared" si="28"/>
        <v>0.10397298872044347</v>
      </c>
      <c r="F46" s="303"/>
      <c r="G46" s="302">
        <v>7.3802418699026977E-3</v>
      </c>
      <c r="H46" s="302">
        <v>8.1097116949468127E-4</v>
      </c>
      <c r="I46" s="302">
        <v>0</v>
      </c>
      <c r="J46" s="302">
        <f t="shared" si="29"/>
        <v>8.1912130393973787E-3</v>
      </c>
      <c r="K46" s="303"/>
      <c r="L46" s="302">
        <v>2.1405956425298652E-3</v>
      </c>
      <c r="M46" s="302">
        <v>2.4164141088544867E-4</v>
      </c>
      <c r="N46" s="302">
        <v>0</v>
      </c>
      <c r="O46" s="302">
        <f t="shared" si="30"/>
        <v>2.382237053415314E-3</v>
      </c>
    </row>
    <row r="47" spans="1:15" s="236" customFormat="1" x14ac:dyDescent="0.2">
      <c r="A47" s="237" t="str">
        <f>name!E$8</f>
        <v>Skilled trades occupations</v>
      </c>
      <c r="B47" s="302">
        <v>0.23803947164306979</v>
      </c>
      <c r="C47" s="302">
        <v>7.2513192166837343E-3</v>
      </c>
      <c r="D47" s="302">
        <v>2.3674366190965569E-2</v>
      </c>
      <c r="E47" s="302">
        <f t="shared" si="28"/>
        <v>0.26896515705071911</v>
      </c>
      <c r="F47" s="303"/>
      <c r="G47" s="302">
        <v>4.2774552708993843E-2</v>
      </c>
      <c r="H47" s="302">
        <v>2.6368510300937153E-4</v>
      </c>
      <c r="I47" s="302">
        <v>0</v>
      </c>
      <c r="J47" s="302">
        <f>SUM(G47:I47)</f>
        <v>4.3038237812003215E-2</v>
      </c>
      <c r="K47" s="303"/>
      <c r="L47" s="302">
        <v>1.3431530904651205E-2</v>
      </c>
      <c r="M47" s="302">
        <v>6.6957609990179966E-5</v>
      </c>
      <c r="N47" s="302">
        <v>0</v>
      </c>
      <c r="O47" s="302">
        <f t="shared" si="30"/>
        <v>1.3498488514641385E-2</v>
      </c>
    </row>
    <row r="48" spans="1:15" s="236" customFormat="1" x14ac:dyDescent="0.2">
      <c r="A48" s="237" t="str">
        <f>name!E$9</f>
        <v>Caring, leisure and other service occupations</v>
      </c>
      <c r="B48" s="302">
        <v>1.5572425652470636E-2</v>
      </c>
      <c r="C48" s="302">
        <v>9.3942369076672489E-3</v>
      </c>
      <c r="D48" s="302">
        <v>1.0817490915998278E-2</v>
      </c>
      <c r="E48" s="302">
        <f t="shared" si="28"/>
        <v>3.5784153476136164E-2</v>
      </c>
      <c r="F48" s="303"/>
      <c r="G48" s="302">
        <v>4.4783352966270024E-3</v>
      </c>
      <c r="H48" s="302">
        <v>1.2148936052391425E-3</v>
      </c>
      <c r="I48" s="302">
        <v>0</v>
      </c>
      <c r="J48" s="302">
        <f t="shared" ref="J48:J51" si="31">SUM(G48:I48)</f>
        <v>5.693228901866145E-3</v>
      </c>
      <c r="K48" s="303"/>
      <c r="L48" s="302">
        <v>1.265142616392411E-3</v>
      </c>
      <c r="M48" s="302">
        <v>5.4786059001716691E-4</v>
      </c>
      <c r="N48" s="302">
        <v>0</v>
      </c>
      <c r="O48" s="302">
        <f t="shared" si="30"/>
        <v>1.8130032064095779E-3</v>
      </c>
    </row>
    <row r="49" spans="1:15" s="236" customFormat="1" x14ac:dyDescent="0.2">
      <c r="A49" s="237" t="str">
        <f>name!E$10</f>
        <v>Sales and customer service occupations</v>
      </c>
      <c r="B49" s="302">
        <v>8.3012177069783869E-3</v>
      </c>
      <c r="C49" s="302">
        <v>8.9807403136622221E-3</v>
      </c>
      <c r="D49" s="302">
        <v>1.8617070650724495E-2</v>
      </c>
      <c r="E49" s="302">
        <f t="shared" si="28"/>
        <v>3.5899028671365102E-2</v>
      </c>
      <c r="F49" s="303"/>
      <c r="G49" s="302">
        <v>2.234632026130385E-3</v>
      </c>
      <c r="H49" s="302">
        <v>3.8901709470278643E-4</v>
      </c>
      <c r="I49" s="302">
        <v>0</v>
      </c>
      <c r="J49" s="302">
        <f t="shared" si="31"/>
        <v>2.6236491208331716E-3</v>
      </c>
      <c r="K49" s="303"/>
      <c r="L49" s="302">
        <v>8.9109370066766844E-4</v>
      </c>
      <c r="M49" s="302">
        <v>1.2153586709144466E-4</v>
      </c>
      <c r="N49" s="302">
        <v>0</v>
      </c>
      <c r="O49" s="302">
        <f t="shared" si="30"/>
        <v>1.0126295677591131E-3</v>
      </c>
    </row>
    <row r="50" spans="1:15" s="236" customFormat="1" x14ac:dyDescent="0.2">
      <c r="A50" s="237" t="str">
        <f>name!E$11</f>
        <v>Process, plant and machine operatives</v>
      </c>
      <c r="B50" s="302">
        <v>0.17341472448272982</v>
      </c>
      <c r="C50" s="302">
        <v>1.3944660168728817E-2</v>
      </c>
      <c r="D50" s="302">
        <v>2.6347581000485613E-2</v>
      </c>
      <c r="E50" s="302">
        <f t="shared" si="28"/>
        <v>0.21370696565194425</v>
      </c>
      <c r="F50" s="303"/>
      <c r="G50" s="302">
        <v>2.8510014768713766E-2</v>
      </c>
      <c r="H50" s="302">
        <v>2.934793535093806E-4</v>
      </c>
      <c r="I50" s="302">
        <v>0</v>
      </c>
      <c r="J50" s="302">
        <f t="shared" si="31"/>
        <v>2.8803494122223147E-2</v>
      </c>
      <c r="K50" s="303"/>
      <c r="L50" s="302">
        <v>8.7701269658832324E-3</v>
      </c>
      <c r="M50" s="302">
        <v>1.2269703453356466E-4</v>
      </c>
      <c r="N50" s="302">
        <v>0</v>
      </c>
      <c r="O50" s="302">
        <f t="shared" si="30"/>
        <v>8.8928240004167974E-3</v>
      </c>
    </row>
    <row r="51" spans="1:15" s="236" customFormat="1" x14ac:dyDescent="0.2">
      <c r="A51" s="237" t="str">
        <f>name!E$12</f>
        <v>Elementary occupations</v>
      </c>
      <c r="B51" s="302">
        <v>3.4076612835336688E-2</v>
      </c>
      <c r="C51" s="302">
        <v>8.9981183414640249E-3</v>
      </c>
      <c r="D51" s="302">
        <v>0.10363485446909737</v>
      </c>
      <c r="E51" s="302">
        <f t="shared" si="28"/>
        <v>0.14670958564589809</v>
      </c>
      <c r="F51" s="303"/>
      <c r="G51" s="302">
        <v>6.1378931603843171E-3</v>
      </c>
      <c r="H51" s="302">
        <v>3.7420561629171521E-4</v>
      </c>
      <c r="I51" s="302">
        <v>0</v>
      </c>
      <c r="J51" s="302">
        <f t="shared" si="31"/>
        <v>6.5120987766760325E-3</v>
      </c>
      <c r="K51" s="303"/>
      <c r="L51" s="302">
        <v>1.7722164158011067E-3</v>
      </c>
      <c r="M51" s="302">
        <v>9.73018291881404E-5</v>
      </c>
      <c r="N51" s="302">
        <v>0</v>
      </c>
      <c r="O51" s="302">
        <f t="shared" si="30"/>
        <v>1.8695182449892471E-3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0.77148171905102414</v>
      </c>
      <c r="C53" s="311">
        <f t="shared" ref="C53:E53" si="32">SUM(C43:C51)</f>
        <v>7.1146033782457374E-2</v>
      </c>
      <c r="D53" s="311">
        <f t="shared" si="32"/>
        <v>0.3673722471665184</v>
      </c>
      <c r="E53" s="311">
        <f t="shared" si="32"/>
        <v>1.21</v>
      </c>
      <c r="F53" s="311"/>
      <c r="G53" s="311">
        <f t="shared" ref="G53:J53" si="33">SUM(G43:G51)</f>
        <v>0.16751791530944071</v>
      </c>
      <c r="H53" s="311">
        <f t="shared" si="33"/>
        <v>4.482084690559527E-3</v>
      </c>
      <c r="I53" s="311">
        <f t="shared" si="33"/>
        <v>0</v>
      </c>
      <c r="J53" s="311">
        <f t="shared" si="33"/>
        <v>0.17200000000000021</v>
      </c>
      <c r="K53" s="311"/>
      <c r="L53" s="311">
        <f t="shared" ref="L53:O53" si="34">SUM(L43:L51)</f>
        <v>6.2188679245282992E-2</v>
      </c>
      <c r="M53" s="311">
        <f t="shared" si="34"/>
        <v>1.811320754717023E-3</v>
      </c>
      <c r="N53" s="311">
        <f t="shared" si="34"/>
        <v>0</v>
      </c>
      <c r="O53" s="311">
        <f t="shared" si="34"/>
        <v>6.4000000000000015E-2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0.47244527370118822</v>
      </c>
      <c r="C60" s="302">
        <v>3.0380895029529793E-2</v>
      </c>
      <c r="D60" s="302">
        <v>1.9104299497291827E-2</v>
      </c>
      <c r="E60" s="302">
        <f>SUM(B60:D60)</f>
        <v>0.52193046822800993</v>
      </c>
      <c r="F60" s="303"/>
      <c r="G60" s="302">
        <v>0.74506709756187395</v>
      </c>
      <c r="H60" s="302">
        <v>3.1896029806276364E-2</v>
      </c>
      <c r="I60" s="302">
        <v>1.4055309277235879E-2</v>
      </c>
      <c r="J60" s="302">
        <f>SUM(G60:I60)</f>
        <v>0.79101843664538618</v>
      </c>
      <c r="K60" s="303"/>
      <c r="L60" s="302">
        <v>0.5684037808056579</v>
      </c>
      <c r="M60" s="302">
        <v>2.8589486693583667E-2</v>
      </c>
      <c r="N60" s="302">
        <v>9.7025743933266597E-3</v>
      </c>
      <c r="O60" s="302">
        <f>SUM(L60:N60)</f>
        <v>0.6066958418925682</v>
      </c>
    </row>
    <row r="61" spans="1:15" s="236" customFormat="1" x14ac:dyDescent="0.2">
      <c r="A61" s="237" t="str">
        <f>name!E$5</f>
        <v>Professional occupations</v>
      </c>
      <c r="B61" s="302">
        <v>0.3641101020150701</v>
      </c>
      <c r="C61" s="302">
        <v>2.1251634937377313E-2</v>
      </c>
      <c r="D61" s="302">
        <v>1.971904542645278E-2</v>
      </c>
      <c r="E61" s="302">
        <f t="shared" ref="E61:E68" si="35">SUM(B61:D61)</f>
        <v>0.40508078237890022</v>
      </c>
      <c r="F61" s="303"/>
      <c r="G61" s="302">
        <v>0.63649260434647836</v>
      </c>
      <c r="H61" s="302">
        <v>1.7866340977177108E-2</v>
      </c>
      <c r="I61" s="302">
        <v>1.9373577813179894E-2</v>
      </c>
      <c r="J61" s="302">
        <f t="shared" ref="J61:J63" si="36">SUM(G61:I61)</f>
        <v>0.6737325231368354</v>
      </c>
      <c r="K61" s="303"/>
      <c r="L61" s="302">
        <v>0.6403229296682218</v>
      </c>
      <c r="M61" s="302">
        <v>1.4382024654354493E-2</v>
      </c>
      <c r="N61" s="302">
        <v>1.9263361419504688E-2</v>
      </c>
      <c r="O61" s="302">
        <f t="shared" ref="O61:O68" si="37">SUM(L61:N61)</f>
        <v>0.67396831574208094</v>
      </c>
    </row>
    <row r="62" spans="1:15" s="236" customFormat="1" x14ac:dyDescent="0.2">
      <c r="A62" s="237" t="str">
        <f>name!E$6</f>
        <v>Associate professional occupations</v>
      </c>
      <c r="B62" s="302">
        <v>0.52841959090699064</v>
      </c>
      <c r="C62" s="302">
        <v>4.0275590849782369E-2</v>
      </c>
      <c r="D62" s="302">
        <v>9.5352525134565908E-3</v>
      </c>
      <c r="E62" s="302">
        <f t="shared" si="35"/>
        <v>0.57823043427022958</v>
      </c>
      <c r="F62" s="303"/>
      <c r="G62" s="302">
        <v>0.86174965463865372</v>
      </c>
      <c r="H62" s="302">
        <v>2.8458998125546746E-2</v>
      </c>
      <c r="I62" s="302">
        <v>5.7581648010446521E-3</v>
      </c>
      <c r="J62" s="302">
        <f t="shared" si="36"/>
        <v>0.8959668175652451</v>
      </c>
      <c r="K62" s="303"/>
      <c r="L62" s="302">
        <v>0.65982077753931367</v>
      </c>
      <c r="M62" s="302">
        <v>1.6553439827110977E-2</v>
      </c>
      <c r="N62" s="302">
        <v>3.1498436095095455E-3</v>
      </c>
      <c r="O62" s="302">
        <f t="shared" si="37"/>
        <v>0.67952406097593421</v>
      </c>
    </row>
    <row r="63" spans="1:15" s="236" customFormat="1" x14ac:dyDescent="0.2">
      <c r="A63" s="237" t="str">
        <f>name!E$7</f>
        <v>Administrative and secretarial occupations</v>
      </c>
      <c r="B63" s="302">
        <v>0.30911608440820876</v>
      </c>
      <c r="C63" s="302">
        <v>0.108485976637269</v>
      </c>
      <c r="D63" s="302">
        <v>1.0069551996672714E-2</v>
      </c>
      <c r="E63" s="302">
        <f t="shared" si="35"/>
        <v>0.42767161304215046</v>
      </c>
      <c r="F63" s="303"/>
      <c r="G63" s="302">
        <v>0.45778117410257396</v>
      </c>
      <c r="H63" s="302">
        <v>6.1070588905364813E-2</v>
      </c>
      <c r="I63" s="302">
        <v>6.6516502819536699E-3</v>
      </c>
      <c r="J63" s="302">
        <f t="shared" si="36"/>
        <v>0.52550341328989247</v>
      </c>
      <c r="K63" s="303"/>
      <c r="L63" s="302">
        <v>0.33180083898023122</v>
      </c>
      <c r="M63" s="302">
        <v>4.6012357328841874E-2</v>
      </c>
      <c r="N63" s="302">
        <v>3.061800034535106E-3</v>
      </c>
      <c r="O63" s="302">
        <f t="shared" si="37"/>
        <v>0.38087499634360816</v>
      </c>
    </row>
    <row r="64" spans="1:15" s="236" customFormat="1" x14ac:dyDescent="0.2">
      <c r="A64" s="237" t="str">
        <f>name!E$8</f>
        <v>Skilled trades occupations</v>
      </c>
      <c r="B64" s="302">
        <v>0.75894068304849138</v>
      </c>
      <c r="C64" s="302">
        <v>4.5577272345887772E-2</v>
      </c>
      <c r="D64" s="302">
        <v>9.8195967247003552E-2</v>
      </c>
      <c r="E64" s="302">
        <f t="shared" si="35"/>
        <v>0.90271392264138273</v>
      </c>
      <c r="F64" s="303"/>
      <c r="G64" s="302">
        <v>0.85394627768526099</v>
      </c>
      <c r="H64" s="302">
        <v>2.2746609844781489E-2</v>
      </c>
      <c r="I64" s="302">
        <v>4.9513760470716081E-2</v>
      </c>
      <c r="J64" s="302">
        <f>SUM(G64:I64)</f>
        <v>0.92620664800075858</v>
      </c>
      <c r="K64" s="303"/>
      <c r="L64" s="302">
        <v>0.56497859376097259</v>
      </c>
      <c r="M64" s="302">
        <v>1.3833344497690707E-2</v>
      </c>
      <c r="N64" s="302">
        <v>3.6517666730219292E-2</v>
      </c>
      <c r="O64" s="302">
        <f t="shared" si="37"/>
        <v>0.61532960498888256</v>
      </c>
    </row>
    <row r="65" spans="1:15" s="236" customFormat="1" x14ac:dyDescent="0.2">
      <c r="A65" s="237" t="str">
        <f>name!E$9</f>
        <v>Caring, leisure and other service occupations</v>
      </c>
      <c r="B65" s="302">
        <v>4.1921845065748718E-2</v>
      </c>
      <c r="C65" s="302">
        <v>1.8252407826135467E-2</v>
      </c>
      <c r="D65" s="302">
        <v>6.1386850644725615E-3</v>
      </c>
      <c r="E65" s="302">
        <f t="shared" si="35"/>
        <v>6.6312937956356746E-2</v>
      </c>
      <c r="F65" s="303"/>
      <c r="G65" s="302">
        <v>5.6568785588687991E-2</v>
      </c>
      <c r="H65" s="302">
        <v>9.2526851997160511E-3</v>
      </c>
      <c r="I65" s="302">
        <v>4.9375296166305734E-3</v>
      </c>
      <c r="J65" s="302">
        <f t="shared" ref="J65:J68" si="38">SUM(G65:I65)</f>
        <v>7.0759000405034619E-2</v>
      </c>
      <c r="K65" s="303"/>
      <c r="L65" s="302">
        <v>4.2994085866106507E-2</v>
      </c>
      <c r="M65" s="302">
        <v>6.3717598088643673E-3</v>
      </c>
      <c r="N65" s="302">
        <v>5.1761586928738635E-3</v>
      </c>
      <c r="O65" s="302">
        <f t="shared" si="37"/>
        <v>5.4542004367844739E-2</v>
      </c>
    </row>
    <row r="66" spans="1:15" s="236" customFormat="1" x14ac:dyDescent="0.2">
      <c r="A66" s="237" t="str">
        <f>name!E$10</f>
        <v>Sales and customer service occupations</v>
      </c>
      <c r="B66" s="302">
        <v>0.11131336165979067</v>
      </c>
      <c r="C66" s="302">
        <v>0.10221094968451083</v>
      </c>
      <c r="D66" s="302">
        <v>8.9116641699718991E-3</v>
      </c>
      <c r="E66" s="302">
        <f t="shared" si="35"/>
        <v>0.22243597551427341</v>
      </c>
      <c r="F66" s="303"/>
      <c r="G66" s="302">
        <v>0.14694439953136984</v>
      </c>
      <c r="H66" s="302">
        <v>5.9098790283674867E-2</v>
      </c>
      <c r="I66" s="302">
        <v>4.7887998898264485E-3</v>
      </c>
      <c r="J66" s="302">
        <f t="shared" si="38"/>
        <v>0.21083198970487116</v>
      </c>
      <c r="K66" s="303"/>
      <c r="L66" s="302">
        <v>0.11410787933506947</v>
      </c>
      <c r="M66" s="302">
        <v>4.5717611310144221E-2</v>
      </c>
      <c r="N66" s="302">
        <v>4.2042465207681639E-3</v>
      </c>
      <c r="O66" s="302">
        <f t="shared" si="37"/>
        <v>0.16402973716598185</v>
      </c>
    </row>
    <row r="67" spans="1:15" s="236" customFormat="1" x14ac:dyDescent="0.2">
      <c r="A67" s="237" t="str">
        <f>name!E$11</f>
        <v>Process, plant and machine operatives</v>
      </c>
      <c r="B67" s="302">
        <v>2.3110683106515006</v>
      </c>
      <c r="C67" s="302">
        <v>0.24508927947405187</v>
      </c>
      <c r="D67" s="302">
        <v>2.9438177547756374E-2</v>
      </c>
      <c r="E67" s="302">
        <f t="shared" si="35"/>
        <v>2.585595767673309</v>
      </c>
      <c r="F67" s="303"/>
      <c r="G67" s="302">
        <v>2.6055421685901026</v>
      </c>
      <c r="H67" s="302">
        <v>0.14586862592744115</v>
      </c>
      <c r="I67" s="302">
        <v>2.0579707056933509E-2</v>
      </c>
      <c r="J67" s="302">
        <f t="shared" si="38"/>
        <v>2.7719905015744772</v>
      </c>
      <c r="K67" s="303"/>
      <c r="L67" s="302">
        <v>2.0267107548783665</v>
      </c>
      <c r="M67" s="302">
        <v>0.11272274320121081</v>
      </c>
      <c r="N67" s="302">
        <v>1.6502298523153755E-2</v>
      </c>
      <c r="O67" s="302">
        <f t="shared" si="37"/>
        <v>2.1559357966027313</v>
      </c>
    </row>
    <row r="68" spans="1:15" s="236" customFormat="1" x14ac:dyDescent="0.2">
      <c r="A68" s="237" t="str">
        <f>name!E$12</f>
        <v>Elementary occupations</v>
      </c>
      <c r="B68" s="302">
        <v>0.85791624400244837</v>
      </c>
      <c r="C68" s="302">
        <v>0.24821109317375442</v>
      </c>
      <c r="D68" s="302">
        <v>1.8900761119188904E-2</v>
      </c>
      <c r="E68" s="302">
        <f t="shared" si="35"/>
        <v>1.1250280982953917</v>
      </c>
      <c r="F68" s="303"/>
      <c r="G68" s="302">
        <v>0.94586118353900805</v>
      </c>
      <c r="H68" s="302">
        <v>0.12544090724484341</v>
      </c>
      <c r="I68" s="302">
        <v>6.6885788936505899E-3</v>
      </c>
      <c r="J68" s="302">
        <f t="shared" si="38"/>
        <v>1.0779906696775021</v>
      </c>
      <c r="K68" s="303"/>
      <c r="L68" s="302">
        <v>0.58549583141264927</v>
      </c>
      <c r="M68" s="302">
        <v>8.8773108666092365E-2</v>
      </c>
      <c r="N68" s="302">
        <v>7.8307018416301187E-3</v>
      </c>
      <c r="O68" s="302">
        <f t="shared" si="37"/>
        <v>0.68209964192037176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5.7552514954594365</v>
      </c>
      <c r="C70" s="311">
        <f t="shared" ref="C70:E70" si="39">SUM(C60:C68)</f>
        <v>0.85973509995829889</v>
      </c>
      <c r="D70" s="311">
        <f t="shared" si="39"/>
        <v>0.2200134045822672</v>
      </c>
      <c r="E70" s="311">
        <f t="shared" si="39"/>
        <v>6.8350000000000044</v>
      </c>
      <c r="F70" s="311"/>
      <c r="G70" s="311">
        <f t="shared" ref="G70:J70" si="40">SUM(G60:G68)</f>
        <v>7.3099533455840087</v>
      </c>
      <c r="H70" s="311">
        <f t="shared" si="40"/>
        <v>0.50169957631482198</v>
      </c>
      <c r="I70" s="311">
        <f t="shared" si="40"/>
        <v>0.1323470781011713</v>
      </c>
      <c r="J70" s="311">
        <f t="shared" si="40"/>
        <v>7.9440000000000026</v>
      </c>
      <c r="K70" s="311"/>
      <c r="L70" s="311">
        <f t="shared" ref="L70:O70" si="41">SUM(L60:L68)</f>
        <v>5.5346354722465883</v>
      </c>
      <c r="M70" s="311">
        <f t="shared" si="41"/>
        <v>0.37295587598789348</v>
      </c>
      <c r="N70" s="311">
        <f t="shared" si="41"/>
        <v>0.10540865176552121</v>
      </c>
      <c r="O70" s="311">
        <f t="shared" si="41"/>
        <v>6.0130000000000035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0.89628973585114269</v>
      </c>
      <c r="C77" s="302">
        <v>2.5798415907018538E-2</v>
      </c>
      <c r="D77" s="302">
        <v>5.5907409240452725E-2</v>
      </c>
      <c r="E77" s="302">
        <f>SUM(B77:D77)</f>
        <v>0.97799556099861396</v>
      </c>
      <c r="F77" s="303"/>
      <c r="G77" s="302">
        <v>0.98959740931553186</v>
      </c>
      <c r="H77" s="302">
        <v>7.635127241302192E-2</v>
      </c>
      <c r="I77" s="302">
        <v>5.7752115664666065E-2</v>
      </c>
      <c r="J77" s="302">
        <f>SUM(G77:I77)</f>
        <v>1.1237007973932198</v>
      </c>
      <c r="K77" s="303"/>
      <c r="L77" s="302">
        <v>1.0652606177990209</v>
      </c>
      <c r="M77" s="302">
        <v>9.5453567699506733E-2</v>
      </c>
      <c r="N77" s="302">
        <v>6.3024331704608139E-2</v>
      </c>
      <c r="O77" s="302">
        <f>SUM(L77:N77)</f>
        <v>1.2237385172031359</v>
      </c>
    </row>
    <row r="78" spans="1:15" s="236" customFormat="1" x14ac:dyDescent="0.2">
      <c r="A78" s="237" t="str">
        <f>name!E$5</f>
        <v>Professional occupations</v>
      </c>
      <c r="B78" s="302">
        <v>1.2108848065751492</v>
      </c>
      <c r="C78" s="302">
        <v>2.0950086377506817E-2</v>
      </c>
      <c r="D78" s="302">
        <v>3.724653655995034E-2</v>
      </c>
      <c r="E78" s="302">
        <f t="shared" ref="E78:E85" si="42">SUM(B78:D78)</f>
        <v>1.2690814295126063</v>
      </c>
      <c r="F78" s="303"/>
      <c r="G78" s="302">
        <v>1.4622211456466081</v>
      </c>
      <c r="H78" s="302">
        <v>5.6887927821781217E-2</v>
      </c>
      <c r="I78" s="302">
        <v>2.6266285083776195E-2</v>
      </c>
      <c r="J78" s="302">
        <f t="shared" ref="J78:J80" si="43">SUM(G78:I78)</f>
        <v>1.5453753585521657</v>
      </c>
      <c r="K78" s="303"/>
      <c r="L78" s="302">
        <v>1.7835470635573736</v>
      </c>
      <c r="M78" s="302">
        <v>6.8272993375087201E-2</v>
      </c>
      <c r="N78" s="302">
        <v>1.9992937055824906E-2</v>
      </c>
      <c r="O78" s="302">
        <f t="shared" ref="O78:O85" si="44">SUM(L78:N78)</f>
        <v>1.8718129939882857</v>
      </c>
    </row>
    <row r="79" spans="1:15" s="236" customFormat="1" x14ac:dyDescent="0.2">
      <c r="A79" s="237" t="str">
        <f>name!E$6</f>
        <v>Associate professional occupations</v>
      </c>
      <c r="B79" s="302">
        <v>0.84089587238284136</v>
      </c>
      <c r="C79" s="302">
        <v>2.3494134762932561E-2</v>
      </c>
      <c r="D79" s="302">
        <v>1.9816433740521007E-2</v>
      </c>
      <c r="E79" s="302">
        <f t="shared" si="42"/>
        <v>0.88420644088629496</v>
      </c>
      <c r="F79" s="303"/>
      <c r="G79" s="302">
        <v>0.95988053720818034</v>
      </c>
      <c r="H79" s="302">
        <v>5.009294091973264E-2</v>
      </c>
      <c r="I79" s="302">
        <v>1.6149715343558843E-2</v>
      </c>
      <c r="J79" s="302">
        <f t="shared" si="43"/>
        <v>1.0261231934714719</v>
      </c>
      <c r="K79" s="303"/>
      <c r="L79" s="302">
        <v>0.94173034444331694</v>
      </c>
      <c r="M79" s="302">
        <v>5.3322281723270096E-2</v>
      </c>
      <c r="N79" s="302">
        <v>1.7647353405551982E-2</v>
      </c>
      <c r="O79" s="302">
        <f t="shared" si="44"/>
        <v>1.012699979572139</v>
      </c>
    </row>
    <row r="80" spans="1:15" s="236" customFormat="1" x14ac:dyDescent="0.2">
      <c r="A80" s="237" t="str">
        <f>name!E$7</f>
        <v>Administrative and secretarial occupations</v>
      </c>
      <c r="B80" s="302">
        <v>0.43812012447711468</v>
      </c>
      <c r="C80" s="302">
        <v>8.134733389573863E-2</v>
      </c>
      <c r="D80" s="302">
        <v>1.450688840065059E-2</v>
      </c>
      <c r="E80" s="302">
        <f t="shared" si="42"/>
        <v>0.53397434677350397</v>
      </c>
      <c r="F80" s="303"/>
      <c r="G80" s="302">
        <v>0.41868159765175444</v>
      </c>
      <c r="H80" s="302">
        <v>0.15877507877961888</v>
      </c>
      <c r="I80" s="302">
        <v>2.0906236671495444E-2</v>
      </c>
      <c r="J80" s="302">
        <f t="shared" si="43"/>
        <v>0.59836291310286882</v>
      </c>
      <c r="K80" s="303"/>
      <c r="L80" s="302">
        <v>0.32146500831200425</v>
      </c>
      <c r="M80" s="302">
        <v>0.14651462279557803</v>
      </c>
      <c r="N80" s="302">
        <v>1.551187019756989E-2</v>
      </c>
      <c r="O80" s="302">
        <f t="shared" si="44"/>
        <v>0.48349150130515217</v>
      </c>
    </row>
    <row r="81" spans="1:15" s="236" customFormat="1" x14ac:dyDescent="0.2">
      <c r="A81" s="237" t="str">
        <f>name!E$8</f>
        <v>Skilled trades occupations</v>
      </c>
      <c r="B81" s="302">
        <v>1.8915007407283648</v>
      </c>
      <c r="C81" s="302">
        <v>3.0094299440618283E-2</v>
      </c>
      <c r="D81" s="302">
        <v>0.11691049306336047</v>
      </c>
      <c r="E81" s="302">
        <f t="shared" si="42"/>
        <v>2.0385055332323438</v>
      </c>
      <c r="F81" s="303"/>
      <c r="G81" s="302">
        <v>1.529179095449221</v>
      </c>
      <c r="H81" s="302">
        <v>4.7137528858908713E-2</v>
      </c>
      <c r="I81" s="302">
        <v>4.8054182089739869E-2</v>
      </c>
      <c r="J81" s="302">
        <f>SUM(G81:I81)</f>
        <v>1.6243708063978695</v>
      </c>
      <c r="K81" s="303"/>
      <c r="L81" s="302">
        <v>1.3238893163998182</v>
      </c>
      <c r="M81" s="302">
        <v>4.9685342609400725E-2</v>
      </c>
      <c r="N81" s="302">
        <v>6.0232909557007289E-2</v>
      </c>
      <c r="O81" s="302">
        <f t="shared" si="44"/>
        <v>1.4338075685662264</v>
      </c>
    </row>
    <row r="82" spans="1:15" s="236" customFormat="1" x14ac:dyDescent="0.2">
      <c r="A82" s="237" t="str">
        <f>name!E$9</f>
        <v>Caring, leisure and other service occupations</v>
      </c>
      <c r="B82" s="302">
        <v>0.10283248630054213</v>
      </c>
      <c r="C82" s="302">
        <v>1.4567075149073969E-2</v>
      </c>
      <c r="D82" s="302">
        <v>8.7664116474151978E-3</v>
      </c>
      <c r="E82" s="302">
        <f t="shared" si="42"/>
        <v>0.12616597309703131</v>
      </c>
      <c r="F82" s="303"/>
      <c r="G82" s="302">
        <v>8.5320358040869973E-2</v>
      </c>
      <c r="H82" s="302">
        <v>2.4073455757241836E-2</v>
      </c>
      <c r="I82" s="302">
        <v>2.1018907031322979E-2</v>
      </c>
      <c r="J82" s="302">
        <f t="shared" ref="J82:J85" si="45">SUM(G82:I82)</f>
        <v>0.13041272082943478</v>
      </c>
      <c r="K82" s="303"/>
      <c r="L82" s="302">
        <v>7.7048673277019752E-2</v>
      </c>
      <c r="M82" s="302">
        <v>2.2799388934330939E-2</v>
      </c>
      <c r="N82" s="302">
        <v>3.268801135828401E-2</v>
      </c>
      <c r="O82" s="302">
        <f t="shared" si="44"/>
        <v>0.1325360735696347</v>
      </c>
    </row>
    <row r="83" spans="1:15" s="236" customFormat="1" x14ac:dyDescent="0.2">
      <c r="A83" s="237" t="str">
        <f>name!E$10</f>
        <v>Sales and customer service occupations</v>
      </c>
      <c r="B83" s="302">
        <v>0.21882799963078434</v>
      </c>
      <c r="C83" s="302">
        <v>2.1663273540811538E-2</v>
      </c>
      <c r="D83" s="302">
        <v>9.5616832162879056E-3</v>
      </c>
      <c r="E83" s="302">
        <f t="shared" si="42"/>
        <v>0.25005295638788377</v>
      </c>
      <c r="F83" s="303"/>
      <c r="G83" s="302">
        <v>0.20609729097459681</v>
      </c>
      <c r="H83" s="302">
        <v>4.2887972351187374E-2</v>
      </c>
      <c r="I83" s="302">
        <v>9.4026704586340527E-3</v>
      </c>
      <c r="J83" s="302">
        <f t="shared" si="45"/>
        <v>0.25838793378441827</v>
      </c>
      <c r="K83" s="303"/>
      <c r="L83" s="302">
        <v>0.21355299284695936</v>
      </c>
      <c r="M83" s="302">
        <v>5.8250289437045168E-2</v>
      </c>
      <c r="N83" s="302">
        <v>1.1035128086313175E-2</v>
      </c>
      <c r="O83" s="302">
        <f t="shared" si="44"/>
        <v>0.28283841037031771</v>
      </c>
    </row>
    <row r="84" spans="1:15" s="236" customFormat="1" x14ac:dyDescent="0.2">
      <c r="A84" s="237" t="str">
        <f>name!E$11</f>
        <v>Process, plant and machine operatives</v>
      </c>
      <c r="B84" s="302">
        <v>0.74174849308812485</v>
      </c>
      <c r="C84" s="302">
        <v>3.2482791510425449E-2</v>
      </c>
      <c r="D84" s="302">
        <v>1.5691112007063607E-2</v>
      </c>
      <c r="E84" s="302">
        <f t="shared" si="42"/>
        <v>0.78992239660561392</v>
      </c>
      <c r="F84" s="303"/>
      <c r="G84" s="302">
        <v>0.55293750327053115</v>
      </c>
      <c r="H84" s="302">
        <v>4.7495891024333284E-2</v>
      </c>
      <c r="I84" s="302">
        <v>1.1464049942559437E-2</v>
      </c>
      <c r="J84" s="302">
        <f t="shared" si="45"/>
        <v>0.61189744423742387</v>
      </c>
      <c r="K84" s="303"/>
      <c r="L84" s="302">
        <v>0.58216985628125395</v>
      </c>
      <c r="M84" s="302">
        <v>5.5389683093837475E-2</v>
      </c>
      <c r="N84" s="302">
        <v>1.3766459797027798E-2</v>
      </c>
      <c r="O84" s="302">
        <f t="shared" si="44"/>
        <v>0.65132599917211931</v>
      </c>
    </row>
    <row r="85" spans="1:15" s="236" customFormat="1" x14ac:dyDescent="0.2">
      <c r="A85" s="237" t="str">
        <f>name!E$12</f>
        <v>Elementary occupations</v>
      </c>
      <c r="B85" s="302">
        <v>0.32771015762795391</v>
      </c>
      <c r="C85" s="302">
        <v>3.4011443585912793E-2</v>
      </c>
      <c r="D85" s="302">
        <v>2.2373761292237022E-2</v>
      </c>
      <c r="E85" s="302">
        <f t="shared" si="42"/>
        <v>0.38409536250610371</v>
      </c>
      <c r="F85" s="303"/>
      <c r="G85" s="302">
        <v>0.24590653351359226</v>
      </c>
      <c r="H85" s="302">
        <v>5.2309595972602665E-2</v>
      </c>
      <c r="I85" s="302">
        <v>2.3152702744945564E-2</v>
      </c>
      <c r="J85" s="302">
        <f t="shared" si="45"/>
        <v>0.32136883223114049</v>
      </c>
      <c r="K85" s="303"/>
      <c r="L85" s="302">
        <v>0.16553692197396755</v>
      </c>
      <c r="M85" s="302">
        <v>4.5027572509910345E-2</v>
      </c>
      <c r="N85" s="302">
        <v>1.7184461769105836E-2</v>
      </c>
      <c r="O85" s="302">
        <f t="shared" si="44"/>
        <v>0.22774895625298375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6.6688104166620183</v>
      </c>
      <c r="C87" s="311">
        <f t="shared" ref="C87:E87" si="46">SUM(C77:C85)</f>
        <v>0.28440885417003858</v>
      </c>
      <c r="D87" s="311">
        <f t="shared" si="46"/>
        <v>0.30078072916793885</v>
      </c>
      <c r="E87" s="311">
        <f t="shared" si="46"/>
        <v>7.253999999999996</v>
      </c>
      <c r="F87" s="311"/>
      <c r="G87" s="311">
        <f t="shared" ref="G87:J87" si="47">SUM(G77:G85)</f>
        <v>6.4498214710708863</v>
      </c>
      <c r="H87" s="311">
        <f t="shared" si="47"/>
        <v>0.55601166389842849</v>
      </c>
      <c r="I87" s="311">
        <f t="shared" si="47"/>
        <v>0.23416686503069845</v>
      </c>
      <c r="J87" s="311">
        <f t="shared" si="47"/>
        <v>7.2400000000000135</v>
      </c>
      <c r="K87" s="311"/>
      <c r="L87" s="311">
        <f t="shared" ref="L87:O87" si="48">SUM(L77:L85)</f>
        <v>6.4742007948907343</v>
      </c>
      <c r="M87" s="311">
        <f t="shared" si="48"/>
        <v>0.59471574217796663</v>
      </c>
      <c r="N87" s="311">
        <f t="shared" si="48"/>
        <v>0.25108346293129302</v>
      </c>
      <c r="O87" s="311">
        <f t="shared" si="48"/>
        <v>7.3199999999999941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4.3146789116247408</v>
      </c>
      <c r="C94" s="302">
        <v>0.15369753419161841</v>
      </c>
      <c r="D94" s="302">
        <v>0.87874753327717481</v>
      </c>
      <c r="E94" s="302">
        <f>SUM(B94:D94)</f>
        <v>5.3471239790935341</v>
      </c>
      <c r="F94" s="303"/>
      <c r="G94" s="302">
        <v>4.9419081171411081</v>
      </c>
      <c r="H94" s="302">
        <v>0.37775693701760665</v>
      </c>
      <c r="I94" s="302">
        <v>0.52944730256369699</v>
      </c>
      <c r="J94" s="302">
        <f>SUM(G94:I94)</f>
        <v>5.8491123567224115</v>
      </c>
      <c r="K94" s="303"/>
      <c r="L94" s="302">
        <v>4.0403968084422717</v>
      </c>
      <c r="M94" s="302">
        <v>0.35404040622673583</v>
      </c>
      <c r="N94" s="302">
        <v>0.44376125634752911</v>
      </c>
      <c r="O94" s="302">
        <f>SUM(L94:N94)</f>
        <v>4.8381984710165371</v>
      </c>
    </row>
    <row r="95" spans="1:15" s="236" customFormat="1" x14ac:dyDescent="0.2">
      <c r="A95" s="237" t="str">
        <f>name!E$5</f>
        <v>Professional occupations</v>
      </c>
      <c r="B95" s="302">
        <v>4.8506012751179677</v>
      </c>
      <c r="C95" s="302">
        <v>0.14565228377294664</v>
      </c>
      <c r="D95" s="302">
        <v>0.44927152720313057</v>
      </c>
      <c r="E95" s="302">
        <f t="shared" ref="E95:E102" si="49">SUM(B95:D95)</f>
        <v>5.4455250860940447</v>
      </c>
      <c r="F95" s="303"/>
      <c r="G95" s="302">
        <v>6.2107863839942494</v>
      </c>
      <c r="H95" s="302">
        <v>0.32531411829904616</v>
      </c>
      <c r="I95" s="302">
        <v>0.28098098245871794</v>
      </c>
      <c r="J95" s="302">
        <f t="shared" ref="J95:J97" si="50">SUM(G95:I95)</f>
        <v>6.8170814847520127</v>
      </c>
      <c r="K95" s="303"/>
      <c r="L95" s="302">
        <v>6.0267975612248801</v>
      </c>
      <c r="M95" s="302">
        <v>0.28783378167776008</v>
      </c>
      <c r="N95" s="302">
        <v>0.19872703848601167</v>
      </c>
      <c r="O95" s="302">
        <f t="shared" ref="O95:O102" si="51">SUM(L95:N95)</f>
        <v>6.5133583813886515</v>
      </c>
    </row>
    <row r="96" spans="1:15" s="236" customFormat="1" x14ac:dyDescent="0.2">
      <c r="A96" s="237" t="str">
        <f>name!E$6</f>
        <v>Associate professional occupations</v>
      </c>
      <c r="B96" s="302">
        <v>3.6301450170950131</v>
      </c>
      <c r="C96" s="302">
        <v>0.24017325423542094</v>
      </c>
      <c r="D96" s="302">
        <v>0.41809251161265792</v>
      </c>
      <c r="E96" s="302">
        <f t="shared" si="49"/>
        <v>4.2884107829430924</v>
      </c>
      <c r="F96" s="303"/>
      <c r="G96" s="302">
        <v>4.2743515146841924</v>
      </c>
      <c r="H96" s="302">
        <v>0.46068851674408279</v>
      </c>
      <c r="I96" s="302">
        <v>0.26697571517364665</v>
      </c>
      <c r="J96" s="302">
        <f t="shared" si="50"/>
        <v>5.0020157466019217</v>
      </c>
      <c r="K96" s="303"/>
      <c r="L96" s="302">
        <v>3.3596384219579614</v>
      </c>
      <c r="M96" s="302">
        <v>0.32754529981696845</v>
      </c>
      <c r="N96" s="302">
        <v>0.19158143911565467</v>
      </c>
      <c r="O96" s="302">
        <f t="shared" si="51"/>
        <v>3.8787651608905844</v>
      </c>
    </row>
    <row r="97" spans="1:15" s="236" customFormat="1" x14ac:dyDescent="0.2">
      <c r="A97" s="237" t="str">
        <f>name!E$7</f>
        <v>Administrative and secretarial occupations</v>
      </c>
      <c r="B97" s="302">
        <v>2.392712186411337</v>
      </c>
      <c r="C97" s="302">
        <v>0.8614020332332889</v>
      </c>
      <c r="D97" s="302">
        <v>0.16101796365457791</v>
      </c>
      <c r="E97" s="302">
        <f t="shared" si="49"/>
        <v>3.4151321832992041</v>
      </c>
      <c r="F97" s="303"/>
      <c r="G97" s="302">
        <v>2.4200803307255927</v>
      </c>
      <c r="H97" s="302">
        <v>0.9868668129201178</v>
      </c>
      <c r="I97" s="302">
        <v>9.1265433642730653E-2</v>
      </c>
      <c r="J97" s="302">
        <f t="shared" si="50"/>
        <v>3.4982125772884411</v>
      </c>
      <c r="K97" s="303"/>
      <c r="L97" s="302">
        <v>1.6129740057869117</v>
      </c>
      <c r="M97" s="302">
        <v>0.61705003814501369</v>
      </c>
      <c r="N97" s="302">
        <v>8.0219592758734193E-2</v>
      </c>
      <c r="O97" s="302">
        <f t="shared" si="51"/>
        <v>2.3102436366906596</v>
      </c>
    </row>
    <row r="98" spans="1:15" s="236" customFormat="1" x14ac:dyDescent="0.2">
      <c r="A98" s="237" t="str">
        <f>name!E$8</f>
        <v>Skilled trades occupations</v>
      </c>
      <c r="B98" s="302">
        <v>13.163826538249841</v>
      </c>
      <c r="C98" s="302">
        <v>0.31859603666116942</v>
      </c>
      <c r="D98" s="302">
        <v>2.5222070333808886</v>
      </c>
      <c r="E98" s="302">
        <f t="shared" si="49"/>
        <v>16.0046296082919</v>
      </c>
      <c r="F98" s="303"/>
      <c r="G98" s="302">
        <v>10.598563470467907</v>
      </c>
      <c r="H98" s="302">
        <v>0.46027037930862946</v>
      </c>
      <c r="I98" s="302">
        <v>0.98943406980857207</v>
      </c>
      <c r="J98" s="302">
        <f>SUM(G98:I98)</f>
        <v>12.048267919585109</v>
      </c>
      <c r="K98" s="303"/>
      <c r="L98" s="302">
        <v>7.4781781506583833</v>
      </c>
      <c r="M98" s="302">
        <v>0.40021378018519149</v>
      </c>
      <c r="N98" s="302">
        <v>0.74753085704450117</v>
      </c>
      <c r="O98" s="302">
        <f t="shared" si="51"/>
        <v>8.6259227878880758</v>
      </c>
    </row>
    <row r="99" spans="1:15" s="236" customFormat="1" x14ac:dyDescent="0.2">
      <c r="A99" s="237" t="str">
        <f>name!E$9</f>
        <v>Caring, leisure and other service occupations</v>
      </c>
      <c r="B99" s="302">
        <v>0.45173559605558478</v>
      </c>
      <c r="C99" s="302">
        <v>8.6315709129680909E-2</v>
      </c>
      <c r="D99" s="302">
        <v>9.7947779309480384E-2</v>
      </c>
      <c r="E99" s="302">
        <f t="shared" si="49"/>
        <v>0.63599908449474607</v>
      </c>
      <c r="F99" s="303"/>
      <c r="G99" s="302">
        <v>0.46246352515482625</v>
      </c>
      <c r="H99" s="302">
        <v>0.11651738660625145</v>
      </c>
      <c r="I99" s="302">
        <v>0.10341972081023618</v>
      </c>
      <c r="J99" s="302">
        <f t="shared" ref="J99:J102" si="52">SUM(G99:I99)</f>
        <v>0.68240063257131389</v>
      </c>
      <c r="K99" s="303"/>
      <c r="L99" s="302">
        <v>0.43053281179631642</v>
      </c>
      <c r="M99" s="302">
        <v>8.0789845302131388E-2</v>
      </c>
      <c r="N99" s="302">
        <v>0.10100411425622942</v>
      </c>
      <c r="O99" s="302">
        <f t="shared" si="51"/>
        <v>0.61232677135467728</v>
      </c>
    </row>
    <row r="100" spans="1:15" s="236" customFormat="1" x14ac:dyDescent="0.2">
      <c r="A100" s="237" t="str">
        <f>name!E$10</f>
        <v>Sales and customer service occupations</v>
      </c>
      <c r="B100" s="302">
        <v>0.96998062126167039</v>
      </c>
      <c r="C100" s="302">
        <v>0.26786205115293799</v>
      </c>
      <c r="D100" s="302">
        <v>0.16143727120185269</v>
      </c>
      <c r="E100" s="302">
        <f t="shared" si="49"/>
        <v>1.3992799436164609</v>
      </c>
      <c r="F100" s="303"/>
      <c r="G100" s="302">
        <v>0.91916008686403017</v>
      </c>
      <c r="H100" s="302">
        <v>0.39008757782551462</v>
      </c>
      <c r="I100" s="302">
        <v>6.978204790993929E-2</v>
      </c>
      <c r="J100" s="302">
        <f t="shared" si="52"/>
        <v>1.3790297125994841</v>
      </c>
      <c r="K100" s="303"/>
      <c r="L100" s="302">
        <v>0.76865045056055492</v>
      </c>
      <c r="M100" s="302">
        <v>0.3311986733059295</v>
      </c>
      <c r="N100" s="302">
        <v>4.8234602430810035E-2</v>
      </c>
      <c r="O100" s="302">
        <f t="shared" si="51"/>
        <v>1.1480837262972945</v>
      </c>
    </row>
    <row r="101" spans="1:15" s="236" customFormat="1" x14ac:dyDescent="0.2">
      <c r="A101" s="237" t="str">
        <f>name!E$11</f>
        <v>Process, plant and machine operatives</v>
      </c>
      <c r="B101" s="302">
        <v>9.181410586711598</v>
      </c>
      <c r="C101" s="302">
        <v>0.43183167529988342</v>
      </c>
      <c r="D101" s="302">
        <v>0.49856468990969682</v>
      </c>
      <c r="E101" s="302">
        <f t="shared" si="49"/>
        <v>10.11180695192118</v>
      </c>
      <c r="F101" s="303"/>
      <c r="G101" s="302">
        <v>7.4335323764410806</v>
      </c>
      <c r="H101" s="302">
        <v>0.72971515029674283</v>
      </c>
      <c r="I101" s="302">
        <v>0.31505744025773774</v>
      </c>
      <c r="J101" s="302">
        <f t="shared" si="52"/>
        <v>8.4783049669955606</v>
      </c>
      <c r="K101" s="303"/>
      <c r="L101" s="302">
        <v>6.5054171950469204</v>
      </c>
      <c r="M101" s="302">
        <v>0.80051763426972611</v>
      </c>
      <c r="N101" s="302">
        <v>0.2712373426913971</v>
      </c>
      <c r="O101" s="302">
        <f t="shared" si="51"/>
        <v>7.5771721720080434</v>
      </c>
    </row>
    <row r="102" spans="1:15" s="236" customFormat="1" x14ac:dyDescent="0.2">
      <c r="A102" s="237" t="str">
        <f>name!E$12</f>
        <v>Elementary occupations</v>
      </c>
      <c r="B102" s="302">
        <v>2.8106996026960491</v>
      </c>
      <c r="C102" s="302">
        <v>0.48638671212957257</v>
      </c>
      <c r="D102" s="302">
        <v>0.49600606542009507</v>
      </c>
      <c r="E102" s="302">
        <f t="shared" si="49"/>
        <v>3.7930923802457168</v>
      </c>
      <c r="F102" s="303"/>
      <c r="G102" s="302">
        <v>2.2885093661599991</v>
      </c>
      <c r="H102" s="302">
        <v>0.71357124734168265</v>
      </c>
      <c r="I102" s="302">
        <v>0.2564939893820361</v>
      </c>
      <c r="J102" s="302">
        <f t="shared" si="52"/>
        <v>3.2585746028837179</v>
      </c>
      <c r="K102" s="303"/>
      <c r="L102" s="302">
        <v>1.1785137705387405</v>
      </c>
      <c r="M102" s="302">
        <v>0.42515407280020701</v>
      </c>
      <c r="N102" s="302">
        <v>0.19426104912658576</v>
      </c>
      <c r="O102" s="302">
        <f t="shared" si="51"/>
        <v>1.7979288924655332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41.765790335223805</v>
      </c>
      <c r="C104" s="311">
        <f t="shared" ref="C104:E104" si="53">SUM(C94:C102)</f>
        <v>2.9919172898065196</v>
      </c>
      <c r="D104" s="311">
        <f t="shared" si="53"/>
        <v>5.6832923749695539</v>
      </c>
      <c r="E104" s="311">
        <f t="shared" si="53"/>
        <v>50.440999999999889</v>
      </c>
      <c r="F104" s="311"/>
      <c r="G104" s="311">
        <f t="shared" ref="G104:J104" si="54">SUM(G94:G102)</f>
        <v>39.549355171632982</v>
      </c>
      <c r="H104" s="311">
        <f t="shared" si="54"/>
        <v>4.5607881263596735</v>
      </c>
      <c r="I104" s="311">
        <f t="shared" si="54"/>
        <v>2.9028567020073135</v>
      </c>
      <c r="J104" s="311">
        <f t="shared" si="54"/>
        <v>47.01299999999997</v>
      </c>
      <c r="K104" s="311"/>
      <c r="L104" s="311">
        <f t="shared" ref="L104:O104" si="55">SUM(L94:L102)</f>
        <v>31.401099176012934</v>
      </c>
      <c r="M104" s="311">
        <f t="shared" si="55"/>
        <v>3.6243435317296635</v>
      </c>
      <c r="N104" s="311">
        <f t="shared" si="55"/>
        <v>2.2765572922574533</v>
      </c>
      <c r="O104" s="311">
        <f t="shared" si="55"/>
        <v>37.302000000000056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0.12916889391913544</v>
      </c>
      <c r="C111" s="302">
        <v>6.9830843001259316E-3</v>
      </c>
      <c r="D111" s="302">
        <v>2.1560916190051457E-2</v>
      </c>
      <c r="E111" s="302">
        <f>SUM(B111:D111)</f>
        <v>0.15771289440931283</v>
      </c>
      <c r="F111" s="303"/>
      <c r="G111" s="302">
        <v>0.1274804131267992</v>
      </c>
      <c r="H111" s="302">
        <v>5.0622122629352135E-3</v>
      </c>
      <c r="I111" s="302">
        <v>0</v>
      </c>
      <c r="J111" s="302">
        <f>SUM(G111:I111)</f>
        <v>0.13254262538973441</v>
      </c>
      <c r="K111" s="303"/>
      <c r="L111" s="302">
        <v>0.12953400944730495</v>
      </c>
      <c r="M111" s="302">
        <v>5.0780981602740957E-3</v>
      </c>
      <c r="N111" s="302">
        <v>0</v>
      </c>
      <c r="O111" s="302">
        <f>SUM(L111:N111)</f>
        <v>0.13461210760757905</v>
      </c>
    </row>
    <row r="112" spans="1:15" s="236" customFormat="1" x14ac:dyDescent="0.2">
      <c r="A112" s="237" t="str">
        <f>name!E$5</f>
        <v>Professional occupations</v>
      </c>
      <c r="B112" s="302">
        <v>0.22662437008480332</v>
      </c>
      <c r="C112" s="302">
        <v>9.2143598562271483E-3</v>
      </c>
      <c r="D112" s="302">
        <v>2.680966390616428E-2</v>
      </c>
      <c r="E112" s="302">
        <f t="shared" ref="E112:E119" si="56">SUM(B112:D112)</f>
        <v>0.26264839384719474</v>
      </c>
      <c r="F112" s="303"/>
      <c r="G112" s="302">
        <v>0.2540467910923877</v>
      </c>
      <c r="H112" s="302">
        <v>6.3354968562318714E-3</v>
      </c>
      <c r="I112" s="302">
        <v>0</v>
      </c>
      <c r="J112" s="302">
        <f t="shared" ref="J112:J114" si="57">SUM(G112:I112)</f>
        <v>0.26038228794861956</v>
      </c>
      <c r="K112" s="303"/>
      <c r="L112" s="302">
        <v>0.2819117192184224</v>
      </c>
      <c r="M112" s="302">
        <v>7.176140128619524E-3</v>
      </c>
      <c r="N112" s="302">
        <v>0</v>
      </c>
      <c r="O112" s="302">
        <f t="shared" ref="O112:O119" si="58">SUM(L112:N112)</f>
        <v>0.2890878593470419</v>
      </c>
    </row>
    <row r="113" spans="1:15" s="236" customFormat="1" x14ac:dyDescent="0.2">
      <c r="A113" s="237" t="str">
        <f>name!E$6</f>
        <v>Associate professional occupations</v>
      </c>
      <c r="B113" s="302">
        <v>0.15196374907539512</v>
      </c>
      <c r="C113" s="302">
        <v>1.4615020209658389E-2</v>
      </c>
      <c r="D113" s="302">
        <v>8.9815653284904349E-3</v>
      </c>
      <c r="E113" s="302">
        <f t="shared" si="56"/>
        <v>0.17556033461354392</v>
      </c>
      <c r="F113" s="303"/>
      <c r="G113" s="302">
        <v>0.16004710113672171</v>
      </c>
      <c r="H113" s="302">
        <v>8.0115979641618273E-3</v>
      </c>
      <c r="I113" s="302">
        <v>0</v>
      </c>
      <c r="J113" s="302">
        <f t="shared" si="57"/>
        <v>0.16805869910088353</v>
      </c>
      <c r="K113" s="303"/>
      <c r="L113" s="302">
        <v>0.13776385992389056</v>
      </c>
      <c r="M113" s="302">
        <v>8.0281393272323542E-3</v>
      </c>
      <c r="N113" s="302">
        <v>0</v>
      </c>
      <c r="O113" s="302">
        <f t="shared" si="58"/>
        <v>0.14579199925112291</v>
      </c>
    </row>
    <row r="114" spans="1:15" s="236" customFormat="1" x14ac:dyDescent="0.2">
      <c r="A114" s="237" t="str">
        <f>name!E$7</f>
        <v>Administrative and secretarial occupations</v>
      </c>
      <c r="B114" s="302">
        <v>0.1803258415869691</v>
      </c>
      <c r="C114" s="302">
        <v>4.7598246991541512E-2</v>
      </c>
      <c r="D114" s="302">
        <v>7.6591421431616881E-3</v>
      </c>
      <c r="E114" s="302">
        <f t="shared" si="56"/>
        <v>0.23558323072167228</v>
      </c>
      <c r="F114" s="303"/>
      <c r="G114" s="302">
        <v>0.16596669529869476</v>
      </c>
      <c r="H114" s="302">
        <v>2.296548405131885E-2</v>
      </c>
      <c r="I114" s="302">
        <v>0</v>
      </c>
      <c r="J114" s="302">
        <f t="shared" si="57"/>
        <v>0.18893217935001361</v>
      </c>
      <c r="K114" s="303"/>
      <c r="L114" s="302">
        <v>0.13919996320660671</v>
      </c>
      <c r="M114" s="302">
        <v>1.7004588288790576E-2</v>
      </c>
      <c r="N114" s="302">
        <v>0</v>
      </c>
      <c r="O114" s="302">
        <f t="shared" si="58"/>
        <v>0.1562045514953973</v>
      </c>
    </row>
    <row r="115" spans="1:15" s="236" customFormat="1" x14ac:dyDescent="0.2">
      <c r="A115" s="237" t="str">
        <f>name!E$8</f>
        <v>Skilled trades occupations</v>
      </c>
      <c r="B115" s="302">
        <v>0.13801733283050016</v>
      </c>
      <c r="C115" s="302">
        <v>4.2397001762411865E-3</v>
      </c>
      <c r="D115" s="302">
        <v>2.1710362269469961E-2</v>
      </c>
      <c r="E115" s="302">
        <f t="shared" si="56"/>
        <v>0.16396739527621129</v>
      </c>
      <c r="F115" s="303"/>
      <c r="G115" s="302">
        <v>0.10017062895373678</v>
      </c>
      <c r="H115" s="302">
        <v>1.530995976051968E-3</v>
      </c>
      <c r="I115" s="302">
        <v>0</v>
      </c>
      <c r="J115" s="302">
        <f>SUM(G115:I115)</f>
        <v>0.10170162492978875</v>
      </c>
      <c r="K115" s="303"/>
      <c r="L115" s="302">
        <v>6.4577710928737111E-2</v>
      </c>
      <c r="M115" s="302">
        <v>1.3378606770076517E-3</v>
      </c>
      <c r="N115" s="302">
        <v>0</v>
      </c>
      <c r="O115" s="302">
        <f t="shared" si="58"/>
        <v>6.5915571605744766E-2</v>
      </c>
    </row>
    <row r="116" spans="1:15" s="236" customFormat="1" x14ac:dyDescent="0.2">
      <c r="A116" s="237" t="str">
        <f>name!E$9</f>
        <v>Caring, leisure and other service occupations</v>
      </c>
      <c r="B116" s="302">
        <v>1.7276471866489267E-2</v>
      </c>
      <c r="C116" s="302">
        <v>1.8614229762811342E-3</v>
      </c>
      <c r="D116" s="302">
        <v>1.141255267615024E-3</v>
      </c>
      <c r="E116" s="302">
        <f t="shared" si="56"/>
        <v>2.0279150110385426E-2</v>
      </c>
      <c r="F116" s="303"/>
      <c r="G116" s="302">
        <v>1.5673162303331486E-2</v>
      </c>
      <c r="H116" s="302">
        <v>9.9772540166962126E-4</v>
      </c>
      <c r="I116" s="302">
        <v>0</v>
      </c>
      <c r="J116" s="302">
        <f t="shared" ref="J116:J119" si="59">SUM(G116:I116)</f>
        <v>1.6670887705001108E-2</v>
      </c>
      <c r="K116" s="303"/>
      <c r="L116" s="302">
        <v>1.6447533576084524E-2</v>
      </c>
      <c r="M116" s="302">
        <v>8.118999335879044E-4</v>
      </c>
      <c r="N116" s="302">
        <v>0</v>
      </c>
      <c r="O116" s="302">
        <f t="shared" si="58"/>
        <v>1.7259433509672427E-2</v>
      </c>
    </row>
    <row r="117" spans="1:15" s="236" customFormat="1" x14ac:dyDescent="0.2">
      <c r="A117" s="237" t="str">
        <f>name!E$10</f>
        <v>Sales and customer service occupations</v>
      </c>
      <c r="B117" s="302">
        <v>0.12152981721994516</v>
      </c>
      <c r="C117" s="302">
        <v>5.0295897586576384E-2</v>
      </c>
      <c r="D117" s="302">
        <v>1.224904234202138E-2</v>
      </c>
      <c r="E117" s="302">
        <f t="shared" si="56"/>
        <v>0.18407475714854291</v>
      </c>
      <c r="F117" s="303"/>
      <c r="G117" s="302">
        <v>0.11027415556909029</v>
      </c>
      <c r="H117" s="302">
        <v>2.812150710553216E-2</v>
      </c>
      <c r="I117" s="302">
        <v>0</v>
      </c>
      <c r="J117" s="302">
        <f t="shared" si="59"/>
        <v>0.13839566267462244</v>
      </c>
      <c r="K117" s="303"/>
      <c r="L117" s="302">
        <v>0.13650027588128552</v>
      </c>
      <c r="M117" s="302">
        <v>3.3488381004305311E-2</v>
      </c>
      <c r="N117" s="302">
        <v>0</v>
      </c>
      <c r="O117" s="302">
        <f t="shared" si="58"/>
        <v>0.16998865688559084</v>
      </c>
    </row>
    <row r="118" spans="1:15" s="236" customFormat="1" x14ac:dyDescent="0.2">
      <c r="A118" s="237" t="str">
        <f>name!E$11</f>
        <v>Process, plant and machine operatives</v>
      </c>
      <c r="B118" s="302">
        <v>6.1542893983284538E-2</v>
      </c>
      <c r="C118" s="302">
        <v>1.8568834587788649E-3</v>
      </c>
      <c r="D118" s="302">
        <v>1.3461968857275051E-2</v>
      </c>
      <c r="E118" s="302">
        <f t="shared" si="56"/>
        <v>7.6861746299338451E-2</v>
      </c>
      <c r="F118" s="303"/>
      <c r="G118" s="302">
        <v>4.625036037361599E-2</v>
      </c>
      <c r="H118" s="302">
        <v>1.1410996178094534E-3</v>
      </c>
      <c r="I118" s="302">
        <v>0</v>
      </c>
      <c r="J118" s="302">
        <f t="shared" si="59"/>
        <v>4.7391459991425446E-2</v>
      </c>
      <c r="K118" s="303"/>
      <c r="L118" s="302">
        <v>4.9832989650397237E-2</v>
      </c>
      <c r="M118" s="302">
        <v>1.3388261068645337E-3</v>
      </c>
      <c r="N118" s="302">
        <v>0</v>
      </c>
      <c r="O118" s="302">
        <f t="shared" si="58"/>
        <v>5.117181575726177E-2</v>
      </c>
    </row>
    <row r="119" spans="1:15" s="236" customFormat="1" x14ac:dyDescent="0.2">
      <c r="A119" s="237" t="str">
        <f>name!E$12</f>
        <v>Elementary occupations</v>
      </c>
      <c r="B119" s="302">
        <v>1.9416753126932619E-2</v>
      </c>
      <c r="C119" s="302">
        <v>3.8265187468105419E-3</v>
      </c>
      <c r="D119" s="302">
        <v>7.0688257000553522E-3</v>
      </c>
      <c r="E119" s="302">
        <f t="shared" si="56"/>
        <v>3.0312097573798512E-2</v>
      </c>
      <c r="F119" s="303"/>
      <c r="G119" s="302">
        <v>1.5445334646362502E-2</v>
      </c>
      <c r="H119" s="302">
        <v>1.4792382635486873E-3</v>
      </c>
      <c r="I119" s="302">
        <v>0</v>
      </c>
      <c r="J119" s="302">
        <f t="shared" si="59"/>
        <v>1.692457290991119E-2</v>
      </c>
      <c r="K119" s="303"/>
      <c r="L119" s="302">
        <v>1.1426537675535538E-2</v>
      </c>
      <c r="M119" s="302">
        <v>5.4146686505292458E-4</v>
      </c>
      <c r="N119" s="302">
        <v>0</v>
      </c>
      <c r="O119" s="302">
        <f t="shared" si="58"/>
        <v>1.1968004540588462E-2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1.0458661236934548</v>
      </c>
      <c r="C121" s="311">
        <f t="shared" ref="C121:E121" si="60">SUM(C111:C119)</f>
        <v>0.14049113430224108</v>
      </c>
      <c r="D121" s="311">
        <f t="shared" si="60"/>
        <v>0.12064274200430462</v>
      </c>
      <c r="E121" s="311">
        <f t="shared" si="60"/>
        <v>1.3070000000000002</v>
      </c>
      <c r="F121" s="311"/>
      <c r="G121" s="311">
        <f t="shared" ref="G121:J121" si="61">SUM(G111:G119)</f>
        <v>0.99535464250074035</v>
      </c>
      <c r="H121" s="311">
        <f t="shared" si="61"/>
        <v>7.5645357499259644E-2</v>
      </c>
      <c r="I121" s="311">
        <f t="shared" si="61"/>
        <v>0</v>
      </c>
      <c r="J121" s="311">
        <f t="shared" si="61"/>
        <v>1.0710000000000002</v>
      </c>
      <c r="K121" s="311"/>
      <c r="L121" s="311">
        <f t="shared" ref="L121:O121" si="62">SUM(L111:L119)</f>
        <v>0.96719459950826481</v>
      </c>
      <c r="M121" s="311">
        <f t="shared" si="62"/>
        <v>7.4805400491734883E-2</v>
      </c>
      <c r="N121" s="311">
        <f t="shared" si="62"/>
        <v>0</v>
      </c>
      <c r="O121" s="311">
        <f t="shared" si="62"/>
        <v>1.0419999999999996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0.28894477725293116</v>
      </c>
      <c r="C128" s="302">
        <v>3.2053096389488132E-2</v>
      </c>
      <c r="D128" s="302">
        <v>6.3047226024726469E-2</v>
      </c>
      <c r="E128" s="302">
        <f>SUM(B128:D128)</f>
        <v>0.38404509966714573</v>
      </c>
      <c r="F128" s="303"/>
      <c r="G128" s="302">
        <v>0.24006708275609306</v>
      </c>
      <c r="H128" s="302">
        <v>4.4511471851905682E-2</v>
      </c>
      <c r="I128" s="302">
        <v>2.6216966736345822E-2</v>
      </c>
      <c r="J128" s="302">
        <f>SUM(G128:I128)</f>
        <v>0.31079552134434457</v>
      </c>
      <c r="K128" s="303"/>
      <c r="L128" s="302">
        <v>0.25620090500580428</v>
      </c>
      <c r="M128" s="302">
        <v>5.3314794319887254E-2</v>
      </c>
      <c r="N128" s="302">
        <v>2.7647451385806193E-2</v>
      </c>
      <c r="O128" s="302">
        <f>SUM(L128:N128)</f>
        <v>0.33716315071149777</v>
      </c>
    </row>
    <row r="129" spans="1:15" s="236" customFormat="1" x14ac:dyDescent="0.2">
      <c r="A129" s="237" t="str">
        <f>name!E$5</f>
        <v>Professional occupations</v>
      </c>
      <c r="B129" s="302">
        <v>0.29759353890599882</v>
      </c>
      <c r="C129" s="302">
        <v>5.5586270840325983E-2</v>
      </c>
      <c r="D129" s="302">
        <v>3.0542277849813587E-2</v>
      </c>
      <c r="E129" s="302">
        <f t="shared" ref="E129:E136" si="63">SUM(B129:D129)</f>
        <v>0.38372208759613835</v>
      </c>
      <c r="F129" s="303"/>
      <c r="G129" s="302">
        <v>0.29678556312344928</v>
      </c>
      <c r="H129" s="302">
        <v>6.396109204201067E-2</v>
      </c>
      <c r="I129" s="302">
        <v>1.4061709470684658E-2</v>
      </c>
      <c r="J129" s="302">
        <f t="shared" ref="J129:J131" si="64">SUM(G129:I129)</f>
        <v>0.37480836463614459</v>
      </c>
      <c r="K129" s="303"/>
      <c r="L129" s="302">
        <v>0.38065360773788076</v>
      </c>
      <c r="M129" s="302">
        <v>6.6061471100498578E-2</v>
      </c>
      <c r="N129" s="302">
        <v>1.484796276073054E-2</v>
      </c>
      <c r="O129" s="302">
        <f t="shared" ref="O129:O136" si="65">SUM(L129:N129)</f>
        <v>0.46156304159910988</v>
      </c>
    </row>
    <row r="130" spans="1:15" s="236" customFormat="1" x14ac:dyDescent="0.2">
      <c r="A130" s="237" t="str">
        <f>name!E$6</f>
        <v>Associate professional occupations</v>
      </c>
      <c r="B130" s="302">
        <v>0.28571545126579878</v>
      </c>
      <c r="C130" s="302">
        <v>7.945177701837669E-2</v>
      </c>
      <c r="D130" s="302">
        <v>2.6756633862690643E-2</v>
      </c>
      <c r="E130" s="302">
        <f t="shared" si="63"/>
        <v>0.39192386214686614</v>
      </c>
      <c r="F130" s="303"/>
      <c r="G130" s="302">
        <v>0.25901101875373206</v>
      </c>
      <c r="H130" s="302">
        <v>5.1138792353761717E-2</v>
      </c>
      <c r="I130" s="302">
        <v>5.5134275110724608E-3</v>
      </c>
      <c r="J130" s="302">
        <f t="shared" si="64"/>
        <v>0.31566323861856627</v>
      </c>
      <c r="K130" s="303"/>
      <c r="L130" s="302">
        <v>0.30052247750734012</v>
      </c>
      <c r="M130" s="302">
        <v>4.16929243607643E-2</v>
      </c>
      <c r="N130" s="302">
        <v>5.7922896375502478E-3</v>
      </c>
      <c r="O130" s="302">
        <f t="shared" si="65"/>
        <v>0.34800769150565464</v>
      </c>
    </row>
    <row r="131" spans="1:15" s="236" customFormat="1" x14ac:dyDescent="0.2">
      <c r="A131" s="237" t="str">
        <f>name!E$7</f>
        <v>Administrative and secretarial occupations</v>
      </c>
      <c r="B131" s="302">
        <v>0.18014073723044918</v>
      </c>
      <c r="C131" s="302">
        <v>0.12244606299944434</v>
      </c>
      <c r="D131" s="302">
        <v>9.3623329269984443E-3</v>
      </c>
      <c r="E131" s="302">
        <f t="shared" si="63"/>
        <v>0.31194913315689199</v>
      </c>
      <c r="F131" s="303"/>
      <c r="G131" s="302">
        <v>0.13980423480056967</v>
      </c>
      <c r="H131" s="302">
        <v>0.11869674227017125</v>
      </c>
      <c r="I131" s="302">
        <v>1.9097500067528134E-3</v>
      </c>
      <c r="J131" s="302">
        <f t="shared" si="64"/>
        <v>0.26041072707749374</v>
      </c>
      <c r="K131" s="303"/>
      <c r="L131" s="302">
        <v>0.13449544629808782</v>
      </c>
      <c r="M131" s="302">
        <v>0.10227978700455866</v>
      </c>
      <c r="N131" s="302">
        <v>3.1865169971829186E-3</v>
      </c>
      <c r="O131" s="302">
        <f t="shared" si="65"/>
        <v>0.23996175029982941</v>
      </c>
    </row>
    <row r="132" spans="1:15" s="236" customFormat="1" x14ac:dyDescent="0.2">
      <c r="A132" s="237" t="str">
        <f>name!E$8</f>
        <v>Skilled trades occupations</v>
      </c>
      <c r="B132" s="302">
        <v>0.24989592091772436</v>
      </c>
      <c r="C132" s="302">
        <v>3.6252845346283161E-2</v>
      </c>
      <c r="D132" s="302">
        <v>0.17310140027096574</v>
      </c>
      <c r="E132" s="302">
        <f t="shared" si="63"/>
        <v>0.4592501665349733</v>
      </c>
      <c r="F132" s="303"/>
      <c r="G132" s="302">
        <v>0.1455956448758696</v>
      </c>
      <c r="H132" s="302">
        <v>5.6897073608862529E-2</v>
      </c>
      <c r="I132" s="302">
        <v>5.3143806777103057E-2</v>
      </c>
      <c r="J132" s="302">
        <f>SUM(G132:I132)</f>
        <v>0.25563652526183517</v>
      </c>
      <c r="K132" s="303"/>
      <c r="L132" s="302">
        <v>0.11695112998129961</v>
      </c>
      <c r="M132" s="302">
        <v>9.078499339330165E-2</v>
      </c>
      <c r="N132" s="302">
        <v>4.5438625927263117E-2</v>
      </c>
      <c r="O132" s="302">
        <f t="shared" si="65"/>
        <v>0.2531747493018644</v>
      </c>
    </row>
    <row r="133" spans="1:15" s="236" customFormat="1" x14ac:dyDescent="0.2">
      <c r="A133" s="237" t="str">
        <f>name!E$9</f>
        <v>Caring, leisure and other service occupations</v>
      </c>
      <c r="B133" s="302">
        <v>4.145560861008115E-2</v>
      </c>
      <c r="C133" s="302">
        <v>1.9378802433244139E-2</v>
      </c>
      <c r="D133" s="302">
        <v>1.4093630453112087E-2</v>
      </c>
      <c r="E133" s="302">
        <f t="shared" si="63"/>
        <v>7.4928041496437378E-2</v>
      </c>
      <c r="F133" s="303"/>
      <c r="G133" s="302">
        <v>3.0709495509336347E-2</v>
      </c>
      <c r="H133" s="302">
        <v>2.3847152518218218E-2</v>
      </c>
      <c r="I133" s="302">
        <v>1.6481262908024585E-3</v>
      </c>
      <c r="J133" s="302">
        <f t="shared" ref="J133:J136" si="66">SUM(G133:I133)</f>
        <v>5.6204774318357027E-2</v>
      </c>
      <c r="K133" s="303"/>
      <c r="L133" s="302">
        <v>3.8585858528493749E-2</v>
      </c>
      <c r="M133" s="302">
        <v>2.4469521202450006E-2</v>
      </c>
      <c r="N133" s="302">
        <v>2.0645756730807573E-3</v>
      </c>
      <c r="O133" s="302">
        <f t="shared" si="65"/>
        <v>6.5119955404024515E-2</v>
      </c>
    </row>
    <row r="134" spans="1:15" s="236" customFormat="1" x14ac:dyDescent="0.2">
      <c r="A134" s="237" t="str">
        <f>name!E$10</f>
        <v>Sales and customer service occupations</v>
      </c>
      <c r="B134" s="302">
        <v>7.8228961822376625E-2</v>
      </c>
      <c r="C134" s="302">
        <v>7.7760548028715279E-2</v>
      </c>
      <c r="D134" s="302">
        <v>1.5256512745963685E-2</v>
      </c>
      <c r="E134" s="302">
        <f t="shared" si="63"/>
        <v>0.17124602259705557</v>
      </c>
      <c r="F134" s="303"/>
      <c r="G134" s="302">
        <v>6.0670091969358284E-2</v>
      </c>
      <c r="H134" s="302">
        <v>5.6971579931040579E-2</v>
      </c>
      <c r="I134" s="302">
        <v>4.5100019945947751E-3</v>
      </c>
      <c r="J134" s="302">
        <f t="shared" si="66"/>
        <v>0.12215167389499365</v>
      </c>
      <c r="K134" s="303"/>
      <c r="L134" s="302">
        <v>6.9742579984658562E-2</v>
      </c>
      <c r="M134" s="302">
        <v>5.8003073268736827E-2</v>
      </c>
      <c r="N134" s="302">
        <v>3.7296414255966665E-3</v>
      </c>
      <c r="O134" s="302">
        <f t="shared" si="65"/>
        <v>0.13147529467899205</v>
      </c>
    </row>
    <row r="135" spans="1:15" s="236" customFormat="1" x14ac:dyDescent="0.2">
      <c r="A135" s="237" t="str">
        <f>name!E$11</f>
        <v>Process, plant and machine operatives</v>
      </c>
      <c r="B135" s="302">
        <v>0.91519065238441999</v>
      </c>
      <c r="C135" s="302">
        <v>5.7221046961633937E-2</v>
      </c>
      <c r="D135" s="302">
        <v>2.8102703227248442E-2</v>
      </c>
      <c r="E135" s="302">
        <f t="shared" si="63"/>
        <v>1.0005144025733024</v>
      </c>
      <c r="F135" s="303"/>
      <c r="G135" s="302">
        <v>0.52874670069510854</v>
      </c>
      <c r="H135" s="302">
        <v>8.7832715059786043E-2</v>
      </c>
      <c r="I135" s="302">
        <v>1.6961046535736594E-2</v>
      </c>
      <c r="J135" s="302">
        <f t="shared" si="66"/>
        <v>0.63354046229063121</v>
      </c>
      <c r="K135" s="303"/>
      <c r="L135" s="302">
        <v>0.55672220844828579</v>
      </c>
      <c r="M135" s="302">
        <v>0.12620305921053807</v>
      </c>
      <c r="N135" s="302">
        <v>1.4534295885655541E-2</v>
      </c>
      <c r="O135" s="302">
        <f t="shared" si="65"/>
        <v>0.69745956354447947</v>
      </c>
    </row>
    <row r="136" spans="1:15" s="236" customFormat="1" x14ac:dyDescent="0.2">
      <c r="A136" s="237" t="str">
        <f>name!E$12</f>
        <v>Elementary occupations</v>
      </c>
      <c r="B136" s="302">
        <v>0.41641578292002845</v>
      </c>
      <c r="C136" s="302">
        <v>6.0018165066586707E-2</v>
      </c>
      <c r="D136" s="302">
        <v>3.6987236244570613E-2</v>
      </c>
      <c r="E136" s="302">
        <f t="shared" si="63"/>
        <v>0.51342118423118577</v>
      </c>
      <c r="F136" s="303"/>
      <c r="G136" s="302">
        <v>0.25490792132213058</v>
      </c>
      <c r="H136" s="302">
        <v>3.8864295439757217E-2</v>
      </c>
      <c r="I136" s="302">
        <v>1.6016495795753757E-2</v>
      </c>
      <c r="J136" s="302">
        <f t="shared" si="66"/>
        <v>0.30978871255764157</v>
      </c>
      <c r="K136" s="303"/>
      <c r="L136" s="302">
        <v>0.24189578922394006</v>
      </c>
      <c r="M136" s="302">
        <v>2.483084264169522E-2</v>
      </c>
      <c r="N136" s="302">
        <v>1.5348171088910146E-2</v>
      </c>
      <c r="O136" s="302">
        <f t="shared" si="65"/>
        <v>0.2820748029545454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2.7535814313098084</v>
      </c>
      <c r="C138" s="311">
        <f t="shared" ref="C138:E138" si="67">SUM(C128:C136)</f>
        <v>0.54016861508409841</v>
      </c>
      <c r="D138" s="311">
        <f t="shared" si="67"/>
        <v>0.39724995360608967</v>
      </c>
      <c r="E138" s="311">
        <f t="shared" si="67"/>
        <v>3.6909999999999972</v>
      </c>
      <c r="F138" s="311"/>
      <c r="G138" s="311">
        <f t="shared" ref="G138:J138" si="68">SUM(G128:G136)</f>
        <v>1.9562977538056474</v>
      </c>
      <c r="H138" s="311">
        <f t="shared" si="68"/>
        <v>0.5427209150755139</v>
      </c>
      <c r="I138" s="311">
        <f t="shared" si="68"/>
        <v>0.13998133111884642</v>
      </c>
      <c r="J138" s="311">
        <f t="shared" si="68"/>
        <v>2.6390000000000078</v>
      </c>
      <c r="K138" s="311"/>
      <c r="L138" s="311">
        <f t="shared" ref="L138:O138" si="69">SUM(L128:L136)</f>
        <v>2.0957700027157906</v>
      </c>
      <c r="M138" s="311">
        <f t="shared" si="69"/>
        <v>0.58764046650243051</v>
      </c>
      <c r="N138" s="311">
        <f t="shared" si="69"/>
        <v>0.13258953078177613</v>
      </c>
      <c r="O138" s="311">
        <f t="shared" si="69"/>
        <v>2.8159999999999976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2.5853835719334821</v>
      </c>
      <c r="C145" s="302">
        <v>0.23737723796602261</v>
      </c>
      <c r="D145" s="302">
        <v>0.72866922082213581</v>
      </c>
      <c r="E145" s="302">
        <f>SUM(B145:D145)</f>
        <v>3.5514300307216402</v>
      </c>
      <c r="F145" s="303"/>
      <c r="G145" s="302">
        <v>3.7803522934878186</v>
      </c>
      <c r="H145" s="302">
        <v>0.55385410400099444</v>
      </c>
      <c r="I145" s="302">
        <v>1.282969791273082</v>
      </c>
      <c r="J145" s="302">
        <f>SUM(G145:I145)</f>
        <v>5.6171761887618956</v>
      </c>
      <c r="K145" s="303"/>
      <c r="L145" s="302">
        <v>4.0252339876457714</v>
      </c>
      <c r="M145" s="302">
        <v>0.59782949687300224</v>
      </c>
      <c r="N145" s="302">
        <v>1.3246531222489215</v>
      </c>
      <c r="O145" s="302">
        <f>SUM(L145:N145)</f>
        <v>5.9477166067676954</v>
      </c>
    </row>
    <row r="146" spans="1:15" s="236" customFormat="1" x14ac:dyDescent="0.2">
      <c r="A146" s="237" t="str">
        <f>name!E$5</f>
        <v>Professional occupations</v>
      </c>
      <c r="B146" s="302">
        <v>2.6839418176910539</v>
      </c>
      <c r="C146" s="302">
        <v>0.1279631450260057</v>
      </c>
      <c r="D146" s="302">
        <v>0.35682179644972883</v>
      </c>
      <c r="E146" s="302">
        <f t="shared" ref="E146:E153" si="70">SUM(B146:D146)</f>
        <v>3.1687267591667885</v>
      </c>
      <c r="F146" s="303"/>
      <c r="G146" s="302">
        <v>4.407191618297837</v>
      </c>
      <c r="H146" s="302">
        <v>0.29199282154452377</v>
      </c>
      <c r="I146" s="302">
        <v>0.49128981087492601</v>
      </c>
      <c r="J146" s="302">
        <f t="shared" ref="J146:J148" si="71">SUM(G146:I146)</f>
        <v>5.190474250717287</v>
      </c>
      <c r="K146" s="303"/>
      <c r="L146" s="302">
        <v>5.4178260051815883</v>
      </c>
      <c r="M146" s="302">
        <v>0.33320346251137334</v>
      </c>
      <c r="N146" s="302">
        <v>0.38426398785555582</v>
      </c>
      <c r="O146" s="302">
        <f t="shared" ref="O146:O153" si="72">SUM(L146:N146)</f>
        <v>6.135293455548517</v>
      </c>
    </row>
    <row r="147" spans="1:15" s="236" customFormat="1" x14ac:dyDescent="0.2">
      <c r="A147" s="237" t="str">
        <f>name!E$6</f>
        <v>Associate professional occupations</v>
      </c>
      <c r="B147" s="302">
        <v>1.9513765370032474</v>
      </c>
      <c r="C147" s="302">
        <v>0.2048593080427798</v>
      </c>
      <c r="D147" s="302">
        <v>0.15452890711778813</v>
      </c>
      <c r="E147" s="302">
        <f t="shared" si="70"/>
        <v>2.3107647521638151</v>
      </c>
      <c r="F147" s="303"/>
      <c r="G147" s="302">
        <v>3.0133530051844848</v>
      </c>
      <c r="H147" s="302">
        <v>0.38339513339848896</v>
      </c>
      <c r="I147" s="302">
        <v>0.21448232530284894</v>
      </c>
      <c r="J147" s="302">
        <f t="shared" si="71"/>
        <v>3.6112304638858226</v>
      </c>
      <c r="K147" s="303"/>
      <c r="L147" s="302">
        <v>3.0115673611644613</v>
      </c>
      <c r="M147" s="302">
        <v>0.35372165807000067</v>
      </c>
      <c r="N147" s="302">
        <v>0.20384502299283674</v>
      </c>
      <c r="O147" s="302">
        <f t="shared" si="72"/>
        <v>3.5691340422272986</v>
      </c>
    </row>
    <row r="148" spans="1:15" s="236" customFormat="1" x14ac:dyDescent="0.2">
      <c r="A148" s="237" t="str">
        <f>name!E$7</f>
        <v>Administrative and secretarial occupations</v>
      </c>
      <c r="B148" s="302">
        <v>1.872459899258339</v>
      </c>
      <c r="C148" s="302">
        <v>1.249503038949574</v>
      </c>
      <c r="D148" s="302">
        <v>8.9973700828014161E-2</v>
      </c>
      <c r="E148" s="302">
        <f t="shared" si="70"/>
        <v>3.2119366390359274</v>
      </c>
      <c r="F148" s="303"/>
      <c r="G148" s="302">
        <v>2.4453607030688889</v>
      </c>
      <c r="H148" s="302">
        <v>1.5239594272040751</v>
      </c>
      <c r="I148" s="302">
        <v>0.23241381723669008</v>
      </c>
      <c r="J148" s="302">
        <f t="shared" si="71"/>
        <v>4.2017339475096538</v>
      </c>
      <c r="K148" s="303"/>
      <c r="L148" s="302">
        <v>2.0673653551608155</v>
      </c>
      <c r="M148" s="302">
        <v>1.5564443403519743</v>
      </c>
      <c r="N148" s="302">
        <v>0.16885936155397502</v>
      </c>
      <c r="O148" s="302">
        <f t="shared" si="72"/>
        <v>3.7926690570667652</v>
      </c>
    </row>
    <row r="149" spans="1:15" s="236" customFormat="1" x14ac:dyDescent="0.2">
      <c r="A149" s="237" t="str">
        <f>name!E$8</f>
        <v>Skilled trades occupations</v>
      </c>
      <c r="B149" s="302">
        <v>8.5479136552978723</v>
      </c>
      <c r="C149" s="302">
        <v>0.23092791030783399</v>
      </c>
      <c r="D149" s="302">
        <v>12.373778526889001</v>
      </c>
      <c r="E149" s="302">
        <f t="shared" si="70"/>
        <v>21.152620092494708</v>
      </c>
      <c r="F149" s="303"/>
      <c r="G149" s="302">
        <v>8.6035629066344743</v>
      </c>
      <c r="H149" s="302">
        <v>0.39168095701092021</v>
      </c>
      <c r="I149" s="302">
        <v>10.664135579595181</v>
      </c>
      <c r="J149" s="302">
        <f>SUM(G149:I149)</f>
        <v>19.659379443240574</v>
      </c>
      <c r="K149" s="303"/>
      <c r="L149" s="302">
        <v>6.6513842121501385</v>
      </c>
      <c r="M149" s="302">
        <v>0.58118131854058419</v>
      </c>
      <c r="N149" s="302">
        <v>10.459311315116819</v>
      </c>
      <c r="O149" s="302">
        <f t="shared" si="72"/>
        <v>17.691876845807542</v>
      </c>
    </row>
    <row r="150" spans="1:15" s="236" customFormat="1" x14ac:dyDescent="0.2">
      <c r="A150" s="237" t="str">
        <f>name!E$9</f>
        <v>Caring, leisure and other service occupations</v>
      </c>
      <c r="B150" s="302">
        <v>7.4145553388420479E-2</v>
      </c>
      <c r="C150" s="302">
        <v>1.7146364532829951E-2</v>
      </c>
      <c r="D150" s="302">
        <v>5.2920343814765831E-3</v>
      </c>
      <c r="E150" s="302">
        <f t="shared" si="70"/>
        <v>9.6583952302727025E-2</v>
      </c>
      <c r="F150" s="303"/>
      <c r="G150" s="302">
        <v>0.1015488340686115</v>
      </c>
      <c r="H150" s="302">
        <v>3.2836152634612335E-2</v>
      </c>
      <c r="I150" s="302">
        <v>1.3330801590328468E-2</v>
      </c>
      <c r="J150" s="302">
        <f t="shared" ref="J150:J153" si="73">SUM(G150:I150)</f>
        <v>0.14771578829355228</v>
      </c>
      <c r="K150" s="303"/>
      <c r="L150" s="302">
        <v>0.10531350405522066</v>
      </c>
      <c r="M150" s="302">
        <v>2.6550025121073028E-2</v>
      </c>
      <c r="N150" s="302">
        <v>2.4859615276187949E-2</v>
      </c>
      <c r="O150" s="302">
        <f t="shared" si="72"/>
        <v>0.15672314445248164</v>
      </c>
    </row>
    <row r="151" spans="1:15" s="236" customFormat="1" x14ac:dyDescent="0.2">
      <c r="A151" s="237" t="str">
        <f>name!E$10</f>
        <v>Sales and customer service occupations</v>
      </c>
      <c r="B151" s="302">
        <v>0.49907433743117263</v>
      </c>
      <c r="C151" s="302">
        <v>0.23306444209197308</v>
      </c>
      <c r="D151" s="302">
        <v>5.2995286309864727E-2</v>
      </c>
      <c r="E151" s="302">
        <f t="shared" si="70"/>
        <v>0.78513406583301049</v>
      </c>
      <c r="F151" s="303"/>
      <c r="G151" s="302">
        <v>0.63391945072390854</v>
      </c>
      <c r="H151" s="302">
        <v>0.3070727128024206</v>
      </c>
      <c r="I151" s="302">
        <v>7.1491538224662823E-2</v>
      </c>
      <c r="J151" s="302">
        <f t="shared" si="73"/>
        <v>1.012483701750992</v>
      </c>
      <c r="K151" s="303"/>
      <c r="L151" s="302">
        <v>0.74247879386387239</v>
      </c>
      <c r="M151" s="302">
        <v>0.33807744590781896</v>
      </c>
      <c r="N151" s="302">
        <v>8.0328999643637669E-2</v>
      </c>
      <c r="O151" s="302">
        <f t="shared" si="72"/>
        <v>1.1608852394153291</v>
      </c>
    </row>
    <row r="152" spans="1:15" s="236" customFormat="1" x14ac:dyDescent="0.2">
      <c r="A152" s="237" t="str">
        <f>name!E$11</f>
        <v>Process, plant and machine operatives</v>
      </c>
      <c r="B152" s="302">
        <v>2.6117594575772847</v>
      </c>
      <c r="C152" s="302">
        <v>6.4190404384730518E-2</v>
      </c>
      <c r="D152" s="302">
        <v>0.82447771733414088</v>
      </c>
      <c r="E152" s="302">
        <f t="shared" si="70"/>
        <v>3.5004275792961561</v>
      </c>
      <c r="F152" s="303"/>
      <c r="G152" s="302">
        <v>2.6681204501982938</v>
      </c>
      <c r="H152" s="302">
        <v>0.18005106964110462</v>
      </c>
      <c r="I152" s="302">
        <v>0.96923264684001831</v>
      </c>
      <c r="J152" s="302">
        <f t="shared" si="73"/>
        <v>3.8174041666794167</v>
      </c>
      <c r="K152" s="303"/>
      <c r="L152" s="302">
        <v>2.8912757406035223</v>
      </c>
      <c r="M152" s="302">
        <v>0.21247607309871469</v>
      </c>
      <c r="N152" s="302">
        <v>1.3671376011372749</v>
      </c>
      <c r="O152" s="302">
        <f t="shared" si="72"/>
        <v>4.4708894148395117</v>
      </c>
    </row>
    <row r="153" spans="1:15" s="236" customFormat="1" x14ac:dyDescent="0.2">
      <c r="A153" s="237" t="str">
        <f>name!E$12</f>
        <v>Elementary occupations</v>
      </c>
      <c r="B153" s="302">
        <v>1.618444065613182</v>
      </c>
      <c r="C153" s="302">
        <v>0.35267166406345057</v>
      </c>
      <c r="D153" s="302">
        <v>0.9582603993085741</v>
      </c>
      <c r="E153" s="302">
        <f t="shared" si="70"/>
        <v>2.9293761289852069</v>
      </c>
      <c r="F153" s="303"/>
      <c r="G153" s="302">
        <v>1.6040196313065664</v>
      </c>
      <c r="H153" s="302">
        <v>0.53131395390984415</v>
      </c>
      <c r="I153" s="302">
        <v>0.99306846394439685</v>
      </c>
      <c r="J153" s="302">
        <f t="shared" si="73"/>
        <v>3.1284020491608073</v>
      </c>
      <c r="K153" s="303"/>
      <c r="L153" s="302">
        <v>1.2668939460458004</v>
      </c>
      <c r="M153" s="302">
        <v>0.36373933049292306</v>
      </c>
      <c r="N153" s="302">
        <v>1.3431789173361659</v>
      </c>
      <c r="O153" s="302">
        <f t="shared" si="72"/>
        <v>2.9738121938748892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22.444498895194052</v>
      </c>
      <c r="C155" s="311">
        <f t="shared" ref="C155:E155" si="74">SUM(C145:C153)</f>
        <v>2.7177035153652001</v>
      </c>
      <c r="D155" s="311">
        <f t="shared" si="74"/>
        <v>15.544797589440725</v>
      </c>
      <c r="E155" s="311">
        <f t="shared" si="74"/>
        <v>40.706999999999987</v>
      </c>
      <c r="F155" s="311"/>
      <c r="G155" s="311">
        <f t="shared" ref="G155:J155" si="75">SUM(G145:G153)</f>
        <v>27.257428892970886</v>
      </c>
      <c r="H155" s="311">
        <f t="shared" si="75"/>
        <v>4.1961563321469839</v>
      </c>
      <c r="I155" s="311">
        <f t="shared" si="75"/>
        <v>14.932414774882133</v>
      </c>
      <c r="J155" s="311">
        <f t="shared" si="75"/>
        <v>46.386000000000003</v>
      </c>
      <c r="K155" s="311"/>
      <c r="L155" s="311">
        <f t="shared" ref="L155:O155" si="76">SUM(L145:L153)</f>
        <v>26.179338905871191</v>
      </c>
      <c r="M155" s="311">
        <f t="shared" si="76"/>
        <v>4.3632231509674639</v>
      </c>
      <c r="N155" s="311">
        <f t="shared" si="76"/>
        <v>15.356437943161374</v>
      </c>
      <c r="O155" s="311">
        <f t="shared" si="76"/>
        <v>45.899000000000036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7.9026416335922383</v>
      </c>
      <c r="C162" s="302">
        <v>0.56295894262739621</v>
      </c>
      <c r="D162" s="302">
        <v>3.3390654779244051</v>
      </c>
      <c r="E162" s="302">
        <f>SUM(B162:D162)</f>
        <v>11.80466605414404</v>
      </c>
      <c r="F162" s="303"/>
      <c r="G162" s="302">
        <v>9.8603264417456966</v>
      </c>
      <c r="H162" s="302">
        <v>0.88927379713804622</v>
      </c>
      <c r="I162" s="302">
        <v>2.8743843359331094</v>
      </c>
      <c r="J162" s="302">
        <f>SUM(G162:I162)</f>
        <v>13.623984574816852</v>
      </c>
      <c r="K162" s="303"/>
      <c r="L162" s="302">
        <v>11.562182748996868</v>
      </c>
      <c r="M162" s="302">
        <v>0.99310259400690548</v>
      </c>
      <c r="N162" s="302">
        <v>3.3805908432596241</v>
      </c>
      <c r="O162" s="302">
        <f>SUM(L162:N162)</f>
        <v>15.935876186263398</v>
      </c>
    </row>
    <row r="163" spans="1:15" s="236" customFormat="1" x14ac:dyDescent="0.2">
      <c r="A163" s="237" t="str">
        <f>name!E$5</f>
        <v>Professional occupations</v>
      </c>
      <c r="B163" s="302">
        <v>5.1763651656391421</v>
      </c>
      <c r="C163" s="302">
        <v>0.71418888697861604</v>
      </c>
      <c r="D163" s="302">
        <v>0.67807191727153471</v>
      </c>
      <c r="E163" s="302">
        <f t="shared" ref="E163:E170" si="77">SUM(B163:D163)</f>
        <v>6.5686259698892924</v>
      </c>
      <c r="F163" s="303"/>
      <c r="G163" s="302">
        <v>7.2563847943995325</v>
      </c>
      <c r="H163" s="302">
        <v>1.0372340847876089</v>
      </c>
      <c r="I163" s="302">
        <v>0.57943405073280063</v>
      </c>
      <c r="J163" s="302">
        <f t="shared" ref="J163:J165" si="78">SUM(G163:I163)</f>
        <v>8.8730529299199414</v>
      </c>
      <c r="K163" s="303"/>
      <c r="L163" s="302">
        <v>9.429370681276982</v>
      </c>
      <c r="M163" s="302">
        <v>1.1014366762222298</v>
      </c>
      <c r="N163" s="302">
        <v>0.43259225281888863</v>
      </c>
      <c r="O163" s="302">
        <f t="shared" ref="O163:O170" si="79">SUM(L163:N163)</f>
        <v>10.963399610318101</v>
      </c>
    </row>
    <row r="164" spans="1:15" s="236" customFormat="1" x14ac:dyDescent="0.2">
      <c r="A164" s="237" t="str">
        <f>name!E$6</f>
        <v>Associate professional occupations</v>
      </c>
      <c r="B164" s="302">
        <v>5.1835445890886458</v>
      </c>
      <c r="C164" s="302">
        <v>1.2730375028203174</v>
      </c>
      <c r="D164" s="302">
        <v>0.53756750382475227</v>
      </c>
      <c r="E164" s="302">
        <f t="shared" si="77"/>
        <v>6.994149595733715</v>
      </c>
      <c r="F164" s="303"/>
      <c r="G164" s="302">
        <v>6.4310651919096777</v>
      </c>
      <c r="H164" s="302">
        <v>1.5136449935876899</v>
      </c>
      <c r="I164" s="302">
        <v>0.37531421376830082</v>
      </c>
      <c r="J164" s="302">
        <f t="shared" si="78"/>
        <v>8.3200243992656677</v>
      </c>
      <c r="K164" s="303"/>
      <c r="L164" s="302">
        <v>6.922294523330196</v>
      </c>
      <c r="M164" s="302">
        <v>1.4095201255312786</v>
      </c>
      <c r="N164" s="302">
        <v>0.2745566485712575</v>
      </c>
      <c r="O164" s="302">
        <f t="shared" si="79"/>
        <v>8.606371297432732</v>
      </c>
    </row>
    <row r="165" spans="1:15" s="236" customFormat="1" x14ac:dyDescent="0.2">
      <c r="A165" s="237" t="str">
        <f>name!E$7</f>
        <v>Administrative and secretarial occupations</v>
      </c>
      <c r="B165" s="302">
        <v>5.8481993453969707</v>
      </c>
      <c r="C165" s="302">
        <v>2.418739637565138</v>
      </c>
      <c r="D165" s="302">
        <v>0.23043219981268795</v>
      </c>
      <c r="E165" s="302">
        <f t="shared" si="77"/>
        <v>8.4973711827747973</v>
      </c>
      <c r="F165" s="303"/>
      <c r="G165" s="302">
        <v>6.173565194726006</v>
      </c>
      <c r="H165" s="302">
        <v>2.3797155696870296</v>
      </c>
      <c r="I165" s="302">
        <v>0.14048971426520984</v>
      </c>
      <c r="J165" s="302">
        <f t="shared" si="78"/>
        <v>8.6937704786782444</v>
      </c>
      <c r="K165" s="303"/>
      <c r="L165" s="302">
        <v>6.675285878861593</v>
      </c>
      <c r="M165" s="302">
        <v>2.1175660033779211</v>
      </c>
      <c r="N165" s="302">
        <v>0.12799081446564495</v>
      </c>
      <c r="O165" s="302">
        <f t="shared" si="79"/>
        <v>8.9208426967051597</v>
      </c>
    </row>
    <row r="166" spans="1:15" s="236" customFormat="1" x14ac:dyDescent="0.2">
      <c r="A166" s="237" t="str">
        <f>name!E$8</f>
        <v>Skilled trades occupations</v>
      </c>
      <c r="B166" s="302">
        <v>6.0236301425116183</v>
      </c>
      <c r="C166" s="302">
        <v>0.68725920480674363</v>
      </c>
      <c r="D166" s="302">
        <v>1.998498894618103</v>
      </c>
      <c r="E166" s="302">
        <f t="shared" si="77"/>
        <v>8.7093882419364661</v>
      </c>
      <c r="F166" s="303"/>
      <c r="G166" s="302">
        <v>5.647599240474209</v>
      </c>
      <c r="H166" s="302">
        <v>0.56393720699270344</v>
      </c>
      <c r="I166" s="302">
        <v>1.6380824102850291</v>
      </c>
      <c r="J166" s="302">
        <f>SUM(G166:I166)</f>
        <v>7.849618857751941</v>
      </c>
      <c r="K166" s="303"/>
      <c r="L166" s="302">
        <v>5.5907670791813864</v>
      </c>
      <c r="M166" s="302">
        <v>0.55120317063417068</v>
      </c>
      <c r="N166" s="302">
        <v>1.7943760733598779</v>
      </c>
      <c r="O166" s="302">
        <f t="shared" si="79"/>
        <v>7.9363463231754352</v>
      </c>
    </row>
    <row r="167" spans="1:15" s="236" customFormat="1" x14ac:dyDescent="0.2">
      <c r="A167" s="237" t="str">
        <f>name!E$9</f>
        <v>Caring, leisure and other service occupations</v>
      </c>
      <c r="B167" s="302">
        <v>0.4660339202688108</v>
      </c>
      <c r="C167" s="302">
        <v>0.16071915410419294</v>
      </c>
      <c r="D167" s="302">
        <v>0.13590200800600299</v>
      </c>
      <c r="E167" s="302">
        <f t="shared" si="77"/>
        <v>0.76265508237900681</v>
      </c>
      <c r="F167" s="303"/>
      <c r="G167" s="302">
        <v>0.44394078139914817</v>
      </c>
      <c r="H167" s="302">
        <v>0.15405803149643615</v>
      </c>
      <c r="I167" s="302">
        <v>0.10268070658093861</v>
      </c>
      <c r="J167" s="302">
        <f t="shared" ref="J167:J170" si="80">SUM(G167:I167)</f>
        <v>0.70067951947652296</v>
      </c>
      <c r="K167" s="303"/>
      <c r="L167" s="302">
        <v>0.6161065981161461</v>
      </c>
      <c r="M167" s="302">
        <v>0.13503427746355257</v>
      </c>
      <c r="N167" s="302">
        <v>0.1735806836247544</v>
      </c>
      <c r="O167" s="302">
        <f t="shared" si="79"/>
        <v>0.92472155920445309</v>
      </c>
    </row>
    <row r="168" spans="1:15" s="236" customFormat="1" x14ac:dyDescent="0.2">
      <c r="A168" s="237" t="str">
        <f>name!E$10</f>
        <v>Sales and customer service occupations</v>
      </c>
      <c r="B168" s="302">
        <v>9.6609029388066592</v>
      </c>
      <c r="C168" s="302">
        <v>21.014454214557741</v>
      </c>
      <c r="D168" s="302">
        <v>1.5316731124310445</v>
      </c>
      <c r="E168" s="302">
        <f t="shared" si="77"/>
        <v>32.207030265795446</v>
      </c>
      <c r="F168" s="303"/>
      <c r="G168" s="302">
        <v>9.2885424901969547</v>
      </c>
      <c r="H168" s="302">
        <v>21.92436403416173</v>
      </c>
      <c r="I168" s="302">
        <v>0.92841660158638073</v>
      </c>
      <c r="J168" s="302">
        <f t="shared" si="80"/>
        <v>32.141323125945064</v>
      </c>
      <c r="K168" s="303"/>
      <c r="L168" s="302">
        <v>7.5084603910350047</v>
      </c>
      <c r="M168" s="302">
        <v>19.443098494752867</v>
      </c>
      <c r="N168" s="302">
        <v>0.68288000009939642</v>
      </c>
      <c r="O168" s="302">
        <f t="shared" si="79"/>
        <v>27.634438885887267</v>
      </c>
    </row>
    <row r="169" spans="1:15" s="236" customFormat="1" x14ac:dyDescent="0.2">
      <c r="A169" s="237" t="str">
        <f>name!E$11</f>
        <v>Process, plant and machine operatives</v>
      </c>
      <c r="B169" s="302">
        <v>6.0937021472880968</v>
      </c>
      <c r="C169" s="302">
        <v>1.0141728626689677</v>
      </c>
      <c r="D169" s="302">
        <v>0.22294895541111456</v>
      </c>
      <c r="E169" s="302">
        <f t="shared" si="77"/>
        <v>7.3308239653681788</v>
      </c>
      <c r="F169" s="303"/>
      <c r="G169" s="302">
        <v>5.1377333873930864</v>
      </c>
      <c r="H169" s="302">
        <v>1.1322227858011693</v>
      </c>
      <c r="I169" s="302">
        <v>0.19674623808247119</v>
      </c>
      <c r="J169" s="302">
        <f t="shared" si="80"/>
        <v>6.4667024112767271</v>
      </c>
      <c r="K169" s="303"/>
      <c r="L169" s="302">
        <v>5.7272336935731873</v>
      </c>
      <c r="M169" s="302">
        <v>1.7404067892885815</v>
      </c>
      <c r="N169" s="302">
        <v>0.24488386800861656</v>
      </c>
      <c r="O169" s="302">
        <f t="shared" si="79"/>
        <v>7.7125243508703853</v>
      </c>
    </row>
    <row r="170" spans="1:15" s="236" customFormat="1" x14ac:dyDescent="0.2">
      <c r="A170" s="237" t="str">
        <f>name!E$12</f>
        <v>Elementary occupations</v>
      </c>
      <c r="B170" s="302">
        <v>5.4845166169797954</v>
      </c>
      <c r="C170" s="302">
        <v>4.1882343868596648</v>
      </c>
      <c r="D170" s="302">
        <v>0.14453863813966364</v>
      </c>
      <c r="E170" s="302">
        <f t="shared" si="77"/>
        <v>9.8172896419791247</v>
      </c>
      <c r="F170" s="303"/>
      <c r="G170" s="302">
        <v>4.6409621701430419</v>
      </c>
      <c r="H170" s="302">
        <v>3.6733834121620714</v>
      </c>
      <c r="I170" s="302">
        <v>0.10849812056382185</v>
      </c>
      <c r="J170" s="302">
        <f t="shared" si="80"/>
        <v>8.4228437028689349</v>
      </c>
      <c r="K170" s="303"/>
      <c r="L170" s="302">
        <v>3.5185785322155261</v>
      </c>
      <c r="M170" s="302">
        <v>2.7198632941329732</v>
      </c>
      <c r="N170" s="302">
        <v>0.12303726379456864</v>
      </c>
      <c r="O170" s="302">
        <f t="shared" si="79"/>
        <v>6.3614790901430673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51.839536499571977</v>
      </c>
      <c r="C172" s="311">
        <f t="shared" ref="C172:E172" si="81">SUM(C162:C170)</f>
        <v>32.033764792988777</v>
      </c>
      <c r="D172" s="311">
        <f t="shared" si="81"/>
        <v>8.8186987074393084</v>
      </c>
      <c r="E172" s="311">
        <f t="shared" si="81"/>
        <v>92.692000000000078</v>
      </c>
      <c r="F172" s="311"/>
      <c r="G172" s="311">
        <f t="shared" ref="G172:J172" si="82">SUM(G162:G170)</f>
        <v>54.880119692387346</v>
      </c>
      <c r="H172" s="311">
        <f t="shared" si="82"/>
        <v>33.267833915814485</v>
      </c>
      <c r="I172" s="311">
        <f t="shared" si="82"/>
        <v>6.9440463917980626</v>
      </c>
      <c r="J172" s="311">
        <f t="shared" si="82"/>
        <v>95.091999999999899</v>
      </c>
      <c r="K172" s="311"/>
      <c r="L172" s="311">
        <f t="shared" ref="L172:O172" si="83">SUM(L162:L170)</f>
        <v>57.550280126586891</v>
      </c>
      <c r="M172" s="311">
        <f t="shared" si="83"/>
        <v>30.211231425410482</v>
      </c>
      <c r="N172" s="311">
        <f t="shared" si="83"/>
        <v>7.2344884480026286</v>
      </c>
      <c r="O172" s="311">
        <f t="shared" si="83"/>
        <v>94.995999999999981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1.9051647832701968</v>
      </c>
      <c r="C179" s="302">
        <v>0.12835283908271128</v>
      </c>
      <c r="D179" s="302">
        <v>0.52260310536512455</v>
      </c>
      <c r="E179" s="302">
        <f>SUM(B179:D179)</f>
        <v>2.5561207277180324</v>
      </c>
      <c r="F179" s="303"/>
      <c r="G179" s="302">
        <v>2.7959103871185293</v>
      </c>
      <c r="H179" s="302">
        <v>0.34058012770587298</v>
      </c>
      <c r="I179" s="302">
        <v>0.48061289112740357</v>
      </c>
      <c r="J179" s="302">
        <f>SUM(G179:I179)</f>
        <v>3.6171034059518061</v>
      </c>
      <c r="K179" s="303"/>
      <c r="L179" s="302">
        <v>3.3857717895867179</v>
      </c>
      <c r="M179" s="302">
        <v>0.46875576144737047</v>
      </c>
      <c r="N179" s="302">
        <v>0.54275304457417495</v>
      </c>
      <c r="O179" s="302">
        <f>SUM(L179:N179)</f>
        <v>4.3972805956082635</v>
      </c>
    </row>
    <row r="180" spans="1:15" s="236" customFormat="1" x14ac:dyDescent="0.2">
      <c r="A180" s="237" t="str">
        <f>name!E$5</f>
        <v>Professional occupations</v>
      </c>
      <c r="B180" s="302">
        <v>1.5847428734901632</v>
      </c>
      <c r="C180" s="302">
        <v>0.10006343984571406</v>
      </c>
      <c r="D180" s="302">
        <v>0.15102023578299942</v>
      </c>
      <c r="E180" s="302">
        <f t="shared" ref="E180:E187" si="84">SUM(B180:D180)</f>
        <v>1.8358265491188768</v>
      </c>
      <c r="F180" s="303"/>
      <c r="G180" s="302">
        <v>2.7591585443652349</v>
      </c>
      <c r="H180" s="302">
        <v>0.26222271978584105</v>
      </c>
      <c r="I180" s="302">
        <v>0.13189302166208125</v>
      </c>
      <c r="J180" s="302">
        <f t="shared" ref="J180:J182" si="85">SUM(G180:I180)</f>
        <v>3.1532742858131573</v>
      </c>
      <c r="K180" s="303"/>
      <c r="L180" s="302">
        <v>4.1087473024669823</v>
      </c>
      <c r="M180" s="302">
        <v>0.41891866149556312</v>
      </c>
      <c r="N180" s="302">
        <v>0.12514985516446164</v>
      </c>
      <c r="O180" s="302">
        <f t="shared" ref="O180:O187" si="86">SUM(L180:N180)</f>
        <v>4.6528158191270066</v>
      </c>
    </row>
    <row r="181" spans="1:15" s="236" customFormat="1" x14ac:dyDescent="0.2">
      <c r="A181" s="237" t="str">
        <f>name!E$6</f>
        <v>Associate professional occupations</v>
      </c>
      <c r="B181" s="302">
        <v>1.8674994082804446</v>
      </c>
      <c r="C181" s="302">
        <v>0.14854226198383114</v>
      </c>
      <c r="D181" s="302">
        <v>0.10029621250384309</v>
      </c>
      <c r="E181" s="302">
        <f t="shared" si="84"/>
        <v>2.1163378827681187</v>
      </c>
      <c r="F181" s="303"/>
      <c r="G181" s="302">
        <v>2.9458564475053772</v>
      </c>
      <c r="H181" s="302">
        <v>0.32636267989416357</v>
      </c>
      <c r="I181" s="302">
        <v>8.9109618185817058E-2</v>
      </c>
      <c r="J181" s="302">
        <f t="shared" si="85"/>
        <v>3.3613287455853578</v>
      </c>
      <c r="K181" s="303"/>
      <c r="L181" s="302">
        <v>3.6762808302393397</v>
      </c>
      <c r="M181" s="302">
        <v>0.40763194089901322</v>
      </c>
      <c r="N181" s="302">
        <v>8.4655371478182417E-2</v>
      </c>
      <c r="O181" s="302">
        <f t="shared" si="86"/>
        <v>4.1685681426165351</v>
      </c>
    </row>
    <row r="182" spans="1:15" s="236" customFormat="1" x14ac:dyDescent="0.2">
      <c r="A182" s="237" t="str">
        <f>name!E$7</f>
        <v>Administrative and secretarial occupations</v>
      </c>
      <c r="B182" s="302">
        <v>2.6537470854429421</v>
      </c>
      <c r="C182" s="302">
        <v>0.88163015607960937</v>
      </c>
      <c r="D182" s="302">
        <v>0.11195556342296437</v>
      </c>
      <c r="E182" s="302">
        <f t="shared" si="84"/>
        <v>3.647332804945516</v>
      </c>
      <c r="F182" s="303"/>
      <c r="G182" s="302">
        <v>3.5123553017998028</v>
      </c>
      <c r="H182" s="302">
        <v>1.6292837272985476</v>
      </c>
      <c r="I182" s="302">
        <v>9.0817228918980947E-2</v>
      </c>
      <c r="J182" s="302">
        <f t="shared" si="85"/>
        <v>5.2324562580173311</v>
      </c>
      <c r="K182" s="303"/>
      <c r="L182" s="302">
        <v>3.8201790765732442</v>
      </c>
      <c r="M182" s="302">
        <v>1.5841007264118796</v>
      </c>
      <c r="N182" s="302">
        <v>8.1859514134088873E-2</v>
      </c>
      <c r="O182" s="302">
        <f t="shared" si="86"/>
        <v>5.4861393171192123</v>
      </c>
    </row>
    <row r="183" spans="1:15" s="236" customFormat="1" x14ac:dyDescent="0.2">
      <c r="A183" s="237" t="str">
        <f>name!E$8</f>
        <v>Skilled trades occupations</v>
      </c>
      <c r="B183" s="302">
        <v>1.1974086466535834</v>
      </c>
      <c r="C183" s="302">
        <v>0.20252600853073807</v>
      </c>
      <c r="D183" s="302">
        <v>0.48024304899267212</v>
      </c>
      <c r="E183" s="302">
        <f t="shared" si="84"/>
        <v>1.8801777041769936</v>
      </c>
      <c r="F183" s="303"/>
      <c r="G183" s="302">
        <v>1.2144635943135316</v>
      </c>
      <c r="H183" s="302">
        <v>0.26575484727080545</v>
      </c>
      <c r="I183" s="302">
        <v>0.25511646495931417</v>
      </c>
      <c r="J183" s="302">
        <f>SUM(G183:I183)</f>
        <v>1.7353349065436512</v>
      </c>
      <c r="K183" s="303"/>
      <c r="L183" s="302">
        <v>1.2524116368993172</v>
      </c>
      <c r="M183" s="302">
        <v>0.34444093607551163</v>
      </c>
      <c r="N183" s="302">
        <v>0.27603620058358985</v>
      </c>
      <c r="O183" s="302">
        <f t="shared" si="86"/>
        <v>1.8728887735584188</v>
      </c>
    </row>
    <row r="184" spans="1:15" s="236" customFormat="1" x14ac:dyDescent="0.2">
      <c r="A184" s="237" t="str">
        <f>name!E$9</f>
        <v>Caring, leisure and other service occupations</v>
      </c>
      <c r="B184" s="302">
        <v>1.0486196405910717</v>
      </c>
      <c r="C184" s="302">
        <v>0.65900209951096111</v>
      </c>
      <c r="D184" s="302">
        <v>0.19206991383933925</v>
      </c>
      <c r="E184" s="302">
        <f t="shared" si="84"/>
        <v>1.899691653941372</v>
      </c>
      <c r="F184" s="303"/>
      <c r="G184" s="302">
        <v>1.4715899366767227</v>
      </c>
      <c r="H184" s="302">
        <v>0.99222952516285257</v>
      </c>
      <c r="I184" s="302">
        <v>0.13092115979981406</v>
      </c>
      <c r="J184" s="302">
        <f t="shared" ref="J184:J187" si="87">SUM(G184:I184)</f>
        <v>2.5947406216393896</v>
      </c>
      <c r="K184" s="303"/>
      <c r="L184" s="302">
        <v>1.8044638138470157</v>
      </c>
      <c r="M184" s="302">
        <v>1.1691300433277394</v>
      </c>
      <c r="N184" s="302">
        <v>0.16727365604416189</v>
      </c>
      <c r="O184" s="302">
        <f t="shared" si="86"/>
        <v>3.1408675132189172</v>
      </c>
    </row>
    <row r="185" spans="1:15" s="236" customFormat="1" x14ac:dyDescent="0.2">
      <c r="A185" s="237" t="str">
        <f>name!E$10</f>
        <v>Sales and customer service occupations</v>
      </c>
      <c r="B185" s="302">
        <v>0.9724528779297914</v>
      </c>
      <c r="C185" s="302">
        <v>0.27076942548464172</v>
      </c>
      <c r="D185" s="302">
        <v>9.8845526371355116E-2</v>
      </c>
      <c r="E185" s="302">
        <f t="shared" si="84"/>
        <v>1.3420678297857882</v>
      </c>
      <c r="F185" s="303"/>
      <c r="G185" s="302">
        <v>1.3136371814312828</v>
      </c>
      <c r="H185" s="302">
        <v>0.45931950127870957</v>
      </c>
      <c r="I185" s="302">
        <v>6.2661072050991307E-2</v>
      </c>
      <c r="J185" s="302">
        <f t="shared" si="87"/>
        <v>1.8356177547609835</v>
      </c>
      <c r="K185" s="303"/>
      <c r="L185" s="302">
        <v>1.8631980158985113</v>
      </c>
      <c r="M185" s="302">
        <v>0.70147064524076308</v>
      </c>
      <c r="N185" s="302">
        <v>6.090878456715268E-2</v>
      </c>
      <c r="O185" s="302">
        <f t="shared" si="86"/>
        <v>2.6255774457064267</v>
      </c>
    </row>
    <row r="186" spans="1:15" s="236" customFormat="1" x14ac:dyDescent="0.2">
      <c r="A186" s="237" t="str">
        <f>name!E$11</f>
        <v>Process, plant and machine operatives</v>
      </c>
      <c r="B186" s="302">
        <v>7.4358337163660666</v>
      </c>
      <c r="C186" s="302">
        <v>0.87759904352508067</v>
      </c>
      <c r="D186" s="302">
        <v>4.2889921356461791</v>
      </c>
      <c r="E186" s="302">
        <f t="shared" si="84"/>
        <v>12.602424895537327</v>
      </c>
      <c r="F186" s="303"/>
      <c r="G186" s="302">
        <v>7.1653606029510133</v>
      </c>
      <c r="H186" s="302">
        <v>1.6406358628842352</v>
      </c>
      <c r="I186" s="302">
        <v>3.2654567059475146</v>
      </c>
      <c r="J186" s="302">
        <f t="shared" si="87"/>
        <v>12.071453171782762</v>
      </c>
      <c r="K186" s="303"/>
      <c r="L186" s="302">
        <v>6.8510866304206317</v>
      </c>
      <c r="M186" s="302">
        <v>2.2062577753429138</v>
      </c>
      <c r="N186" s="302">
        <v>3.9594346345000222</v>
      </c>
      <c r="O186" s="302">
        <f t="shared" si="86"/>
        <v>13.016779040263568</v>
      </c>
    </row>
    <row r="187" spans="1:15" s="236" customFormat="1" x14ac:dyDescent="0.2">
      <c r="A187" s="237" t="str">
        <f>name!E$12</f>
        <v>Elementary occupations</v>
      </c>
      <c r="B187" s="302">
        <v>3.9748738275467166</v>
      </c>
      <c r="C187" s="302">
        <v>1.1086638545986824</v>
      </c>
      <c r="D187" s="302">
        <v>0.19848226986253706</v>
      </c>
      <c r="E187" s="302">
        <f t="shared" si="84"/>
        <v>5.2820199520079365</v>
      </c>
      <c r="F187" s="303"/>
      <c r="G187" s="302">
        <v>4.0940490023612153</v>
      </c>
      <c r="H187" s="302">
        <v>1.5357748567078704</v>
      </c>
      <c r="I187" s="302">
        <v>0.1318669908364688</v>
      </c>
      <c r="J187" s="302">
        <f t="shared" si="87"/>
        <v>5.7616908499055546</v>
      </c>
      <c r="K187" s="303"/>
      <c r="L187" s="302">
        <v>3.5135004481085725</v>
      </c>
      <c r="M187" s="302">
        <v>1.7035786021813375</v>
      </c>
      <c r="N187" s="302">
        <v>0.14700430249171856</v>
      </c>
      <c r="O187" s="302">
        <f t="shared" si="86"/>
        <v>5.3640833527816287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22.640342859570978</v>
      </c>
      <c r="C189" s="311">
        <f t="shared" ref="C189:E189" si="88">SUM(C179:C187)</f>
        <v>4.3771491286419701</v>
      </c>
      <c r="D189" s="311">
        <f t="shared" si="88"/>
        <v>6.1445080117870141</v>
      </c>
      <c r="E189" s="311">
        <f t="shared" si="88"/>
        <v>33.161999999999964</v>
      </c>
      <c r="F189" s="311"/>
      <c r="G189" s="311">
        <f t="shared" ref="G189:J189" si="89">SUM(G179:G187)</f>
        <v>27.272380998522713</v>
      </c>
      <c r="H189" s="311">
        <f t="shared" si="89"/>
        <v>7.4521638479888992</v>
      </c>
      <c r="I189" s="311">
        <f t="shared" si="89"/>
        <v>4.638455153488386</v>
      </c>
      <c r="J189" s="311">
        <f t="shared" si="89"/>
        <v>39.362999999999992</v>
      </c>
      <c r="K189" s="311"/>
      <c r="L189" s="311">
        <f t="shared" ref="L189:O189" si="90">SUM(L179:L187)</f>
        <v>30.275639544040331</v>
      </c>
      <c r="M189" s="311">
        <f t="shared" si="90"/>
        <v>9.0042850924220925</v>
      </c>
      <c r="N189" s="311">
        <f t="shared" si="90"/>
        <v>5.4450753635375531</v>
      </c>
      <c r="O189" s="311">
        <f t="shared" si="90"/>
        <v>44.724999999999973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2.7829580133746048</v>
      </c>
      <c r="C196" s="302">
        <v>0.56082568065622163</v>
      </c>
      <c r="D196" s="302">
        <v>1.6473427759359418</v>
      </c>
      <c r="E196" s="302">
        <f>SUM(B196:D196)</f>
        <v>4.9911264699667681</v>
      </c>
      <c r="F196" s="303"/>
      <c r="G196" s="302">
        <v>3.3577155698722914</v>
      </c>
      <c r="H196" s="302">
        <v>0.89570712983835565</v>
      </c>
      <c r="I196" s="302">
        <v>1.2378640956345133</v>
      </c>
      <c r="J196" s="302">
        <f>SUM(G196:I196)</f>
        <v>5.491286795345161</v>
      </c>
      <c r="K196" s="303"/>
      <c r="L196" s="302">
        <v>3.9842694151670073</v>
      </c>
      <c r="M196" s="302">
        <v>1.4370891689563394</v>
      </c>
      <c r="N196" s="302">
        <v>1.4307385119438398</v>
      </c>
      <c r="O196" s="302">
        <f>SUM(L196:N196)</f>
        <v>6.8520970960671868</v>
      </c>
    </row>
    <row r="197" spans="1:15" s="236" customFormat="1" x14ac:dyDescent="0.2">
      <c r="A197" s="237" t="str">
        <f>name!E$5</f>
        <v>Professional occupations</v>
      </c>
      <c r="B197" s="302">
        <v>0.80413114399790353</v>
      </c>
      <c r="C197" s="302">
        <v>0.16612870097535085</v>
      </c>
      <c r="D197" s="302">
        <v>0.11572716799974245</v>
      </c>
      <c r="E197" s="302">
        <f t="shared" ref="E197:E204" si="91">SUM(B197:D197)</f>
        <v>1.0859870129729967</v>
      </c>
      <c r="F197" s="303"/>
      <c r="G197" s="302">
        <v>1.166509878604616</v>
      </c>
      <c r="H197" s="302">
        <v>0.28647234786415238</v>
      </c>
      <c r="I197" s="302">
        <v>8.4723154159325603E-2</v>
      </c>
      <c r="J197" s="302">
        <f t="shared" ref="J197:J199" si="92">SUM(G197:I197)</f>
        <v>1.537705380628094</v>
      </c>
      <c r="K197" s="303"/>
      <c r="L197" s="302">
        <v>1.2706718327924345</v>
      </c>
      <c r="M197" s="302">
        <v>0.36550767090703062</v>
      </c>
      <c r="N197" s="302">
        <v>4.5066526558922432E-2</v>
      </c>
      <c r="O197" s="302">
        <f t="shared" ref="O197:O204" si="93">SUM(L197:N197)</f>
        <v>1.6812460302583876</v>
      </c>
    </row>
    <row r="198" spans="1:15" s="236" customFormat="1" x14ac:dyDescent="0.2">
      <c r="A198" s="237" t="str">
        <f>name!E$6</f>
        <v>Associate professional occupations</v>
      </c>
      <c r="B198" s="302">
        <v>0.58645388396515186</v>
      </c>
      <c r="C198" s="302">
        <v>0.52054534010926867</v>
      </c>
      <c r="D198" s="302">
        <v>7.3478008523073401E-2</v>
      </c>
      <c r="E198" s="302">
        <f t="shared" si="91"/>
        <v>1.1804772325974939</v>
      </c>
      <c r="F198" s="303"/>
      <c r="G198" s="302">
        <v>0.77767599828933187</v>
      </c>
      <c r="H198" s="302">
        <v>0.61692365666183191</v>
      </c>
      <c r="I198" s="302">
        <v>4.7298052892030588E-2</v>
      </c>
      <c r="J198" s="302">
        <f t="shared" si="92"/>
        <v>1.4418977078431945</v>
      </c>
      <c r="K198" s="303"/>
      <c r="L198" s="302">
        <v>0.78858278311568508</v>
      </c>
      <c r="M198" s="302">
        <v>0.85571063951479687</v>
      </c>
      <c r="N198" s="302">
        <v>3.488180179657889E-2</v>
      </c>
      <c r="O198" s="302">
        <f t="shared" si="93"/>
        <v>1.6791752244270608</v>
      </c>
    </row>
    <row r="199" spans="1:15" s="236" customFormat="1" x14ac:dyDescent="0.2">
      <c r="A199" s="237" t="str">
        <f>name!E$7</f>
        <v>Administrative and secretarial occupations</v>
      </c>
      <c r="B199" s="302">
        <v>0.83247600074099726</v>
      </c>
      <c r="C199" s="302">
        <v>0.7812366127256728</v>
      </c>
      <c r="D199" s="302">
        <v>2.4378485165229107E-2</v>
      </c>
      <c r="E199" s="302">
        <f t="shared" si="91"/>
        <v>1.6380910986318991</v>
      </c>
      <c r="F199" s="303"/>
      <c r="G199" s="302">
        <v>0.91079762707817302</v>
      </c>
      <c r="H199" s="302">
        <v>0.91418504515295307</v>
      </c>
      <c r="I199" s="302">
        <v>1.8716297191451056E-2</v>
      </c>
      <c r="J199" s="302">
        <f t="shared" si="92"/>
        <v>1.8436989694225772</v>
      </c>
      <c r="K199" s="303"/>
      <c r="L199" s="302">
        <v>0.98896742762008916</v>
      </c>
      <c r="M199" s="302">
        <v>1.0988890605867103</v>
      </c>
      <c r="N199" s="302">
        <v>1.3566669397417366E-2</v>
      </c>
      <c r="O199" s="302">
        <f t="shared" si="93"/>
        <v>2.1014231576042168</v>
      </c>
    </row>
    <row r="200" spans="1:15" s="236" customFormat="1" x14ac:dyDescent="0.2">
      <c r="A200" s="237" t="str">
        <f>name!E$8</f>
        <v>Skilled trades occupations</v>
      </c>
      <c r="B200" s="302">
        <v>1.4149942322375455</v>
      </c>
      <c r="C200" s="302">
        <v>2.0942800040980667</v>
      </c>
      <c r="D200" s="302">
        <v>0.49788947431015262</v>
      </c>
      <c r="E200" s="302">
        <f t="shared" si="91"/>
        <v>4.0071637106457647</v>
      </c>
      <c r="F200" s="303"/>
      <c r="G200" s="302">
        <v>1.2712749866453801</v>
      </c>
      <c r="H200" s="302">
        <v>1.7104429189430914</v>
      </c>
      <c r="I200" s="302">
        <v>0.38234774876009625</v>
      </c>
      <c r="J200" s="302">
        <f>SUM(G200:I200)</f>
        <v>3.3640656543485679</v>
      </c>
      <c r="K200" s="303"/>
      <c r="L200" s="302">
        <v>0.81361609062311535</v>
      </c>
      <c r="M200" s="302">
        <v>1.6814735801684109</v>
      </c>
      <c r="N200" s="302">
        <v>0.42997645122958505</v>
      </c>
      <c r="O200" s="302">
        <f t="shared" si="93"/>
        <v>2.9250661220211116</v>
      </c>
    </row>
    <row r="201" spans="1:15" s="236" customFormat="1" x14ac:dyDescent="0.2">
      <c r="A201" s="237" t="str">
        <f>name!E$9</f>
        <v>Caring, leisure and other service occupations</v>
      </c>
      <c r="B201" s="302">
        <v>0.77057943972387288</v>
      </c>
      <c r="C201" s="302">
        <v>0.80158450864243314</v>
      </c>
      <c r="D201" s="302">
        <v>0.11023034934025841</v>
      </c>
      <c r="E201" s="302">
        <f t="shared" si="91"/>
        <v>1.6823942977065645</v>
      </c>
      <c r="F201" s="303"/>
      <c r="G201" s="302">
        <v>0.77646813182757413</v>
      </c>
      <c r="H201" s="302">
        <v>0.75398200241886737</v>
      </c>
      <c r="I201" s="302">
        <v>0.11430906316534689</v>
      </c>
      <c r="J201" s="302">
        <f t="shared" ref="J201:J204" si="94">SUM(G201:I201)</f>
        <v>1.6447591974117886</v>
      </c>
      <c r="K201" s="303"/>
      <c r="L201" s="302">
        <v>0.8306404499597434</v>
      </c>
      <c r="M201" s="302">
        <v>0.72431520187118847</v>
      </c>
      <c r="N201" s="302">
        <v>0.17201513673713895</v>
      </c>
      <c r="O201" s="302">
        <f t="shared" si="93"/>
        <v>1.726970788568071</v>
      </c>
    </row>
    <row r="202" spans="1:15" s="236" customFormat="1" x14ac:dyDescent="0.2">
      <c r="A202" s="237" t="str">
        <f>name!E$10</f>
        <v>Sales and customer service occupations</v>
      </c>
      <c r="B202" s="302">
        <v>0.73044306164650741</v>
      </c>
      <c r="C202" s="302">
        <v>2.0491453973103915</v>
      </c>
      <c r="D202" s="302">
        <v>0.61226960176635059</v>
      </c>
      <c r="E202" s="302">
        <f t="shared" si="91"/>
        <v>3.3918580607232491</v>
      </c>
      <c r="F202" s="303"/>
      <c r="G202" s="302">
        <v>0.76568273373095685</v>
      </c>
      <c r="H202" s="302">
        <v>2.1645880175640109</v>
      </c>
      <c r="I202" s="302">
        <v>0.32575825919487572</v>
      </c>
      <c r="J202" s="302">
        <f t="shared" si="94"/>
        <v>3.2560290104898435</v>
      </c>
      <c r="K202" s="303"/>
      <c r="L202" s="302">
        <v>0.82059993612371906</v>
      </c>
      <c r="M202" s="302">
        <v>2.7261495458239158</v>
      </c>
      <c r="N202" s="302">
        <v>0.23608240844533937</v>
      </c>
      <c r="O202" s="302">
        <f t="shared" si="93"/>
        <v>3.7828318903929743</v>
      </c>
    </row>
    <row r="203" spans="1:15" s="236" customFormat="1" x14ac:dyDescent="0.2">
      <c r="A203" s="237" t="str">
        <f>name!E$11</f>
        <v>Process, plant and machine operatives</v>
      </c>
      <c r="B203" s="302">
        <v>0.37260051266992961</v>
      </c>
      <c r="C203" s="302">
        <v>0.91910237351237767</v>
      </c>
      <c r="D203" s="302">
        <v>5.7902059947270358E-2</v>
      </c>
      <c r="E203" s="302">
        <f t="shared" si="91"/>
        <v>1.3496049461295776</v>
      </c>
      <c r="F203" s="303"/>
      <c r="G203" s="302">
        <v>0.30991092255095282</v>
      </c>
      <c r="H203" s="302">
        <v>1.0146648003006011</v>
      </c>
      <c r="I203" s="302">
        <v>3.4192157135346755E-2</v>
      </c>
      <c r="J203" s="302">
        <f t="shared" si="94"/>
        <v>1.3587678799869007</v>
      </c>
      <c r="K203" s="303"/>
      <c r="L203" s="302">
        <v>0.36552055307494141</v>
      </c>
      <c r="M203" s="302">
        <v>1.353034748775972</v>
      </c>
      <c r="N203" s="302">
        <v>5.2076353134054711E-2</v>
      </c>
      <c r="O203" s="302">
        <f t="shared" si="93"/>
        <v>1.7706316549849681</v>
      </c>
    </row>
    <row r="204" spans="1:15" s="236" customFormat="1" x14ac:dyDescent="0.2">
      <c r="A204" s="237" t="str">
        <f>name!E$12</f>
        <v>Elementary occupations</v>
      </c>
      <c r="B204" s="302">
        <v>4.5639684180294431</v>
      </c>
      <c r="C204" s="302">
        <v>11.822500030274773</v>
      </c>
      <c r="D204" s="302">
        <v>0.31882872232144061</v>
      </c>
      <c r="E204" s="302">
        <f t="shared" si="91"/>
        <v>16.705297170625656</v>
      </c>
      <c r="F204" s="303"/>
      <c r="G204" s="302">
        <v>4.2525117527191165</v>
      </c>
      <c r="H204" s="302">
        <v>10.494941278179668</v>
      </c>
      <c r="I204" s="302">
        <v>0.15733637362508363</v>
      </c>
      <c r="J204" s="302">
        <f t="shared" si="94"/>
        <v>14.90478940452387</v>
      </c>
      <c r="K204" s="303"/>
      <c r="L204" s="302">
        <v>4.8433748385180007</v>
      </c>
      <c r="M204" s="302">
        <v>9.5633550231301214</v>
      </c>
      <c r="N204" s="302">
        <v>0.29082817402789873</v>
      </c>
      <c r="O204" s="302">
        <f t="shared" si="93"/>
        <v>14.697558035676021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12.858604706385957</v>
      </c>
      <c r="C206" s="311">
        <f t="shared" ref="C206:E206" si="95">SUM(C196:C204)</f>
        <v>19.715348648304555</v>
      </c>
      <c r="D206" s="311">
        <f t="shared" si="95"/>
        <v>3.4580466453094592</v>
      </c>
      <c r="E206" s="311">
        <f t="shared" si="95"/>
        <v>36.031999999999968</v>
      </c>
      <c r="F206" s="311"/>
      <c r="G206" s="311">
        <f t="shared" ref="G206:J206" si="96">SUM(G196:G204)</f>
        <v>13.588547601318393</v>
      </c>
      <c r="H206" s="311">
        <f t="shared" si="96"/>
        <v>18.851907196923534</v>
      </c>
      <c r="I206" s="311">
        <f t="shared" si="96"/>
        <v>2.4025452017580697</v>
      </c>
      <c r="J206" s="311">
        <f t="shared" si="96"/>
        <v>34.842999999999996</v>
      </c>
      <c r="K206" s="311"/>
      <c r="L206" s="311">
        <f t="shared" ref="L206:O206" si="97">SUM(L196:L204)</f>
        <v>14.706243326994734</v>
      </c>
      <c r="M206" s="311">
        <f t="shared" si="97"/>
        <v>19.805524639734486</v>
      </c>
      <c r="N206" s="311">
        <f t="shared" si="97"/>
        <v>2.7052320332707755</v>
      </c>
      <c r="O206" s="311">
        <f t="shared" si="97"/>
        <v>37.216999999999999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0.11805542480899404</v>
      </c>
      <c r="C213" s="302">
        <v>2.4540028540497659E-2</v>
      </c>
      <c r="D213" s="302">
        <v>6.7147750400063919E-2</v>
      </c>
      <c r="E213" s="302">
        <f>SUM(B213:D213)</f>
        <v>0.20974320374955563</v>
      </c>
      <c r="F213" s="303"/>
      <c r="G213" s="302">
        <v>0.2718120416957554</v>
      </c>
      <c r="H213" s="302">
        <v>2.1024401469786094E-2</v>
      </c>
      <c r="I213" s="302">
        <v>0.10462479919485607</v>
      </c>
      <c r="J213" s="302">
        <f>SUM(G213:I213)</f>
        <v>0.39746124236039754</v>
      </c>
      <c r="K213" s="303"/>
      <c r="L213" s="302">
        <v>0.2856619262243047</v>
      </c>
      <c r="M213" s="302">
        <v>2.6759162546023611E-2</v>
      </c>
      <c r="N213" s="302">
        <v>0.1100593518693825</v>
      </c>
      <c r="O213" s="302">
        <f>SUM(L213:N213)</f>
        <v>0.4224804406397108</v>
      </c>
    </row>
    <row r="214" spans="1:15" s="236" customFormat="1" x14ac:dyDescent="0.2">
      <c r="A214" s="237" t="str">
        <f>name!E$5</f>
        <v>Professional occupations</v>
      </c>
      <c r="B214" s="302">
        <v>0.13215756484087576</v>
      </c>
      <c r="C214" s="302">
        <v>3.1014565699548115E-2</v>
      </c>
      <c r="D214" s="302">
        <v>0.19503092648810486</v>
      </c>
      <c r="E214" s="302">
        <f t="shared" ref="E214:E221" si="98">SUM(B214:D214)</f>
        <v>0.35820305702852873</v>
      </c>
      <c r="F214" s="303"/>
      <c r="G214" s="302">
        <v>0.36903122794446924</v>
      </c>
      <c r="H214" s="302">
        <v>3.8813236557413838E-2</v>
      </c>
      <c r="I214" s="302">
        <v>0.21276942312541688</v>
      </c>
      <c r="J214" s="302">
        <f t="shared" ref="J214:J216" si="99">SUM(G214:I214)</f>
        <v>0.62061388762729996</v>
      </c>
      <c r="K214" s="303"/>
      <c r="L214" s="302">
        <v>0.42787518028947419</v>
      </c>
      <c r="M214" s="302">
        <v>5.1389346645418658E-2</v>
      </c>
      <c r="N214" s="302">
        <v>0.18685384100167848</v>
      </c>
      <c r="O214" s="302">
        <f t="shared" ref="O214:O221" si="100">SUM(L214:N214)</f>
        <v>0.66611836793657131</v>
      </c>
    </row>
    <row r="215" spans="1:15" s="236" customFormat="1" x14ac:dyDescent="0.2">
      <c r="A215" s="237" t="str">
        <f>name!E$6</f>
        <v>Associate professional occupations</v>
      </c>
      <c r="B215" s="302">
        <v>0.13251608889237662</v>
      </c>
      <c r="C215" s="302">
        <v>6.118058759358419E-2</v>
      </c>
      <c r="D215" s="302">
        <v>0.17546538043279894</v>
      </c>
      <c r="E215" s="302">
        <f t="shared" si="98"/>
        <v>0.36916205691875975</v>
      </c>
      <c r="F215" s="303"/>
      <c r="G215" s="302">
        <v>0.36966128622071281</v>
      </c>
      <c r="H215" s="302">
        <v>5.5012556267966362E-2</v>
      </c>
      <c r="I215" s="302">
        <v>0.42809756539120175</v>
      </c>
      <c r="J215" s="302">
        <f t="shared" si="99"/>
        <v>0.85277140787988093</v>
      </c>
      <c r="K215" s="303"/>
      <c r="L215" s="302">
        <v>0.36784091969040639</v>
      </c>
      <c r="M215" s="302">
        <v>6.1044790968665587E-2</v>
      </c>
      <c r="N215" s="302">
        <v>0.41631771771355974</v>
      </c>
      <c r="O215" s="302">
        <f t="shared" si="100"/>
        <v>0.84520342837263174</v>
      </c>
    </row>
    <row r="216" spans="1:15" s="236" customFormat="1" x14ac:dyDescent="0.2">
      <c r="A216" s="237" t="str">
        <f>name!E$7</f>
        <v>Administrative and secretarial occupations</v>
      </c>
      <c r="B216" s="302">
        <v>9.6782043736347245E-2</v>
      </c>
      <c r="C216" s="302">
        <v>0.1184323404026911</v>
      </c>
      <c r="D216" s="302">
        <v>1.0643220196177616E-2</v>
      </c>
      <c r="E216" s="302">
        <f t="shared" si="98"/>
        <v>0.22585760433521596</v>
      </c>
      <c r="F216" s="303"/>
      <c r="G216" s="302">
        <v>0.27540747338181298</v>
      </c>
      <c r="H216" s="302">
        <v>0.11567380896953358</v>
      </c>
      <c r="I216" s="302">
        <v>2.0370252545816685E-2</v>
      </c>
      <c r="J216" s="302">
        <f t="shared" si="99"/>
        <v>0.41145153489716324</v>
      </c>
      <c r="K216" s="303"/>
      <c r="L216" s="302">
        <v>0.23003162135103963</v>
      </c>
      <c r="M216" s="302">
        <v>0.11548308875831841</v>
      </c>
      <c r="N216" s="302">
        <v>1.5005915173146632E-2</v>
      </c>
      <c r="O216" s="302">
        <f t="shared" si="100"/>
        <v>0.36052062528250467</v>
      </c>
    </row>
    <row r="217" spans="1:15" s="236" customFormat="1" x14ac:dyDescent="0.2">
      <c r="A217" s="237" t="str">
        <f>name!E$8</f>
        <v>Skilled trades occupations</v>
      </c>
      <c r="B217" s="302">
        <v>0.12767335111069383</v>
      </c>
      <c r="C217" s="302">
        <v>3.2445110700578372E-2</v>
      </c>
      <c r="D217" s="302">
        <v>0.10275073974350397</v>
      </c>
      <c r="E217" s="302">
        <f t="shared" si="98"/>
        <v>0.26286920155477617</v>
      </c>
      <c r="F217" s="303"/>
      <c r="G217" s="302">
        <v>0.19278275749954993</v>
      </c>
      <c r="H217" s="302">
        <v>1.4882753102391132E-2</v>
      </c>
      <c r="I217" s="302">
        <v>0.128491138281041</v>
      </c>
      <c r="J217" s="302">
        <f>SUM(G217:I217)</f>
        <v>0.33615664888298202</v>
      </c>
      <c r="K217" s="303"/>
      <c r="L217" s="302">
        <v>0.1531670569297518</v>
      </c>
      <c r="M217" s="302">
        <v>1.9354368337753641E-2</v>
      </c>
      <c r="N217" s="302">
        <v>0.13842137556082171</v>
      </c>
      <c r="O217" s="302">
        <f t="shared" si="100"/>
        <v>0.31094280082832715</v>
      </c>
    </row>
    <row r="218" spans="1:15" s="236" customFormat="1" x14ac:dyDescent="0.2">
      <c r="A218" s="237" t="str">
        <f>name!E$9</f>
        <v>Caring, leisure and other service occupations</v>
      </c>
      <c r="B218" s="302">
        <v>3.3454000669111049E-2</v>
      </c>
      <c r="C218" s="302">
        <v>3.16259083773325E-2</v>
      </c>
      <c r="D218" s="302">
        <v>1.1478549135174803E-2</v>
      </c>
      <c r="E218" s="302">
        <f t="shared" si="98"/>
        <v>7.6558458181618355E-2</v>
      </c>
      <c r="F218" s="303"/>
      <c r="G218" s="302">
        <v>0.12153361666976356</v>
      </c>
      <c r="H218" s="302">
        <v>4.9938464464200367E-2</v>
      </c>
      <c r="I218" s="302">
        <v>3.3452523847999044E-2</v>
      </c>
      <c r="J218" s="302">
        <f t="shared" ref="J218:J221" si="101">SUM(G218:I218)</f>
        <v>0.20492460498196297</v>
      </c>
      <c r="K218" s="303"/>
      <c r="L218" s="302">
        <v>0.12720898549239767</v>
      </c>
      <c r="M218" s="302">
        <v>4.8679282364330625E-2</v>
      </c>
      <c r="N218" s="302">
        <v>3.7324190874732703E-2</v>
      </c>
      <c r="O218" s="302">
        <f t="shared" si="100"/>
        <v>0.213212458731461</v>
      </c>
    </row>
    <row r="219" spans="1:15" s="236" customFormat="1" x14ac:dyDescent="0.2">
      <c r="A219" s="237" t="str">
        <f>name!E$10</f>
        <v>Sales and customer service occupations</v>
      </c>
      <c r="B219" s="302">
        <v>5.9945383921133341E-2</v>
      </c>
      <c r="C219" s="302">
        <v>4.9738351448474133E-2</v>
      </c>
      <c r="D219" s="302">
        <v>1.1579778095857857E-2</v>
      </c>
      <c r="E219" s="302">
        <f t="shared" si="98"/>
        <v>0.12126351346546534</v>
      </c>
      <c r="F219" s="303"/>
      <c r="G219" s="302">
        <v>0.139289504803668</v>
      </c>
      <c r="H219" s="302">
        <v>4.1620989310849434E-2</v>
      </c>
      <c r="I219" s="302">
        <v>1.77048494517618E-2</v>
      </c>
      <c r="J219" s="302">
        <f t="shared" si="101"/>
        <v>0.19861534356627922</v>
      </c>
      <c r="K219" s="303"/>
      <c r="L219" s="302">
        <v>0.16283160323006132</v>
      </c>
      <c r="M219" s="302">
        <v>4.6148632535317514E-2</v>
      </c>
      <c r="N219" s="302">
        <v>1.4021932615473333E-2</v>
      </c>
      <c r="O219" s="302">
        <f t="shared" si="100"/>
        <v>0.22300216838085216</v>
      </c>
    </row>
    <row r="220" spans="1:15" s="236" customFormat="1" x14ac:dyDescent="0.2">
      <c r="A220" s="237" t="str">
        <f>name!E$11</f>
        <v>Process, plant and machine operatives</v>
      </c>
      <c r="B220" s="302">
        <v>3.6202421354758277E-2</v>
      </c>
      <c r="C220" s="302">
        <v>2.7860460969977904E-2</v>
      </c>
      <c r="D220" s="302">
        <v>3.7966445704292445E-2</v>
      </c>
      <c r="E220" s="302">
        <f t="shared" si="98"/>
        <v>0.10202932802902863</v>
      </c>
      <c r="F220" s="303"/>
      <c r="G220" s="302">
        <v>7.2951592313439936E-2</v>
      </c>
      <c r="H220" s="302">
        <v>1.1283202908818814E-2</v>
      </c>
      <c r="I220" s="302">
        <v>4.5946294092578117E-2</v>
      </c>
      <c r="J220" s="302">
        <f t="shared" si="101"/>
        <v>0.13018108931483688</v>
      </c>
      <c r="K220" s="303"/>
      <c r="L220" s="302">
        <v>7.1129197471350214E-2</v>
      </c>
      <c r="M220" s="302">
        <v>1.6497407357567072E-2</v>
      </c>
      <c r="N220" s="302">
        <v>5.4642056907609926E-2</v>
      </c>
      <c r="O220" s="302">
        <f t="shared" si="100"/>
        <v>0.14226866173652722</v>
      </c>
    </row>
    <row r="221" spans="1:15" s="236" customFormat="1" x14ac:dyDescent="0.2">
      <c r="A221" s="237" t="str">
        <f>name!E$12</f>
        <v>Elementary occupations</v>
      </c>
      <c r="B221" s="302">
        <v>8.339003739399431E-2</v>
      </c>
      <c r="C221" s="302">
        <v>0.15543807917032934</v>
      </c>
      <c r="D221" s="302">
        <v>8.0485460172725107E-2</v>
      </c>
      <c r="E221" s="302">
        <f t="shared" si="98"/>
        <v>0.31931357673704874</v>
      </c>
      <c r="F221" s="303"/>
      <c r="G221" s="302">
        <v>0.23465345772194146</v>
      </c>
      <c r="H221" s="302">
        <v>0.11902100438137023</v>
      </c>
      <c r="I221" s="302">
        <v>0.11314977838589423</v>
      </c>
      <c r="J221" s="302">
        <f t="shared" si="101"/>
        <v>0.4668242404892059</v>
      </c>
      <c r="K221" s="303"/>
      <c r="L221" s="302">
        <v>0.20652750501877262</v>
      </c>
      <c r="M221" s="302">
        <v>0.10107626520882106</v>
      </c>
      <c r="N221" s="302">
        <v>0.12264727786381865</v>
      </c>
      <c r="O221" s="302">
        <f t="shared" si="100"/>
        <v>0.43025104809141235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0.8201763167282845</v>
      </c>
      <c r="C223" s="311">
        <f t="shared" ref="C223:E223" si="102">SUM(C213:C221)</f>
        <v>0.53227543290301327</v>
      </c>
      <c r="D223" s="311">
        <f t="shared" si="102"/>
        <v>0.69254825036869938</v>
      </c>
      <c r="E223" s="311">
        <f t="shared" si="102"/>
        <v>2.0449999999999973</v>
      </c>
      <c r="F223" s="311"/>
      <c r="G223" s="311">
        <f t="shared" ref="G223:J223" si="103">SUM(G213:G221)</f>
        <v>2.047122958251113</v>
      </c>
      <c r="H223" s="311">
        <f t="shared" si="103"/>
        <v>0.46727041743232989</v>
      </c>
      <c r="I223" s="311">
        <f t="shared" si="103"/>
        <v>1.1046066243165653</v>
      </c>
      <c r="J223" s="311">
        <f t="shared" si="103"/>
        <v>3.6190000000000082</v>
      </c>
      <c r="K223" s="311"/>
      <c r="L223" s="311">
        <f t="shared" ref="L223:O223" si="104">SUM(L213:L221)</f>
        <v>2.0322739956975586</v>
      </c>
      <c r="M223" s="311">
        <f t="shared" si="104"/>
        <v>0.48643234472221614</v>
      </c>
      <c r="N223" s="311">
        <f t="shared" si="104"/>
        <v>1.0952936595802236</v>
      </c>
      <c r="O223" s="311">
        <f t="shared" si="104"/>
        <v>3.6139999999999981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1.3608040827009669</v>
      </c>
      <c r="C230" s="302">
        <v>0.24724958983285131</v>
      </c>
      <c r="D230" s="302">
        <v>0.13050537168999096</v>
      </c>
      <c r="E230" s="302">
        <f>SUM(B230:D230)</f>
        <v>1.738559044223809</v>
      </c>
      <c r="F230" s="303"/>
      <c r="G230" s="302">
        <v>2.0743725565297471</v>
      </c>
      <c r="H230" s="302">
        <v>0.32058465584010293</v>
      </c>
      <c r="I230" s="302">
        <v>0.16682302342011132</v>
      </c>
      <c r="J230" s="302">
        <f>SUM(G230:I230)</f>
        <v>2.5617802357899611</v>
      </c>
      <c r="K230" s="303"/>
      <c r="L230" s="302">
        <v>2.2652785752331153</v>
      </c>
      <c r="M230" s="302">
        <v>0.4349840565453349</v>
      </c>
      <c r="N230" s="302">
        <v>0.1830223049404551</v>
      </c>
      <c r="O230" s="302">
        <f>SUM(L230:N230)</f>
        <v>2.8832849367189053</v>
      </c>
    </row>
    <row r="231" spans="1:15" s="236" customFormat="1" x14ac:dyDescent="0.2">
      <c r="A231" s="237" t="str">
        <f>name!E$5</f>
        <v>Professional occupations</v>
      </c>
      <c r="B231" s="302">
        <v>3.8913532696320545</v>
      </c>
      <c r="C231" s="302">
        <v>0.22788616296832742</v>
      </c>
      <c r="D231" s="302">
        <v>0.48687180204587915</v>
      </c>
      <c r="E231" s="302">
        <f t="shared" ref="E231:E238" si="105">SUM(B231:D231)</f>
        <v>4.6061112346462609</v>
      </c>
      <c r="F231" s="303"/>
      <c r="G231" s="302">
        <v>6.60021932095888</v>
      </c>
      <c r="H231" s="302">
        <v>0.26606539130096329</v>
      </c>
      <c r="I231" s="302">
        <v>0.54288325730471787</v>
      </c>
      <c r="J231" s="302">
        <f t="shared" ref="J231:J233" si="106">SUM(G231:I231)</f>
        <v>7.4091679695645611</v>
      </c>
      <c r="K231" s="303"/>
      <c r="L231" s="302">
        <v>8.0108766971341208</v>
      </c>
      <c r="M231" s="302">
        <v>0.33276145814426616</v>
      </c>
      <c r="N231" s="302">
        <v>0.51739506895421306</v>
      </c>
      <c r="O231" s="302">
        <f t="shared" ref="O231:O238" si="107">SUM(L231:N231)</f>
        <v>8.8610332242326013</v>
      </c>
    </row>
    <row r="232" spans="1:15" s="236" customFormat="1" x14ac:dyDescent="0.2">
      <c r="A232" s="237" t="str">
        <f>name!E$6</f>
        <v>Associate professional occupations</v>
      </c>
      <c r="B232" s="302">
        <v>1.5757245397076967</v>
      </c>
      <c r="C232" s="302">
        <v>0.20120381789927239</v>
      </c>
      <c r="D232" s="302">
        <v>0.15819383627118555</v>
      </c>
      <c r="E232" s="302">
        <f t="shared" si="105"/>
        <v>1.9351221938781547</v>
      </c>
      <c r="F232" s="303"/>
      <c r="G232" s="302">
        <v>2.4796797228333181</v>
      </c>
      <c r="H232" s="302">
        <v>0.21757421410350958</v>
      </c>
      <c r="I232" s="302">
        <v>0.18869870443387632</v>
      </c>
      <c r="J232" s="302">
        <f t="shared" si="106"/>
        <v>2.8859526413707037</v>
      </c>
      <c r="K232" s="303"/>
      <c r="L232" s="302">
        <v>2.6730767749103963</v>
      </c>
      <c r="M232" s="302">
        <v>0.21723083268115978</v>
      </c>
      <c r="N232" s="302">
        <v>0.21231279549733478</v>
      </c>
      <c r="O232" s="302">
        <f t="shared" si="107"/>
        <v>3.1026204030888911</v>
      </c>
    </row>
    <row r="233" spans="1:15" s="236" customFormat="1" x14ac:dyDescent="0.2">
      <c r="A233" s="237" t="str">
        <f>name!E$7</f>
        <v>Administrative and secretarial occupations</v>
      </c>
      <c r="B233" s="302">
        <v>0.70843758909827403</v>
      </c>
      <c r="C233" s="302">
        <v>0.42152561006814365</v>
      </c>
      <c r="D233" s="302">
        <v>2.6376796079198548E-2</v>
      </c>
      <c r="E233" s="302">
        <f t="shared" si="105"/>
        <v>1.1563399952456161</v>
      </c>
      <c r="F233" s="303"/>
      <c r="G233" s="302">
        <v>0.93231168568229372</v>
      </c>
      <c r="H233" s="302">
        <v>0.35902386351081739</v>
      </c>
      <c r="I233" s="302">
        <v>2.3615738387726307E-2</v>
      </c>
      <c r="J233" s="302">
        <f t="shared" si="106"/>
        <v>1.3149512875808373</v>
      </c>
      <c r="K233" s="303"/>
      <c r="L233" s="302">
        <v>0.88521156142700252</v>
      </c>
      <c r="M233" s="302">
        <v>0.3119924491477058</v>
      </c>
      <c r="N233" s="302">
        <v>2.0735901083979356E-2</v>
      </c>
      <c r="O233" s="302">
        <f t="shared" si="107"/>
        <v>1.2179399116586878</v>
      </c>
    </row>
    <row r="234" spans="1:15" s="236" customFormat="1" x14ac:dyDescent="0.2">
      <c r="A234" s="237" t="str">
        <f>name!E$8</f>
        <v>Skilled trades occupations</v>
      </c>
      <c r="B234" s="302">
        <v>0.58384607610871608</v>
      </c>
      <c r="C234" s="302">
        <v>6.261718025227743E-2</v>
      </c>
      <c r="D234" s="302">
        <v>0.20726071586022793</v>
      </c>
      <c r="E234" s="302">
        <f t="shared" si="105"/>
        <v>0.85372397222122154</v>
      </c>
      <c r="F234" s="303"/>
      <c r="G234" s="302">
        <v>0.68542297340489533</v>
      </c>
      <c r="H234" s="302">
        <v>3.8203761914067914E-2</v>
      </c>
      <c r="I234" s="302">
        <v>0.19061382263130844</v>
      </c>
      <c r="J234" s="302">
        <f>SUM(G234:I234)</f>
        <v>0.9142405579502717</v>
      </c>
      <c r="K234" s="303"/>
      <c r="L234" s="302">
        <v>0.46802267734920094</v>
      </c>
      <c r="M234" s="302">
        <v>4.11977109353414E-2</v>
      </c>
      <c r="N234" s="302">
        <v>0.34371278741997296</v>
      </c>
      <c r="O234" s="302">
        <f t="shared" si="107"/>
        <v>0.85293317570451532</v>
      </c>
    </row>
    <row r="235" spans="1:15" s="236" customFormat="1" x14ac:dyDescent="0.2">
      <c r="A235" s="237" t="str">
        <f>name!E$9</f>
        <v>Caring, leisure and other service occupations</v>
      </c>
      <c r="B235" s="302">
        <v>0.19156875630757414</v>
      </c>
      <c r="C235" s="302">
        <v>5.1855437069992009E-2</v>
      </c>
      <c r="D235" s="302">
        <v>1.7827055082045434E-2</v>
      </c>
      <c r="E235" s="302">
        <f t="shared" si="105"/>
        <v>0.26125124845961156</v>
      </c>
      <c r="F235" s="303"/>
      <c r="G235" s="302">
        <v>0.24342144204103389</v>
      </c>
      <c r="H235" s="302">
        <v>4.6846164967309353E-2</v>
      </c>
      <c r="I235" s="302">
        <v>2.3163318577629915E-2</v>
      </c>
      <c r="J235" s="302">
        <f t="shared" ref="J235:J238" si="108">SUM(G235:I235)</f>
        <v>0.31343092558597319</v>
      </c>
      <c r="K235" s="303"/>
      <c r="L235" s="302">
        <v>0.32763519846934847</v>
      </c>
      <c r="M235" s="302">
        <v>4.8816496313714638E-2</v>
      </c>
      <c r="N235" s="302">
        <v>3.9804287348708535E-2</v>
      </c>
      <c r="O235" s="302">
        <f t="shared" si="107"/>
        <v>0.41625598213177167</v>
      </c>
    </row>
    <row r="236" spans="1:15" s="236" customFormat="1" x14ac:dyDescent="0.2">
      <c r="A236" s="237" t="str">
        <f>name!E$10</f>
        <v>Sales and customer service occupations</v>
      </c>
      <c r="B236" s="302">
        <v>0.48519605440965063</v>
      </c>
      <c r="C236" s="302">
        <v>0.29416557226157947</v>
      </c>
      <c r="D236" s="302">
        <v>2.1817561751154249E-2</v>
      </c>
      <c r="E236" s="302">
        <f t="shared" si="105"/>
        <v>0.80117918842238434</v>
      </c>
      <c r="F236" s="303"/>
      <c r="G236" s="302">
        <v>0.60184545104134124</v>
      </c>
      <c r="H236" s="302">
        <v>0.22140836201577618</v>
      </c>
      <c r="I236" s="302">
        <v>1.6750376038412562E-2</v>
      </c>
      <c r="J236" s="302">
        <f t="shared" si="108"/>
        <v>0.84000418909552999</v>
      </c>
      <c r="K236" s="303"/>
      <c r="L236" s="302">
        <v>0.8114365206784655</v>
      </c>
      <c r="M236" s="302">
        <v>0.29447414136288308</v>
      </c>
      <c r="N236" s="302">
        <v>1.8867064073837508E-2</v>
      </c>
      <c r="O236" s="302">
        <f t="shared" si="107"/>
        <v>1.1247777261151861</v>
      </c>
    </row>
    <row r="237" spans="1:15" s="236" customFormat="1" x14ac:dyDescent="0.2">
      <c r="A237" s="237" t="str">
        <f>name!E$11</f>
        <v>Process, plant and machine operatives</v>
      </c>
      <c r="B237" s="302">
        <v>9.1539872766583499E-2</v>
      </c>
      <c r="C237" s="302">
        <v>5.7006190749618386E-2</v>
      </c>
      <c r="D237" s="302">
        <v>4.7825516910830347E-2</v>
      </c>
      <c r="E237" s="302">
        <f t="shared" si="105"/>
        <v>0.19637158042703223</v>
      </c>
      <c r="F237" s="303"/>
      <c r="G237" s="302">
        <v>8.6345894904427622E-2</v>
      </c>
      <c r="H237" s="302">
        <v>5.5921285183078082E-2</v>
      </c>
      <c r="I237" s="302">
        <v>5.4226130311453208E-2</v>
      </c>
      <c r="J237" s="302">
        <f t="shared" si="108"/>
        <v>0.19649331039895893</v>
      </c>
      <c r="K237" s="303"/>
      <c r="L237" s="302">
        <v>9.103984145112537E-2</v>
      </c>
      <c r="M237" s="302">
        <v>5.8601329494489728E-2</v>
      </c>
      <c r="N237" s="302">
        <v>7.931247223228674E-2</v>
      </c>
      <c r="O237" s="302">
        <f t="shared" si="107"/>
        <v>0.22895364317790184</v>
      </c>
    </row>
    <row r="238" spans="1:15" s="236" customFormat="1" x14ac:dyDescent="0.2">
      <c r="A238" s="237" t="str">
        <f>name!E$12</f>
        <v>Elementary occupations</v>
      </c>
      <c r="B238" s="302">
        <v>0.17975960035566088</v>
      </c>
      <c r="C238" s="302">
        <v>0.10936561105036052</v>
      </c>
      <c r="D238" s="302">
        <v>5.2216331069901527E-2</v>
      </c>
      <c r="E238" s="302">
        <f t="shared" si="105"/>
        <v>0.34134154247592297</v>
      </c>
      <c r="F238" s="303"/>
      <c r="G238" s="302">
        <v>0.16341402889291479</v>
      </c>
      <c r="H238" s="302">
        <v>0.12069998017224531</v>
      </c>
      <c r="I238" s="302">
        <v>4.386487359804097E-2</v>
      </c>
      <c r="J238" s="302">
        <f t="shared" si="108"/>
        <v>0.32797888266320108</v>
      </c>
      <c r="K238" s="303"/>
      <c r="L238" s="302">
        <v>0.15554829148751614</v>
      </c>
      <c r="M238" s="302">
        <v>8.4526914870844128E-2</v>
      </c>
      <c r="N238" s="302">
        <v>5.9125790813206375E-2</v>
      </c>
      <c r="O238" s="302">
        <f t="shared" si="107"/>
        <v>0.29920099717156667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9.0682298410871791</v>
      </c>
      <c r="C240" s="311">
        <f t="shared" ref="C240:E240" si="109">SUM(C230:C238)</f>
        <v>1.6728751721524227</v>
      </c>
      <c r="D240" s="311">
        <f t="shared" si="109"/>
        <v>1.1488949867604137</v>
      </c>
      <c r="E240" s="311">
        <f t="shared" si="109"/>
        <v>11.890000000000015</v>
      </c>
      <c r="F240" s="311"/>
      <c r="G240" s="311">
        <f t="shared" ref="G240:J240" si="110">SUM(G230:G238)</f>
        <v>13.867033076288852</v>
      </c>
      <c r="H240" s="311">
        <f t="shared" si="110"/>
        <v>1.6463276790078698</v>
      </c>
      <c r="I240" s="311">
        <f t="shared" si="110"/>
        <v>1.2506392447032768</v>
      </c>
      <c r="J240" s="311">
        <f t="shared" si="110"/>
        <v>16.764000000000003</v>
      </c>
      <c r="K240" s="311"/>
      <c r="L240" s="311">
        <f t="shared" ref="L240:O240" si="111">SUM(L230:L238)</f>
        <v>15.688126138140293</v>
      </c>
      <c r="M240" s="311">
        <f t="shared" si="111"/>
        <v>1.8245853894957396</v>
      </c>
      <c r="N240" s="311">
        <f t="shared" si="111"/>
        <v>1.4742884723639944</v>
      </c>
      <c r="O240" s="311">
        <f t="shared" si="111"/>
        <v>18.98700000000003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1.8698990361709655</v>
      </c>
      <c r="C247" s="302">
        <v>0.17335589523460454</v>
      </c>
      <c r="D247" s="302">
        <v>6.3464638897278158E-2</v>
      </c>
      <c r="E247" s="302">
        <f>SUM(B247:D247)</f>
        <v>2.1067195703028485</v>
      </c>
      <c r="F247" s="303"/>
      <c r="G247" s="302">
        <v>1.7924982149271507</v>
      </c>
      <c r="H247" s="302">
        <v>0.25163367733953362</v>
      </c>
      <c r="I247" s="302">
        <v>0.13856225253035898</v>
      </c>
      <c r="J247" s="302">
        <f>SUM(G247:I247)</f>
        <v>2.1826941447970434</v>
      </c>
      <c r="K247" s="303"/>
      <c r="L247" s="302">
        <v>1.7739817747800917</v>
      </c>
      <c r="M247" s="302">
        <v>0.3157678964405195</v>
      </c>
      <c r="N247" s="302">
        <v>0.15050106645388506</v>
      </c>
      <c r="O247" s="302">
        <f>SUM(L247:N247)</f>
        <v>2.2402507376744962</v>
      </c>
    </row>
    <row r="248" spans="1:15" s="236" customFormat="1" x14ac:dyDescent="0.2">
      <c r="A248" s="237" t="str">
        <f>name!E$5</f>
        <v>Professional occupations</v>
      </c>
      <c r="B248" s="302">
        <v>2.5466804171053061</v>
      </c>
      <c r="C248" s="302">
        <v>0.13344780707451284</v>
      </c>
      <c r="D248" s="302">
        <v>0.11083606175597355</v>
      </c>
      <c r="E248" s="302">
        <f t="shared" ref="E248:E255" si="112">SUM(B248:D248)</f>
        <v>2.7909642859357926</v>
      </c>
      <c r="F248" s="303"/>
      <c r="G248" s="302">
        <v>2.9445061415660665</v>
      </c>
      <c r="H248" s="302">
        <v>0.18584188965074883</v>
      </c>
      <c r="I248" s="302">
        <v>0.18963033155615266</v>
      </c>
      <c r="J248" s="302">
        <f t="shared" ref="J248:J250" si="113">SUM(G248:I248)</f>
        <v>3.319978362772968</v>
      </c>
      <c r="K248" s="303"/>
      <c r="L248" s="302">
        <v>3.5617822423140457</v>
      </c>
      <c r="M248" s="302">
        <v>0.21866156516700283</v>
      </c>
      <c r="N248" s="302">
        <v>0.19571464829984195</v>
      </c>
      <c r="O248" s="302">
        <f t="shared" ref="O248:O255" si="114">SUM(L248:N248)</f>
        <v>3.9761584557808907</v>
      </c>
    </row>
    <row r="249" spans="1:15" s="236" customFormat="1" x14ac:dyDescent="0.2">
      <c r="A249" s="237" t="str">
        <f>name!E$6</f>
        <v>Associate professional occupations</v>
      </c>
      <c r="B249" s="302">
        <v>2.6663050938092656</v>
      </c>
      <c r="C249" s="302">
        <v>0.32346079891674767</v>
      </c>
      <c r="D249" s="302">
        <v>0.13745786223390188</v>
      </c>
      <c r="E249" s="302">
        <f t="shared" si="112"/>
        <v>3.1272237549599153</v>
      </c>
      <c r="F249" s="303"/>
      <c r="G249" s="302">
        <v>2.6316110207174019</v>
      </c>
      <c r="H249" s="302">
        <v>0.35456093076805756</v>
      </c>
      <c r="I249" s="302">
        <v>0.25436733541630274</v>
      </c>
      <c r="J249" s="302">
        <f t="shared" si="113"/>
        <v>3.240539286901762</v>
      </c>
      <c r="K249" s="303"/>
      <c r="L249" s="302">
        <v>2.3836553947549097</v>
      </c>
      <c r="M249" s="302">
        <v>0.38627588246942435</v>
      </c>
      <c r="N249" s="302">
        <v>0.26762012468436319</v>
      </c>
      <c r="O249" s="302">
        <f t="shared" si="114"/>
        <v>3.0375514019086971</v>
      </c>
    </row>
    <row r="250" spans="1:15" s="236" customFormat="1" x14ac:dyDescent="0.2">
      <c r="A250" s="237" t="str">
        <f>name!E$7</f>
        <v>Administrative and secretarial occupations</v>
      </c>
      <c r="B250" s="302">
        <v>3.8262125982723774</v>
      </c>
      <c r="C250" s="302">
        <v>1.4998622671391009</v>
      </c>
      <c r="D250" s="302">
        <v>5.580256415411463E-2</v>
      </c>
      <c r="E250" s="302">
        <f t="shared" si="112"/>
        <v>5.3818774295655922</v>
      </c>
      <c r="F250" s="303"/>
      <c r="G250" s="302">
        <v>3.2770482810036032</v>
      </c>
      <c r="H250" s="302">
        <v>1.3820776371211358</v>
      </c>
      <c r="I250" s="302">
        <v>8.8406613863764957E-2</v>
      </c>
      <c r="J250" s="302">
        <f t="shared" si="113"/>
        <v>4.7475325319885044</v>
      </c>
      <c r="K250" s="303"/>
      <c r="L250" s="302">
        <v>2.617509768431352</v>
      </c>
      <c r="M250" s="302">
        <v>1.0886200890466908</v>
      </c>
      <c r="N250" s="302">
        <v>6.6362882228919867E-2</v>
      </c>
      <c r="O250" s="302">
        <f t="shared" si="114"/>
        <v>3.772492739706963</v>
      </c>
    </row>
    <row r="251" spans="1:15" s="236" customFormat="1" x14ac:dyDescent="0.2">
      <c r="A251" s="237" t="str">
        <f>name!E$8</f>
        <v>Skilled trades occupations</v>
      </c>
      <c r="B251" s="302">
        <v>0.14954645197720839</v>
      </c>
      <c r="C251" s="302">
        <v>3.314055978965693E-2</v>
      </c>
      <c r="D251" s="302">
        <v>2.4706188273407523E-2</v>
      </c>
      <c r="E251" s="302">
        <f t="shared" si="112"/>
        <v>0.20739320004027284</v>
      </c>
      <c r="F251" s="303"/>
      <c r="G251" s="302">
        <v>0.11082291703270736</v>
      </c>
      <c r="H251" s="302">
        <v>2.5762639861335545E-2</v>
      </c>
      <c r="I251" s="302">
        <v>4.5472717324336463E-2</v>
      </c>
      <c r="J251" s="302">
        <f>SUM(G251:I251)</f>
        <v>0.18205827421837936</v>
      </c>
      <c r="K251" s="303"/>
      <c r="L251" s="302">
        <v>0.10204794695224051</v>
      </c>
      <c r="M251" s="302">
        <v>2.7240197270537593E-2</v>
      </c>
      <c r="N251" s="302">
        <v>5.0551351148893545E-2</v>
      </c>
      <c r="O251" s="302">
        <f t="shared" si="114"/>
        <v>0.17983949537167165</v>
      </c>
    </row>
    <row r="252" spans="1:15" s="236" customFormat="1" x14ac:dyDescent="0.2">
      <c r="A252" s="237" t="str">
        <f>name!E$9</f>
        <v>Caring, leisure and other service occupations</v>
      </c>
      <c r="B252" s="302">
        <v>6.3430388156837866E-2</v>
      </c>
      <c r="C252" s="302">
        <v>1.0021658450084032E-2</v>
      </c>
      <c r="D252" s="302">
        <v>1.9429131013888639E-2</v>
      </c>
      <c r="E252" s="302">
        <f t="shared" si="112"/>
        <v>9.2881177620810537E-2</v>
      </c>
      <c r="F252" s="303"/>
      <c r="G252" s="302">
        <v>8.9488590634869414E-2</v>
      </c>
      <c r="H252" s="302">
        <v>9.3651383165708722E-3</v>
      </c>
      <c r="I252" s="302">
        <v>3.6830926591378141E-2</v>
      </c>
      <c r="J252" s="302">
        <f t="shared" ref="J252:J255" si="115">SUM(G252:I252)</f>
        <v>0.13568465554281844</v>
      </c>
      <c r="K252" s="303"/>
      <c r="L252" s="302">
        <v>0.10061686699954246</v>
      </c>
      <c r="M252" s="302">
        <v>7.9378506323825575E-3</v>
      </c>
      <c r="N252" s="302">
        <v>5.198608464889494E-2</v>
      </c>
      <c r="O252" s="302">
        <f t="shared" si="114"/>
        <v>0.16054080228081996</v>
      </c>
    </row>
    <row r="253" spans="1:15" s="236" customFormat="1" x14ac:dyDescent="0.2">
      <c r="A253" s="237" t="str">
        <f>name!E$10</f>
        <v>Sales and customer service occupations</v>
      </c>
      <c r="B253" s="302">
        <v>0.84374005156215437</v>
      </c>
      <c r="C253" s="302">
        <v>0.39534616614468054</v>
      </c>
      <c r="D253" s="302">
        <v>6.5109650663617832E-2</v>
      </c>
      <c r="E253" s="302">
        <f t="shared" si="112"/>
        <v>1.3041958683704526</v>
      </c>
      <c r="F253" s="303"/>
      <c r="G253" s="302">
        <v>0.7762086104584579</v>
      </c>
      <c r="H253" s="302">
        <v>0.41953933058548465</v>
      </c>
      <c r="I253" s="302">
        <v>7.6492759301194882E-2</v>
      </c>
      <c r="J253" s="302">
        <f t="shared" si="115"/>
        <v>1.2722407003451375</v>
      </c>
      <c r="K253" s="303"/>
      <c r="L253" s="302">
        <v>0.8828557957840526</v>
      </c>
      <c r="M253" s="302">
        <v>0.52422811167804406</v>
      </c>
      <c r="N253" s="302">
        <v>6.4820492094308083E-2</v>
      </c>
      <c r="O253" s="302">
        <f t="shared" si="114"/>
        <v>1.4719043995564047</v>
      </c>
    </row>
    <row r="254" spans="1:15" s="236" customFormat="1" x14ac:dyDescent="0.2">
      <c r="A254" s="237" t="str">
        <f>name!E$11</f>
        <v>Process, plant and machine operatives</v>
      </c>
      <c r="B254" s="302">
        <v>8.1681031976154853E-2</v>
      </c>
      <c r="C254" s="302">
        <v>1.2029069090043585E-2</v>
      </c>
      <c r="D254" s="302">
        <v>1.4469724942227903E-2</v>
      </c>
      <c r="E254" s="302">
        <f t="shared" si="112"/>
        <v>0.10817982600842635</v>
      </c>
      <c r="F254" s="303"/>
      <c r="G254" s="302">
        <v>5.2432437895331217E-2</v>
      </c>
      <c r="H254" s="302">
        <v>1.1055535826739642E-2</v>
      </c>
      <c r="I254" s="302">
        <v>4.2660300324433138E-2</v>
      </c>
      <c r="J254" s="302">
        <f t="shared" si="115"/>
        <v>0.10614827404650401</v>
      </c>
      <c r="K254" s="303"/>
      <c r="L254" s="302">
        <v>6.1829776199397175E-2</v>
      </c>
      <c r="M254" s="302">
        <v>2.090477430255706E-2</v>
      </c>
      <c r="N254" s="302">
        <v>6.8898125068860616E-2</v>
      </c>
      <c r="O254" s="302">
        <f t="shared" si="114"/>
        <v>0.15163267557081483</v>
      </c>
    </row>
    <row r="255" spans="1:15" s="236" customFormat="1" x14ac:dyDescent="0.2">
      <c r="A255" s="237" t="str">
        <f>name!E$12</f>
        <v>Elementary occupations</v>
      </c>
      <c r="B255" s="302">
        <v>0.22114482857051876</v>
      </c>
      <c r="C255" s="302">
        <v>4.8827141605086326E-2</v>
      </c>
      <c r="D255" s="302">
        <v>2.1592917020286033E-2</v>
      </c>
      <c r="E255" s="302">
        <f t="shared" si="112"/>
        <v>0.29156488719589113</v>
      </c>
      <c r="F255" s="303"/>
      <c r="G255" s="302">
        <v>0.13857294333039641</v>
      </c>
      <c r="H255" s="302">
        <v>4.1512235406634047E-2</v>
      </c>
      <c r="I255" s="302">
        <v>3.2038590649845336E-2</v>
      </c>
      <c r="J255" s="302">
        <f t="shared" si="115"/>
        <v>0.21212376938687577</v>
      </c>
      <c r="K255" s="303"/>
      <c r="L255" s="302">
        <v>0.12928536835712551</v>
      </c>
      <c r="M255" s="302">
        <v>3.3033986145113985E-2</v>
      </c>
      <c r="N255" s="302">
        <v>4.3309937647042329E-2</v>
      </c>
      <c r="O255" s="302">
        <f t="shared" si="114"/>
        <v>0.20562929214928183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12.26863989760079</v>
      </c>
      <c r="C257" s="311">
        <f t="shared" ref="C257:E257" si="116">SUM(C247:C255)</f>
        <v>2.6294913634445174</v>
      </c>
      <c r="D257" s="311">
        <f t="shared" si="116"/>
        <v>0.5128687389546962</v>
      </c>
      <c r="E257" s="311">
        <f t="shared" si="116"/>
        <v>15.411000000000001</v>
      </c>
      <c r="F257" s="311"/>
      <c r="G257" s="311">
        <f t="shared" ref="G257:J257" si="117">SUM(G247:G255)</f>
        <v>11.813189157565986</v>
      </c>
      <c r="H257" s="311">
        <f t="shared" si="117"/>
        <v>2.6813490148762411</v>
      </c>
      <c r="I257" s="311">
        <f t="shared" si="117"/>
        <v>0.90446182755776727</v>
      </c>
      <c r="J257" s="311">
        <f t="shared" si="117"/>
        <v>15.398999999999992</v>
      </c>
      <c r="K257" s="311"/>
      <c r="L257" s="311">
        <f t="shared" ref="L257:O257" si="118">SUM(L247:L255)</f>
        <v>11.613564934572757</v>
      </c>
      <c r="M257" s="311">
        <f t="shared" si="118"/>
        <v>2.6226703531522726</v>
      </c>
      <c r="N257" s="311">
        <f t="shared" si="118"/>
        <v>0.9597647122750097</v>
      </c>
      <c r="O257" s="311">
        <f t="shared" si="118"/>
        <v>15.196000000000041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0.63176999422219227</v>
      </c>
      <c r="C264" s="302">
        <v>0.11883160155043884</v>
      </c>
      <c r="D264" s="302">
        <v>0.44368982095409737</v>
      </c>
      <c r="E264" s="302">
        <f>SUM(B264:D264)</f>
        <v>1.1942914167267284</v>
      </c>
      <c r="F264" s="303"/>
      <c r="G264" s="302">
        <v>0.83353068047764878</v>
      </c>
      <c r="H264" s="302">
        <v>0.16769587337130229</v>
      </c>
      <c r="I264" s="302">
        <v>0.82276454968101542</v>
      </c>
      <c r="J264" s="302">
        <f>SUM(G264:I264)</f>
        <v>1.8239911035299665</v>
      </c>
      <c r="K264" s="303"/>
      <c r="L264" s="302">
        <v>0.8780481898084247</v>
      </c>
      <c r="M264" s="302">
        <v>0.17267393733858805</v>
      </c>
      <c r="N264" s="302">
        <v>0.83014409115471677</v>
      </c>
      <c r="O264" s="302">
        <f>SUM(L264:N264)</f>
        <v>1.8808662183017297</v>
      </c>
    </row>
    <row r="265" spans="1:15" s="236" customFormat="1" x14ac:dyDescent="0.2">
      <c r="A265" s="237" t="str">
        <f>name!E$5</f>
        <v>Professional occupations</v>
      </c>
      <c r="B265" s="302">
        <v>0.66383160651888129</v>
      </c>
      <c r="C265" s="302">
        <v>0.1254330846115472</v>
      </c>
      <c r="D265" s="302">
        <v>0.10353728944894305</v>
      </c>
      <c r="E265" s="302">
        <f t="shared" ref="E265:E272" si="119">SUM(B265:D265)</f>
        <v>0.89280198057937155</v>
      </c>
      <c r="F265" s="303"/>
      <c r="G265" s="302">
        <v>1.0150952665687771</v>
      </c>
      <c r="H265" s="302">
        <v>0.15690294831953078</v>
      </c>
      <c r="I265" s="302">
        <v>0.16365351093159564</v>
      </c>
      <c r="J265" s="302">
        <f t="shared" ref="J265:J267" si="120">SUM(G265:I265)</f>
        <v>1.3356517258199037</v>
      </c>
      <c r="K265" s="303"/>
      <c r="L265" s="302">
        <v>1.1119850659180905</v>
      </c>
      <c r="M265" s="302">
        <v>0.16609253346377545</v>
      </c>
      <c r="N265" s="302">
        <v>9.834242720498225E-2</v>
      </c>
      <c r="O265" s="302">
        <f t="shared" ref="O265:O272" si="121">SUM(L265:N265)</f>
        <v>1.3764200265868483</v>
      </c>
    </row>
    <row r="266" spans="1:15" s="236" customFormat="1" x14ac:dyDescent="0.2">
      <c r="A266" s="237" t="str">
        <f>name!E$6</f>
        <v>Associate professional occupations</v>
      </c>
      <c r="B266" s="302">
        <v>0.571336532915938</v>
      </c>
      <c r="C266" s="302">
        <v>0.16055062836184739</v>
      </c>
      <c r="D266" s="302">
        <v>9.1231565464355166E-2</v>
      </c>
      <c r="E266" s="302">
        <f t="shared" si="119"/>
        <v>0.82311872674214059</v>
      </c>
      <c r="F266" s="303"/>
      <c r="G266" s="302">
        <v>0.77324219376575321</v>
      </c>
      <c r="H266" s="302">
        <v>0.1814149831416958</v>
      </c>
      <c r="I266" s="302">
        <v>0.14177830994683815</v>
      </c>
      <c r="J266" s="302">
        <f t="shared" si="120"/>
        <v>1.0964354868542872</v>
      </c>
      <c r="K266" s="303"/>
      <c r="L266" s="302">
        <v>0.75121768410764811</v>
      </c>
      <c r="M266" s="302">
        <v>0.15912371984396029</v>
      </c>
      <c r="N266" s="302">
        <v>0.11223437924718679</v>
      </c>
      <c r="O266" s="302">
        <f t="shared" si="121"/>
        <v>1.0225757831987952</v>
      </c>
    </row>
    <row r="267" spans="1:15" s="236" customFormat="1" x14ac:dyDescent="0.2">
      <c r="A267" s="237" t="str">
        <f>name!E$7</f>
        <v>Administrative and secretarial occupations</v>
      </c>
      <c r="B267" s="302">
        <v>0.72488515401366826</v>
      </c>
      <c r="C267" s="302">
        <v>0.58984339938539276</v>
      </c>
      <c r="D267" s="302">
        <v>4.9564870723309375E-2</v>
      </c>
      <c r="E267" s="302">
        <f t="shared" si="119"/>
        <v>1.3642934241223703</v>
      </c>
      <c r="F267" s="303"/>
      <c r="G267" s="302">
        <v>0.83116369608757423</v>
      </c>
      <c r="H267" s="302">
        <v>0.42726737251102409</v>
      </c>
      <c r="I267" s="302">
        <v>0.15448012954420726</v>
      </c>
      <c r="J267" s="302">
        <f t="shared" si="120"/>
        <v>1.4129111981428055</v>
      </c>
      <c r="K267" s="303"/>
      <c r="L267" s="302">
        <v>0.65047214542634257</v>
      </c>
      <c r="M267" s="302">
        <v>0.29912811084918628</v>
      </c>
      <c r="N267" s="302">
        <v>0.13386501207151522</v>
      </c>
      <c r="O267" s="302">
        <f t="shared" si="121"/>
        <v>1.083465268347044</v>
      </c>
    </row>
    <row r="268" spans="1:15" s="236" customFormat="1" x14ac:dyDescent="0.2">
      <c r="A268" s="237" t="str">
        <f>name!E$8</f>
        <v>Skilled trades occupations</v>
      </c>
      <c r="B268" s="302">
        <v>0.23739835702167891</v>
      </c>
      <c r="C268" s="302">
        <v>4.5204714052820269E-2</v>
      </c>
      <c r="D268" s="302">
        <v>0.29446566219344883</v>
      </c>
      <c r="E268" s="302">
        <f t="shared" si="119"/>
        <v>0.57706873326794805</v>
      </c>
      <c r="F268" s="303"/>
      <c r="G268" s="302">
        <v>0.23996906322413428</v>
      </c>
      <c r="H268" s="302">
        <v>3.8887673424191346E-2</v>
      </c>
      <c r="I268" s="302">
        <v>0.32444586606940601</v>
      </c>
      <c r="J268" s="302">
        <f>SUM(G268:I268)</f>
        <v>0.60330260271773162</v>
      </c>
      <c r="K268" s="303"/>
      <c r="L268" s="302">
        <v>0.25364729333745717</v>
      </c>
      <c r="M268" s="302">
        <v>5.3313318482722187E-2</v>
      </c>
      <c r="N268" s="302">
        <v>0.41342767826604782</v>
      </c>
      <c r="O268" s="302">
        <f t="shared" si="121"/>
        <v>0.72038829008622718</v>
      </c>
    </row>
    <row r="269" spans="1:15" s="236" customFormat="1" x14ac:dyDescent="0.2">
      <c r="A269" s="237" t="str">
        <f>name!E$9</f>
        <v>Caring, leisure and other service occupations</v>
      </c>
      <c r="B269" s="302">
        <v>0.11742811556021227</v>
      </c>
      <c r="C269" s="302">
        <v>6.595336483859747E-2</v>
      </c>
      <c r="D269" s="302">
        <v>4.1582736896993877E-2</v>
      </c>
      <c r="E269" s="302">
        <f t="shared" si="119"/>
        <v>0.22496421729580363</v>
      </c>
      <c r="F269" s="303"/>
      <c r="G269" s="302">
        <v>0.13075912992390135</v>
      </c>
      <c r="H269" s="302">
        <v>5.3752516364415366E-2</v>
      </c>
      <c r="I269" s="302">
        <v>6.6692785503442917E-2</v>
      </c>
      <c r="J269" s="302">
        <f t="shared" ref="J269:J272" si="122">SUM(G269:I269)</f>
        <v>0.25120443179175961</v>
      </c>
      <c r="K269" s="303"/>
      <c r="L269" s="302">
        <v>0.14633799650240115</v>
      </c>
      <c r="M269" s="302">
        <v>4.4591153791218495E-2</v>
      </c>
      <c r="N269" s="302">
        <v>0.10314040979375635</v>
      </c>
      <c r="O269" s="302">
        <f t="shared" si="121"/>
        <v>0.294069560087376</v>
      </c>
    </row>
    <row r="270" spans="1:15" s="236" customFormat="1" x14ac:dyDescent="0.2">
      <c r="A270" s="237" t="str">
        <f>name!E$10</f>
        <v>Sales and customer service occupations</v>
      </c>
      <c r="B270" s="302">
        <v>0.48457329625768897</v>
      </c>
      <c r="C270" s="302">
        <v>0.2561419968094078</v>
      </c>
      <c r="D270" s="302">
        <v>0.11203694916416497</v>
      </c>
      <c r="E270" s="302">
        <f t="shared" si="119"/>
        <v>0.85275224223126178</v>
      </c>
      <c r="F270" s="303"/>
      <c r="G270" s="302">
        <v>0.48987793212517133</v>
      </c>
      <c r="H270" s="302">
        <v>0.20503862925629823</v>
      </c>
      <c r="I270" s="302">
        <v>0.15508811539163622</v>
      </c>
      <c r="J270" s="302">
        <f t="shared" si="122"/>
        <v>0.85000467677310587</v>
      </c>
      <c r="K270" s="303"/>
      <c r="L270" s="302">
        <v>0.47329293786118898</v>
      </c>
      <c r="M270" s="302">
        <v>0.186029981855276</v>
      </c>
      <c r="N270" s="302">
        <v>0.11222573542270635</v>
      </c>
      <c r="O270" s="302">
        <f t="shared" si="121"/>
        <v>0.77154865513917126</v>
      </c>
    </row>
    <row r="271" spans="1:15" s="236" customFormat="1" x14ac:dyDescent="0.2">
      <c r="A271" s="237" t="str">
        <f>name!E$11</f>
        <v>Process, plant and machine operatives</v>
      </c>
      <c r="B271" s="302">
        <v>0.14429348647112339</v>
      </c>
      <c r="C271" s="302">
        <v>1.4214080742333409E-2</v>
      </c>
      <c r="D271" s="302">
        <v>9.9950850377400566E-3</v>
      </c>
      <c r="E271" s="302">
        <f t="shared" si="119"/>
        <v>0.16850265225119684</v>
      </c>
      <c r="F271" s="303"/>
      <c r="G271" s="302">
        <v>0.13991937904129578</v>
      </c>
      <c r="H271" s="302">
        <v>1.5419247067945546E-2</v>
      </c>
      <c r="I271" s="302">
        <v>1.4531136332242294E-2</v>
      </c>
      <c r="J271" s="302">
        <f t="shared" si="122"/>
        <v>0.16986976244148361</v>
      </c>
      <c r="K271" s="303"/>
      <c r="L271" s="302">
        <v>0.12498982318695798</v>
      </c>
      <c r="M271" s="302">
        <v>1.7415996128841642E-2</v>
      </c>
      <c r="N271" s="302">
        <v>1.7966719075546905E-2</v>
      </c>
      <c r="O271" s="302">
        <f t="shared" si="121"/>
        <v>0.16037253839134652</v>
      </c>
    </row>
    <row r="272" spans="1:15" s="236" customFormat="1" x14ac:dyDescent="0.2">
      <c r="A272" s="237" t="str">
        <f>name!E$12</f>
        <v>Elementary occupations</v>
      </c>
      <c r="B272" s="302">
        <v>0.16740930503629245</v>
      </c>
      <c r="C272" s="302">
        <v>0.17411880014025208</v>
      </c>
      <c r="D272" s="302">
        <v>2.5678501606636955E-2</v>
      </c>
      <c r="E272" s="302">
        <f t="shared" si="119"/>
        <v>0.36720660678318151</v>
      </c>
      <c r="F272" s="303"/>
      <c r="G272" s="302">
        <v>0.16153232597965375</v>
      </c>
      <c r="H272" s="302">
        <v>0.11194193189448137</v>
      </c>
      <c r="I272" s="302">
        <v>3.6154754054813922E-2</v>
      </c>
      <c r="J272" s="302">
        <f t="shared" si="122"/>
        <v>0.30962901192894909</v>
      </c>
      <c r="K272" s="303"/>
      <c r="L272" s="302">
        <v>0.12442592841764687</v>
      </c>
      <c r="M272" s="302">
        <v>6.6618747339200174E-2</v>
      </c>
      <c r="N272" s="302">
        <v>4.3248984104616993E-2</v>
      </c>
      <c r="O272" s="302">
        <f t="shared" si="121"/>
        <v>0.23429365986146403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3.7429258480176761</v>
      </c>
      <c r="C274" s="311">
        <f t="shared" ref="C274:E274" si="123">SUM(C264:C272)</f>
        <v>1.5502916704926373</v>
      </c>
      <c r="D274" s="311">
        <f t="shared" si="123"/>
        <v>1.17178248148969</v>
      </c>
      <c r="E274" s="311">
        <f t="shared" si="123"/>
        <v>6.4650000000000025</v>
      </c>
      <c r="F274" s="311"/>
      <c r="G274" s="311">
        <f t="shared" ref="G274:J274" si="124">SUM(G264:G272)</f>
        <v>4.6150896671939101</v>
      </c>
      <c r="H274" s="311">
        <f t="shared" si="124"/>
        <v>1.3583211753508848</v>
      </c>
      <c r="I274" s="311">
        <f t="shared" si="124"/>
        <v>1.8795891574551979</v>
      </c>
      <c r="J274" s="311">
        <f t="shared" si="124"/>
        <v>7.8529999999999927</v>
      </c>
      <c r="K274" s="311"/>
      <c r="L274" s="311">
        <f t="shared" ref="L274:O274" si="125">SUM(L264:L272)</f>
        <v>4.5144170645661585</v>
      </c>
      <c r="M274" s="311">
        <f t="shared" si="125"/>
        <v>1.1649874990927684</v>
      </c>
      <c r="N274" s="311">
        <f t="shared" si="125"/>
        <v>1.8645954363410753</v>
      </c>
      <c r="O274" s="311">
        <f t="shared" si="125"/>
        <v>7.5440000000000014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2.680263984535356</v>
      </c>
      <c r="C281" s="302">
        <v>0.44713234449112033</v>
      </c>
      <c r="D281" s="302">
        <v>0.59371536372109779</v>
      </c>
      <c r="E281" s="302">
        <f>SUM(B281:D281)</f>
        <v>3.721111692747574</v>
      </c>
      <c r="F281" s="303"/>
      <c r="G281" s="302">
        <v>2.8707135940177984</v>
      </c>
      <c r="H281" s="302">
        <v>0.71207919485959947</v>
      </c>
      <c r="I281" s="302">
        <v>0.90112294295979878</v>
      </c>
      <c r="J281" s="302">
        <f>SUM(G281:I281)</f>
        <v>4.4839157318371967</v>
      </c>
      <c r="K281" s="303"/>
      <c r="L281" s="302">
        <v>3.1056368244851429</v>
      </c>
      <c r="M281" s="302">
        <v>0.93601186114846591</v>
      </c>
      <c r="N281" s="302">
        <v>1.1875035585320188</v>
      </c>
      <c r="O281" s="302">
        <f>SUM(L281:N281)</f>
        <v>5.2291522441656273</v>
      </c>
    </row>
    <row r="282" spans="1:15" s="236" customFormat="1" x14ac:dyDescent="0.2">
      <c r="A282" s="237" t="str">
        <f>name!E$5</f>
        <v>Professional occupations</v>
      </c>
      <c r="B282" s="302">
        <v>8.612287560440512</v>
      </c>
      <c r="C282" s="302">
        <v>0.88245179757835768</v>
      </c>
      <c r="D282" s="302">
        <v>2.0640507714549723</v>
      </c>
      <c r="E282" s="302">
        <f t="shared" ref="E282:E289" si="126">SUM(B282:D282)</f>
        <v>11.558790129473842</v>
      </c>
      <c r="F282" s="303"/>
      <c r="G282" s="302">
        <v>10.715625432229672</v>
      </c>
      <c r="H282" s="302">
        <v>1.3749126913531873</v>
      </c>
      <c r="I282" s="302">
        <v>2.7838950574198273</v>
      </c>
      <c r="J282" s="302">
        <f t="shared" ref="J282:J284" si="127">SUM(G282:I282)</f>
        <v>14.874433181002686</v>
      </c>
      <c r="K282" s="303"/>
      <c r="L282" s="302">
        <v>13.163234866386679</v>
      </c>
      <c r="M282" s="302">
        <v>1.7994778056222815</v>
      </c>
      <c r="N282" s="302">
        <v>2.915143667707059</v>
      </c>
      <c r="O282" s="302">
        <f t="shared" ref="O282:O289" si="128">SUM(L282:N282)</f>
        <v>17.877856339716018</v>
      </c>
    </row>
    <row r="283" spans="1:15" s="236" customFormat="1" x14ac:dyDescent="0.2">
      <c r="A283" s="237" t="str">
        <f>name!E$6</f>
        <v>Associate professional occupations</v>
      </c>
      <c r="B283" s="302">
        <v>4.1488193419254236</v>
      </c>
      <c r="C283" s="302">
        <v>0.79113712176276108</v>
      </c>
      <c r="D283" s="302">
        <v>0.80296336287687931</v>
      </c>
      <c r="E283" s="302">
        <f t="shared" si="126"/>
        <v>5.7429198265650641</v>
      </c>
      <c r="F283" s="303"/>
      <c r="G283" s="302">
        <v>4.7458175642078535</v>
      </c>
      <c r="H283" s="302">
        <v>1.0382020543805659</v>
      </c>
      <c r="I283" s="302">
        <v>0.97849281766175999</v>
      </c>
      <c r="J283" s="302">
        <f t="shared" si="127"/>
        <v>6.7625124362501792</v>
      </c>
      <c r="K283" s="303"/>
      <c r="L283" s="302">
        <v>4.9725712397907813</v>
      </c>
      <c r="M283" s="302">
        <v>1.2164069599317531</v>
      </c>
      <c r="N283" s="302">
        <v>1.1445976378573357</v>
      </c>
      <c r="O283" s="302">
        <f t="shared" si="128"/>
        <v>7.3335758375798701</v>
      </c>
    </row>
    <row r="284" spans="1:15" s="236" customFormat="1" x14ac:dyDescent="0.2">
      <c r="A284" s="237" t="str">
        <f>name!E$7</f>
        <v>Administrative and secretarial occupations</v>
      </c>
      <c r="B284" s="302">
        <v>4.8718444821438913</v>
      </c>
      <c r="C284" s="302">
        <v>3.1762873465979538</v>
      </c>
      <c r="D284" s="302">
        <v>0.50310488950811616</v>
      </c>
      <c r="E284" s="302">
        <f t="shared" si="126"/>
        <v>8.5512367182499602</v>
      </c>
      <c r="F284" s="303"/>
      <c r="G284" s="302">
        <v>4.8027411804029541</v>
      </c>
      <c r="H284" s="302">
        <v>3.3561372587804805</v>
      </c>
      <c r="I284" s="302">
        <v>0.45527494681683583</v>
      </c>
      <c r="J284" s="302">
        <f t="shared" si="127"/>
        <v>8.6141533860002699</v>
      </c>
      <c r="K284" s="303"/>
      <c r="L284" s="302">
        <v>3.6932576742360625</v>
      </c>
      <c r="M284" s="302">
        <v>3.3856358901443047</v>
      </c>
      <c r="N284" s="302">
        <v>0.49981421806874576</v>
      </c>
      <c r="O284" s="302">
        <f t="shared" si="128"/>
        <v>7.5787077824491131</v>
      </c>
    </row>
    <row r="285" spans="1:15" s="236" customFormat="1" x14ac:dyDescent="0.2">
      <c r="A285" s="237" t="str">
        <f>name!E$8</f>
        <v>Skilled trades occupations</v>
      </c>
      <c r="B285" s="302">
        <v>0.73189418366268466</v>
      </c>
      <c r="C285" s="302">
        <v>0.14984633363273361</v>
      </c>
      <c r="D285" s="302">
        <v>0.21290212079464016</v>
      </c>
      <c r="E285" s="302">
        <f t="shared" si="126"/>
        <v>1.0946426380900585</v>
      </c>
      <c r="F285" s="303"/>
      <c r="G285" s="302">
        <v>0.54238896110242718</v>
      </c>
      <c r="H285" s="302">
        <v>9.5724971892887298E-2</v>
      </c>
      <c r="I285" s="302">
        <v>0.23626838597779223</v>
      </c>
      <c r="J285" s="302">
        <f>SUM(G285:I285)</f>
        <v>0.8743823189731067</v>
      </c>
      <c r="K285" s="303"/>
      <c r="L285" s="302">
        <v>0.5014149197970581</v>
      </c>
      <c r="M285" s="302">
        <v>0.13518658379136078</v>
      </c>
      <c r="N285" s="302">
        <v>0.32569030134098892</v>
      </c>
      <c r="O285" s="302">
        <f t="shared" si="128"/>
        <v>0.9622918049294078</v>
      </c>
    </row>
    <row r="286" spans="1:15" s="236" customFormat="1" x14ac:dyDescent="0.2">
      <c r="A286" s="237" t="str">
        <f>name!E$9</f>
        <v>Caring, leisure and other service occupations</v>
      </c>
      <c r="B286" s="302">
        <v>0.30607270173421958</v>
      </c>
      <c r="C286" s="302">
        <v>0.18876168581148992</v>
      </c>
      <c r="D286" s="302">
        <v>0.16547097329770827</v>
      </c>
      <c r="E286" s="302">
        <f t="shared" si="126"/>
        <v>0.66030536084341773</v>
      </c>
      <c r="F286" s="303"/>
      <c r="G286" s="302">
        <v>0.36889249243787231</v>
      </c>
      <c r="H286" s="302">
        <v>0.31795613538550793</v>
      </c>
      <c r="I286" s="302">
        <v>0.22984913448267608</v>
      </c>
      <c r="J286" s="302">
        <f t="shared" ref="J286:J289" si="129">SUM(G286:I286)</f>
        <v>0.91669776230605637</v>
      </c>
      <c r="K286" s="303"/>
      <c r="L286" s="302">
        <v>0.50060315090420371</v>
      </c>
      <c r="M286" s="302">
        <v>0.44142854040502771</v>
      </c>
      <c r="N286" s="302">
        <v>0.38159971139183607</v>
      </c>
      <c r="O286" s="302">
        <f t="shared" si="128"/>
        <v>1.3236314027010676</v>
      </c>
    </row>
    <row r="287" spans="1:15" s="236" customFormat="1" x14ac:dyDescent="0.2">
      <c r="A287" s="237" t="str">
        <f>name!E$10</f>
        <v>Sales and customer service occupations</v>
      </c>
      <c r="B287" s="302">
        <v>0.91999845933269309</v>
      </c>
      <c r="C287" s="302">
        <v>0.54621128669051433</v>
      </c>
      <c r="D287" s="302">
        <v>0.16220391724700536</v>
      </c>
      <c r="E287" s="302">
        <f t="shared" si="126"/>
        <v>1.6284136632702126</v>
      </c>
      <c r="F287" s="303"/>
      <c r="G287" s="302">
        <v>0.84793138922972566</v>
      </c>
      <c r="H287" s="302">
        <v>0.55840680012907773</v>
      </c>
      <c r="I287" s="302">
        <v>0.13161552346857344</v>
      </c>
      <c r="J287" s="302">
        <f t="shared" si="129"/>
        <v>1.5379537128273768</v>
      </c>
      <c r="K287" s="303"/>
      <c r="L287" s="302">
        <v>0.98958293089196525</v>
      </c>
      <c r="M287" s="302">
        <v>0.72234367564083302</v>
      </c>
      <c r="N287" s="302">
        <v>0.13567024391014468</v>
      </c>
      <c r="O287" s="302">
        <f t="shared" si="128"/>
        <v>1.847596850442943</v>
      </c>
    </row>
    <row r="288" spans="1:15" s="236" customFormat="1" x14ac:dyDescent="0.2">
      <c r="A288" s="237" t="str">
        <f>name!E$11</f>
        <v>Process, plant and machine operatives</v>
      </c>
      <c r="B288" s="302">
        <v>0.52171298675300859</v>
      </c>
      <c r="C288" s="302">
        <v>0.16478765895454489</v>
      </c>
      <c r="D288" s="302">
        <v>5.7565852197086514E-2</v>
      </c>
      <c r="E288" s="302">
        <f t="shared" si="126"/>
        <v>0.74406649790464008</v>
      </c>
      <c r="F288" s="303"/>
      <c r="G288" s="302">
        <v>0.34538968147219656</v>
      </c>
      <c r="H288" s="302">
        <v>0.15567774802030163</v>
      </c>
      <c r="I288" s="302">
        <v>7.6546201785618315E-2</v>
      </c>
      <c r="J288" s="302">
        <f t="shared" si="129"/>
        <v>0.57761363127811649</v>
      </c>
      <c r="K288" s="303"/>
      <c r="L288" s="302">
        <v>0.35589905442174236</v>
      </c>
      <c r="M288" s="302">
        <v>0.22671215824148971</v>
      </c>
      <c r="N288" s="302">
        <v>0.11021805018657223</v>
      </c>
      <c r="O288" s="302">
        <f t="shared" si="128"/>
        <v>0.69282926284980439</v>
      </c>
    </row>
    <row r="289" spans="1:15" s="236" customFormat="1" x14ac:dyDescent="0.2">
      <c r="A289" s="237" t="str">
        <f>name!E$12</f>
        <v>Elementary occupations</v>
      </c>
      <c r="B289" s="302">
        <v>0.71021877199818895</v>
      </c>
      <c r="C289" s="302">
        <v>0.42221267817339753</v>
      </c>
      <c r="D289" s="302">
        <v>0.11808202268362465</v>
      </c>
      <c r="E289" s="302">
        <f t="shared" si="126"/>
        <v>1.250513472855211</v>
      </c>
      <c r="F289" s="303"/>
      <c r="G289" s="302">
        <v>0.53436152634444622</v>
      </c>
      <c r="H289" s="302">
        <v>0.37661292299378152</v>
      </c>
      <c r="I289" s="302">
        <v>9.9363390186760034E-2</v>
      </c>
      <c r="J289" s="302">
        <f t="shared" si="129"/>
        <v>1.0103378395249878</v>
      </c>
      <c r="K289" s="303"/>
      <c r="L289" s="302">
        <v>0.49939096383134213</v>
      </c>
      <c r="M289" s="302">
        <v>0.27003642384419818</v>
      </c>
      <c r="N289" s="302">
        <v>0.13993108749052721</v>
      </c>
      <c r="O289" s="302">
        <f t="shared" si="128"/>
        <v>0.90935847516606749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23.503112472525981</v>
      </c>
      <c r="C291" s="311">
        <f t="shared" ref="C291:E291" si="130">SUM(C281:C289)</f>
        <v>6.7688282536928739</v>
      </c>
      <c r="D291" s="311">
        <f t="shared" si="130"/>
        <v>4.6800592737811302</v>
      </c>
      <c r="E291" s="311">
        <f t="shared" si="130"/>
        <v>34.951999999999977</v>
      </c>
      <c r="F291" s="311"/>
      <c r="G291" s="311">
        <f t="shared" ref="G291:J291" si="131">SUM(G281:G289)</f>
        <v>25.773861821444946</v>
      </c>
      <c r="H291" s="311">
        <f t="shared" si="131"/>
        <v>7.9857097777953898</v>
      </c>
      <c r="I291" s="311">
        <f t="shared" si="131"/>
        <v>5.8924284007596412</v>
      </c>
      <c r="J291" s="311">
        <f t="shared" si="131"/>
        <v>39.651999999999973</v>
      </c>
      <c r="K291" s="311"/>
      <c r="L291" s="311">
        <f t="shared" ref="L291:O291" si="132">SUM(L281:L289)</f>
        <v>27.781591624744976</v>
      </c>
      <c r="M291" s="311">
        <f t="shared" si="132"/>
        <v>9.1332398987697143</v>
      </c>
      <c r="N291" s="311">
        <f t="shared" si="132"/>
        <v>6.8401684764852293</v>
      </c>
      <c r="O291" s="311">
        <f t="shared" si="132"/>
        <v>43.754999999999917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2.3344286555338254</v>
      </c>
      <c r="C298" s="302">
        <v>0.39542508476270433</v>
      </c>
      <c r="D298" s="302">
        <v>0.95222227306325546</v>
      </c>
      <c r="E298" s="302">
        <f>SUM(B298:D298)</f>
        <v>3.6820760133597852</v>
      </c>
      <c r="F298" s="303"/>
      <c r="G298" s="302">
        <v>2.6653681948323626</v>
      </c>
      <c r="H298" s="302">
        <v>0.57056378659027795</v>
      </c>
      <c r="I298" s="302">
        <v>0.83836924442974037</v>
      </c>
      <c r="J298" s="302">
        <f>SUM(G298:I298)</f>
        <v>4.0743012258523814</v>
      </c>
      <c r="K298" s="303"/>
      <c r="L298" s="302">
        <v>3.2603383904297329</v>
      </c>
      <c r="M298" s="302">
        <v>0.73626451833277062</v>
      </c>
      <c r="N298" s="302">
        <v>1.0956122023865331</v>
      </c>
      <c r="O298" s="302">
        <f>SUM(L298:N298)</f>
        <v>5.092215111149037</v>
      </c>
    </row>
    <row r="299" spans="1:15" s="236" customFormat="1" x14ac:dyDescent="0.2">
      <c r="A299" s="237" t="str">
        <f>name!E$5</f>
        <v>Professional occupations</v>
      </c>
      <c r="B299" s="302">
        <v>2.7955983563895557</v>
      </c>
      <c r="C299" s="302">
        <v>0.58553055192750381</v>
      </c>
      <c r="D299" s="302">
        <v>0.55544221164980168</v>
      </c>
      <c r="E299" s="302">
        <f t="shared" ref="E299:E306" si="133">SUM(B299:D299)</f>
        <v>3.9365711199668612</v>
      </c>
      <c r="F299" s="303"/>
      <c r="G299" s="302">
        <v>3.6624063983194692</v>
      </c>
      <c r="H299" s="302">
        <v>0.82690518318347717</v>
      </c>
      <c r="I299" s="302">
        <v>0.48252236979418289</v>
      </c>
      <c r="J299" s="302">
        <f t="shared" ref="J299:J301" si="134">SUM(G299:I299)</f>
        <v>4.9718339512971292</v>
      </c>
      <c r="K299" s="303"/>
      <c r="L299" s="302">
        <v>5.0537588179502144</v>
      </c>
      <c r="M299" s="302">
        <v>1.1328043754758526</v>
      </c>
      <c r="N299" s="302">
        <v>0.45871723095700206</v>
      </c>
      <c r="O299" s="302">
        <f t="shared" ref="O299:O306" si="135">SUM(L299:N299)</f>
        <v>6.6452804243830688</v>
      </c>
    </row>
    <row r="300" spans="1:15" s="236" customFormat="1" x14ac:dyDescent="0.2">
      <c r="A300" s="237" t="str">
        <f>name!E$6</f>
        <v>Associate professional occupations</v>
      </c>
      <c r="B300" s="302">
        <v>3.4409536107469649</v>
      </c>
      <c r="C300" s="302">
        <v>0.90904801624608012</v>
      </c>
      <c r="D300" s="302">
        <v>1.3228699371790371</v>
      </c>
      <c r="E300" s="302">
        <f t="shared" si="133"/>
        <v>5.6728715641720822</v>
      </c>
      <c r="F300" s="303"/>
      <c r="G300" s="302">
        <v>4.1406507272908568</v>
      </c>
      <c r="H300" s="302">
        <v>1.0601841346985947</v>
      </c>
      <c r="I300" s="302">
        <v>1.2441440865303617</v>
      </c>
      <c r="J300" s="302">
        <f t="shared" si="134"/>
        <v>6.4449789485198137</v>
      </c>
      <c r="K300" s="303"/>
      <c r="L300" s="302">
        <v>4.485535045746488</v>
      </c>
      <c r="M300" s="302">
        <v>1.3208096877451523</v>
      </c>
      <c r="N300" s="302">
        <v>1.3942452997054791</v>
      </c>
      <c r="O300" s="302">
        <f t="shared" si="135"/>
        <v>7.2005900331971189</v>
      </c>
    </row>
    <row r="301" spans="1:15" s="236" customFormat="1" x14ac:dyDescent="0.2">
      <c r="A301" s="237" t="str">
        <f>name!E$7</f>
        <v>Administrative and secretarial occupations</v>
      </c>
      <c r="B301" s="302">
        <v>3.9623067767929645</v>
      </c>
      <c r="C301" s="302">
        <v>2.1569917534012344</v>
      </c>
      <c r="D301" s="302">
        <v>0.20936736498309932</v>
      </c>
      <c r="E301" s="302">
        <f t="shared" si="133"/>
        <v>6.3286658951772976</v>
      </c>
      <c r="F301" s="303"/>
      <c r="G301" s="302">
        <v>4.3574926091009711</v>
      </c>
      <c r="H301" s="302">
        <v>2.2328828400315643</v>
      </c>
      <c r="I301" s="302">
        <v>0.25590381370647719</v>
      </c>
      <c r="J301" s="302">
        <f t="shared" si="134"/>
        <v>6.8462792628390128</v>
      </c>
      <c r="K301" s="303"/>
      <c r="L301" s="302">
        <v>4.5169780854300114</v>
      </c>
      <c r="M301" s="302">
        <v>3.0867606097069213</v>
      </c>
      <c r="N301" s="302">
        <v>0.25893945307047306</v>
      </c>
      <c r="O301" s="302">
        <f t="shared" si="135"/>
        <v>7.8626781482074062</v>
      </c>
    </row>
    <row r="302" spans="1:15" s="236" customFormat="1" x14ac:dyDescent="0.2">
      <c r="A302" s="237" t="str">
        <f>name!E$8</f>
        <v>Skilled trades occupations</v>
      </c>
      <c r="B302" s="302">
        <v>0.9868581146801344</v>
      </c>
      <c r="C302" s="302">
        <v>0.36518772178862208</v>
      </c>
      <c r="D302" s="302">
        <v>0.67968296573019116</v>
      </c>
      <c r="E302" s="302">
        <f t="shared" si="133"/>
        <v>2.0317288021989475</v>
      </c>
      <c r="F302" s="303"/>
      <c r="G302" s="302">
        <v>0.7473160888239595</v>
      </c>
      <c r="H302" s="302">
        <v>0.25430865808822772</v>
      </c>
      <c r="I302" s="302">
        <v>0.46879982466281195</v>
      </c>
      <c r="J302" s="302">
        <f>SUM(G302:I302)</f>
        <v>1.4704245715749993</v>
      </c>
      <c r="K302" s="303"/>
      <c r="L302" s="302">
        <v>0.72214981099161291</v>
      </c>
      <c r="M302" s="302">
        <v>0.38301627682672074</v>
      </c>
      <c r="N302" s="302">
        <v>0.75631104226194357</v>
      </c>
      <c r="O302" s="302">
        <f t="shared" si="135"/>
        <v>1.861477130080277</v>
      </c>
    </row>
    <row r="303" spans="1:15" s="236" customFormat="1" x14ac:dyDescent="0.2">
      <c r="A303" s="237" t="str">
        <f>name!E$9</f>
        <v>Caring, leisure and other service occupations</v>
      </c>
      <c r="B303" s="302">
        <v>1.413334686867308</v>
      </c>
      <c r="C303" s="302">
        <v>1.5823290639261136</v>
      </c>
      <c r="D303" s="302">
        <v>0.40823171974742978</v>
      </c>
      <c r="E303" s="302">
        <f t="shared" si="133"/>
        <v>3.4038954705408515</v>
      </c>
      <c r="F303" s="303"/>
      <c r="G303" s="302">
        <v>1.6313679836513248</v>
      </c>
      <c r="H303" s="302">
        <v>1.4404276283003639</v>
      </c>
      <c r="I303" s="302">
        <v>0.50723048461566955</v>
      </c>
      <c r="J303" s="302">
        <f t="shared" ref="J303:J306" si="136">SUM(G303:I303)</f>
        <v>3.5790260965673584</v>
      </c>
      <c r="K303" s="303"/>
      <c r="L303" s="302">
        <v>2.0419644449805112</v>
      </c>
      <c r="M303" s="302">
        <v>1.7124804271367446</v>
      </c>
      <c r="N303" s="302">
        <v>0.49751789252707057</v>
      </c>
      <c r="O303" s="302">
        <f t="shared" si="135"/>
        <v>4.2519627646443263</v>
      </c>
    </row>
    <row r="304" spans="1:15" s="236" customFormat="1" x14ac:dyDescent="0.2">
      <c r="A304" s="237" t="str">
        <f>name!E$10</f>
        <v>Sales and customer service occupations</v>
      </c>
      <c r="B304" s="302">
        <v>2.3150712812065461</v>
      </c>
      <c r="C304" s="302">
        <v>1.1795694185470018</v>
      </c>
      <c r="D304" s="302">
        <v>0.27454459887488908</v>
      </c>
      <c r="E304" s="302">
        <f t="shared" si="133"/>
        <v>3.7691852986284369</v>
      </c>
      <c r="F304" s="303"/>
      <c r="G304" s="302">
        <v>2.396665510102026</v>
      </c>
      <c r="H304" s="302">
        <v>1.1402959637692767</v>
      </c>
      <c r="I304" s="302">
        <v>0.17257707015209606</v>
      </c>
      <c r="J304" s="302">
        <f t="shared" si="136"/>
        <v>3.709538544023399</v>
      </c>
      <c r="K304" s="303"/>
      <c r="L304" s="302">
        <v>3.4408519484097431</v>
      </c>
      <c r="M304" s="302">
        <v>1.9177731043203348</v>
      </c>
      <c r="N304" s="302">
        <v>0.15522167517037755</v>
      </c>
      <c r="O304" s="302">
        <f t="shared" si="135"/>
        <v>5.5138467279004555</v>
      </c>
    </row>
    <row r="305" spans="1:15" s="236" customFormat="1" x14ac:dyDescent="0.2">
      <c r="A305" s="237" t="str">
        <f>name!E$11</f>
        <v>Process, plant and machine operatives</v>
      </c>
      <c r="B305" s="302">
        <v>2.4683058200063588</v>
      </c>
      <c r="C305" s="302">
        <v>0.85243357493774174</v>
      </c>
      <c r="D305" s="302">
        <v>0.12729861710785351</v>
      </c>
      <c r="E305" s="302">
        <f t="shared" si="133"/>
        <v>3.448038012051954</v>
      </c>
      <c r="F305" s="303"/>
      <c r="G305" s="302">
        <v>1.8830705058396278</v>
      </c>
      <c r="H305" s="302">
        <v>0.72984205103976041</v>
      </c>
      <c r="I305" s="302">
        <v>8.154495882836045E-2</v>
      </c>
      <c r="J305" s="302">
        <f t="shared" si="136"/>
        <v>2.6944575157077484</v>
      </c>
      <c r="K305" s="303"/>
      <c r="L305" s="302">
        <v>2.2096177506916708</v>
      </c>
      <c r="M305" s="302">
        <v>0.96423068410205637</v>
      </c>
      <c r="N305" s="302">
        <v>9.6652688202657377E-2</v>
      </c>
      <c r="O305" s="302">
        <f t="shared" si="135"/>
        <v>3.2705011229963845</v>
      </c>
    </row>
    <row r="306" spans="1:15" s="236" customFormat="1" x14ac:dyDescent="0.2">
      <c r="A306" s="237" t="str">
        <f>name!E$12</f>
        <v>Elementary occupations</v>
      </c>
      <c r="B306" s="302">
        <v>7.3536936536509918</v>
      </c>
      <c r="C306" s="302">
        <v>8.8415065589323341</v>
      </c>
      <c r="D306" s="302">
        <v>0.90376761132046857</v>
      </c>
      <c r="E306" s="302">
        <f t="shared" si="133"/>
        <v>17.098967823903795</v>
      </c>
      <c r="F306" s="303"/>
      <c r="G306" s="302">
        <v>6.4466352201834649</v>
      </c>
      <c r="H306" s="302">
        <v>6.7798735542611768</v>
      </c>
      <c r="I306" s="302">
        <v>0.62465110917350208</v>
      </c>
      <c r="J306" s="302">
        <f t="shared" si="136"/>
        <v>13.851159883618145</v>
      </c>
      <c r="K306" s="303"/>
      <c r="L306" s="302">
        <v>7.4176736637310956</v>
      </c>
      <c r="M306" s="302">
        <v>5.6952694097959071</v>
      </c>
      <c r="N306" s="302">
        <v>0.69950546391488244</v>
      </c>
      <c r="O306" s="302">
        <f t="shared" si="135"/>
        <v>13.812448537441885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27.070550955874651</v>
      </c>
      <c r="C308" s="311">
        <f t="shared" ref="C308:E308" si="137">SUM(C298:C306)</f>
        <v>16.868021744469338</v>
      </c>
      <c r="D308" s="311">
        <f t="shared" si="137"/>
        <v>5.4334272996560244</v>
      </c>
      <c r="E308" s="311">
        <f t="shared" si="137"/>
        <v>49.372000000000014</v>
      </c>
      <c r="F308" s="311"/>
      <c r="G308" s="311">
        <f t="shared" ref="G308:J308" si="138">SUM(G298:G306)</f>
        <v>27.930973238144063</v>
      </c>
      <c r="H308" s="311">
        <f t="shared" si="138"/>
        <v>15.03528379996272</v>
      </c>
      <c r="I308" s="311">
        <f t="shared" si="138"/>
        <v>4.6757429618932029</v>
      </c>
      <c r="J308" s="311">
        <f t="shared" si="138"/>
        <v>47.641999999999982</v>
      </c>
      <c r="K308" s="311"/>
      <c r="L308" s="311">
        <f t="shared" ref="L308:O308" si="139">SUM(L298:L306)</f>
        <v>33.14886795836108</v>
      </c>
      <c r="M308" s="311">
        <f t="shared" si="139"/>
        <v>16.949409093442458</v>
      </c>
      <c r="N308" s="311">
        <f t="shared" si="139"/>
        <v>5.4127229481964187</v>
      </c>
      <c r="O308" s="311">
        <f t="shared" si="139"/>
        <v>55.510999999999967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1.3807453556455516</v>
      </c>
      <c r="C315" s="302">
        <v>0.4822110011396164</v>
      </c>
      <c r="D315" s="302">
        <v>8.1035028001935749E-3</v>
      </c>
      <c r="E315" s="302">
        <f>SUM(B315:D315)</f>
        <v>1.8710598595853616</v>
      </c>
      <c r="F315" s="303"/>
      <c r="G315" s="302">
        <v>1.4587646167484813</v>
      </c>
      <c r="H315" s="302">
        <v>0.60003234000091388</v>
      </c>
      <c r="I315" s="302">
        <v>0.15501561086864632</v>
      </c>
      <c r="J315" s="302">
        <f>SUM(G315:I315)</f>
        <v>2.2138125676180418</v>
      </c>
      <c r="K315" s="303"/>
      <c r="L315" s="302">
        <v>1.414181811641168</v>
      </c>
      <c r="M315" s="302">
        <v>0.71878252892520644</v>
      </c>
      <c r="N315" s="302">
        <v>0.169607058913608</v>
      </c>
      <c r="O315" s="302">
        <f>SUM(L315:N315)</f>
        <v>2.3025713994799824</v>
      </c>
    </row>
    <row r="316" spans="1:15" s="236" customFormat="1" x14ac:dyDescent="0.2">
      <c r="A316" s="237" t="str">
        <f>name!E$5</f>
        <v>Professional occupations</v>
      </c>
      <c r="B316" s="302">
        <v>3.1700583672045295</v>
      </c>
      <c r="C316" s="302">
        <v>1.6856716603618573</v>
      </c>
      <c r="D316" s="302">
        <v>3.4974278028495141E-2</v>
      </c>
      <c r="E316" s="302">
        <f t="shared" ref="E316:E323" si="140">SUM(B316:D316)</f>
        <v>4.8907043055948822</v>
      </c>
      <c r="F316" s="303"/>
      <c r="G316" s="302">
        <v>3.9205005194999636</v>
      </c>
      <c r="H316" s="302">
        <v>1.9268406535503086</v>
      </c>
      <c r="I316" s="302">
        <v>0.30118579059049816</v>
      </c>
      <c r="J316" s="302">
        <f t="shared" ref="J316:J318" si="141">SUM(G316:I316)</f>
        <v>6.1485269636407702</v>
      </c>
      <c r="K316" s="303"/>
      <c r="L316" s="302">
        <v>4.3537060404636749</v>
      </c>
      <c r="M316" s="302">
        <v>2.3864674748940824</v>
      </c>
      <c r="N316" s="302">
        <v>0.13253530011412654</v>
      </c>
      <c r="O316" s="302">
        <f t="shared" ref="O316:O323" si="142">SUM(L316:N316)</f>
        <v>6.8727088154718832</v>
      </c>
    </row>
    <row r="317" spans="1:15" s="236" customFormat="1" x14ac:dyDescent="0.2">
      <c r="A317" s="237" t="str">
        <f>name!E$6</f>
        <v>Associate professional occupations</v>
      </c>
      <c r="B317" s="302">
        <v>6.5781970542535575</v>
      </c>
      <c r="C317" s="302">
        <v>1.8410048262532515</v>
      </c>
      <c r="D317" s="302">
        <v>1.6042735887147299E-2</v>
      </c>
      <c r="E317" s="302">
        <f t="shared" si="140"/>
        <v>8.4352446163939554</v>
      </c>
      <c r="F317" s="303"/>
      <c r="G317" s="302">
        <v>7.0160986485834718</v>
      </c>
      <c r="H317" s="302">
        <v>1.7673841731479187</v>
      </c>
      <c r="I317" s="302">
        <v>0.17233888828298058</v>
      </c>
      <c r="J317" s="302">
        <f t="shared" si="141"/>
        <v>8.9558217100143711</v>
      </c>
      <c r="K317" s="303"/>
      <c r="L317" s="302">
        <v>7.6514971771199614</v>
      </c>
      <c r="M317" s="302">
        <v>2.0345180620920171</v>
      </c>
      <c r="N317" s="302">
        <v>0.13746277875997279</v>
      </c>
      <c r="O317" s="302">
        <f t="shared" si="142"/>
        <v>9.8234780179719525</v>
      </c>
    </row>
    <row r="318" spans="1:15" s="236" customFormat="1" x14ac:dyDescent="0.2">
      <c r="A318" s="237" t="str">
        <f>name!E$7</f>
        <v>Administrative and secretarial occupations</v>
      </c>
      <c r="B318" s="302">
        <v>7.0419447723375299</v>
      </c>
      <c r="C318" s="302">
        <v>6.0765189921334626</v>
      </c>
      <c r="D318" s="302">
        <v>4.4580369073523012E-3</v>
      </c>
      <c r="E318" s="302">
        <f t="shared" si="140"/>
        <v>13.122921801378343</v>
      </c>
      <c r="F318" s="303"/>
      <c r="G318" s="302">
        <v>6.5530849820748349</v>
      </c>
      <c r="H318" s="302">
        <v>4.9908466399621796</v>
      </c>
      <c r="I318" s="302">
        <v>7.4528398981713762E-2</v>
      </c>
      <c r="J318" s="302">
        <f t="shared" si="141"/>
        <v>11.618460021018729</v>
      </c>
      <c r="K318" s="303"/>
      <c r="L318" s="302">
        <v>5.041854598600314</v>
      </c>
      <c r="M318" s="302">
        <v>4.2417879410366641</v>
      </c>
      <c r="N318" s="302">
        <v>9.0846730933896586E-2</v>
      </c>
      <c r="O318" s="302">
        <f t="shared" si="142"/>
        <v>9.3744892705708764</v>
      </c>
    </row>
    <row r="319" spans="1:15" s="236" customFormat="1" x14ac:dyDescent="0.2">
      <c r="A319" s="237" t="str">
        <f>name!E$8</f>
        <v>Skilled trades occupations</v>
      </c>
      <c r="B319" s="302">
        <v>0.23856221555786175</v>
      </c>
      <c r="C319" s="302">
        <v>4.6579297414126301E-2</v>
      </c>
      <c r="D319" s="302">
        <v>9.683532866610685E-4</v>
      </c>
      <c r="E319" s="302">
        <f t="shared" si="140"/>
        <v>0.28610986625864909</v>
      </c>
      <c r="F319" s="303"/>
      <c r="G319" s="302">
        <v>0.18740960982234595</v>
      </c>
      <c r="H319" s="302">
        <v>3.6310520226074776E-2</v>
      </c>
      <c r="I319" s="302">
        <v>8.1517604271932609E-2</v>
      </c>
      <c r="J319" s="302">
        <f>SUM(G319:I319)</f>
        <v>0.30523773432035334</v>
      </c>
      <c r="K319" s="303"/>
      <c r="L319" s="302">
        <v>0.1883032110348582</v>
      </c>
      <c r="M319" s="302">
        <v>9.7266920134361265E-2</v>
      </c>
      <c r="N319" s="302">
        <v>0.10118174075615295</v>
      </c>
      <c r="O319" s="302">
        <f t="shared" si="142"/>
        <v>0.38675187192537241</v>
      </c>
    </row>
    <row r="320" spans="1:15" s="236" customFormat="1" x14ac:dyDescent="0.2">
      <c r="A320" s="237" t="str">
        <f>name!E$9</f>
        <v>Caring, leisure and other service occupations</v>
      </c>
      <c r="B320" s="302">
        <v>0.69700765425365585</v>
      </c>
      <c r="C320" s="302">
        <v>0.72776035237673253</v>
      </c>
      <c r="D320" s="302">
        <v>1.1432400474205512E-2</v>
      </c>
      <c r="E320" s="302">
        <f t="shared" si="140"/>
        <v>1.436200407104594</v>
      </c>
      <c r="F320" s="303"/>
      <c r="G320" s="302">
        <v>0.63533589587501427</v>
      </c>
      <c r="H320" s="302">
        <v>0.60978491250679789</v>
      </c>
      <c r="I320" s="302">
        <v>5.5419315074541724E-2</v>
      </c>
      <c r="J320" s="302">
        <f t="shared" ref="J320:J323" si="143">SUM(G320:I320)</f>
        <v>1.3005401234563538</v>
      </c>
      <c r="K320" s="303"/>
      <c r="L320" s="302">
        <v>0.6753590790041305</v>
      </c>
      <c r="M320" s="302">
        <v>0.63786367293051494</v>
      </c>
      <c r="N320" s="302">
        <v>6.0464577136425217E-2</v>
      </c>
      <c r="O320" s="302">
        <f t="shared" si="142"/>
        <v>1.3736873290710705</v>
      </c>
    </row>
    <row r="321" spans="1:15" s="236" customFormat="1" x14ac:dyDescent="0.2">
      <c r="A321" s="237" t="str">
        <f>name!E$10</f>
        <v>Sales and customer service occupations</v>
      </c>
      <c r="B321" s="302">
        <v>0.54892374068160021</v>
      </c>
      <c r="C321" s="302">
        <v>0.54145132096306769</v>
      </c>
      <c r="D321" s="302">
        <v>8.1303440957858075E-3</v>
      </c>
      <c r="E321" s="302">
        <f t="shared" si="140"/>
        <v>1.0985054057404537</v>
      </c>
      <c r="F321" s="303"/>
      <c r="G321" s="302">
        <v>0.50549767977890547</v>
      </c>
      <c r="H321" s="302">
        <v>0.48210618103122999</v>
      </c>
      <c r="I321" s="302">
        <v>3.003687820651563E-2</v>
      </c>
      <c r="J321" s="302">
        <f t="shared" si="143"/>
        <v>1.0176407390166511</v>
      </c>
      <c r="K321" s="303"/>
      <c r="L321" s="302">
        <v>0.60040960334911031</v>
      </c>
      <c r="M321" s="302">
        <v>0.64310801198717105</v>
      </c>
      <c r="N321" s="302">
        <v>2.9902189707136807E-2</v>
      </c>
      <c r="O321" s="302">
        <f t="shared" si="142"/>
        <v>1.273419805043418</v>
      </c>
    </row>
    <row r="322" spans="1:15" s="236" customFormat="1" x14ac:dyDescent="0.2">
      <c r="A322" s="237" t="str">
        <f>name!E$11</f>
        <v>Process, plant and machine operatives</v>
      </c>
      <c r="B322" s="302">
        <v>0.10226587380013127</v>
      </c>
      <c r="C322" s="302">
        <v>0.10524385446934843</v>
      </c>
      <c r="D322" s="302">
        <v>3.4556922979459394E-3</v>
      </c>
      <c r="E322" s="302">
        <f t="shared" si="140"/>
        <v>0.21096542056742565</v>
      </c>
      <c r="F322" s="303"/>
      <c r="G322" s="302">
        <v>7.2734093327616767E-2</v>
      </c>
      <c r="H322" s="302">
        <v>7.0706865800546373E-2</v>
      </c>
      <c r="I322" s="302">
        <v>2.4400953529946628E-2</v>
      </c>
      <c r="J322" s="302">
        <f t="shared" si="143"/>
        <v>0.16784191265810974</v>
      </c>
      <c r="K322" s="303"/>
      <c r="L322" s="302">
        <v>5.6381043425271546E-2</v>
      </c>
      <c r="M322" s="302">
        <v>0.1043404393132995</v>
      </c>
      <c r="N322" s="302">
        <v>5.0339015818741902E-2</v>
      </c>
      <c r="O322" s="302">
        <f t="shared" si="142"/>
        <v>0.21106049855731296</v>
      </c>
    </row>
    <row r="323" spans="1:15" s="236" customFormat="1" x14ac:dyDescent="0.2">
      <c r="A323" s="237" t="str">
        <f>name!E$12</f>
        <v>Elementary occupations</v>
      </c>
      <c r="B323" s="302">
        <v>0.44165454495129974</v>
      </c>
      <c r="C323" s="302">
        <v>0.80474051735514773</v>
      </c>
      <c r="D323" s="302">
        <v>9.0893255069889739E-2</v>
      </c>
      <c r="E323" s="302">
        <f t="shared" si="140"/>
        <v>1.3372883173763372</v>
      </c>
      <c r="F323" s="303"/>
      <c r="G323" s="302">
        <v>0.33138530956220391</v>
      </c>
      <c r="H323" s="302">
        <v>0.53142050565511889</v>
      </c>
      <c r="I323" s="302">
        <v>0.20231241303926872</v>
      </c>
      <c r="J323" s="302">
        <f t="shared" si="143"/>
        <v>1.0651182282565914</v>
      </c>
      <c r="K323" s="303"/>
      <c r="L323" s="302">
        <v>0.23945919459049966</v>
      </c>
      <c r="M323" s="302">
        <v>0.57157431592414898</v>
      </c>
      <c r="N323" s="302">
        <v>0.34779948139354333</v>
      </c>
      <c r="O323" s="302">
        <f t="shared" si="142"/>
        <v>1.1588329919081919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20.199359578685719</v>
      </c>
      <c r="C325" s="311">
        <f t="shared" ref="C325:E325" si="144">SUM(C315:C323)</f>
        <v>12.311181822466612</v>
      </c>
      <c r="D325" s="311">
        <f t="shared" si="144"/>
        <v>0.1784585988476764</v>
      </c>
      <c r="E325" s="311">
        <f t="shared" si="144"/>
        <v>32.689</v>
      </c>
      <c r="F325" s="311"/>
      <c r="G325" s="311">
        <f t="shared" ref="G325:J325" si="145">SUM(G315:G323)</f>
        <v>20.680811355272837</v>
      </c>
      <c r="H325" s="311">
        <f t="shared" si="145"/>
        <v>11.015432791881091</v>
      </c>
      <c r="I325" s="311">
        <f t="shared" si="145"/>
        <v>1.0967558528460442</v>
      </c>
      <c r="J325" s="311">
        <f t="shared" si="145"/>
        <v>32.792999999999971</v>
      </c>
      <c r="K325" s="311"/>
      <c r="L325" s="311">
        <f t="shared" ref="L325:O325" si="146">SUM(L315:L323)</f>
        <v>20.221151759228988</v>
      </c>
      <c r="M325" s="311">
        <f t="shared" si="146"/>
        <v>11.435709367237466</v>
      </c>
      <c r="N325" s="311">
        <f t="shared" si="146"/>
        <v>1.120138873533604</v>
      </c>
      <c r="O325" s="311">
        <f t="shared" si="146"/>
        <v>32.777000000000065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0.8432519387422065</v>
      </c>
      <c r="C332" s="302">
        <v>0.33941518033996226</v>
      </c>
      <c r="D332" s="302">
        <v>0.41729785684667209</v>
      </c>
      <c r="E332" s="302">
        <f>SUM(B332:D332)</f>
        <v>1.5999649759288408</v>
      </c>
      <c r="F332" s="303"/>
      <c r="G332" s="302">
        <v>0.87328478175304225</v>
      </c>
      <c r="H332" s="302">
        <v>0.42276820676273058</v>
      </c>
      <c r="I332" s="302">
        <v>0.45489183562259472</v>
      </c>
      <c r="J332" s="302">
        <f>SUM(G332:I332)</f>
        <v>1.7509448241383674</v>
      </c>
      <c r="K332" s="303"/>
      <c r="L332" s="302">
        <v>0.88644855849268789</v>
      </c>
      <c r="M332" s="302">
        <v>0.49796373376412706</v>
      </c>
      <c r="N332" s="302">
        <v>0.50693214506956896</v>
      </c>
      <c r="O332" s="302">
        <f>SUM(L332:N332)</f>
        <v>1.8913444373263839</v>
      </c>
    </row>
    <row r="333" spans="1:15" s="236" customFormat="1" x14ac:dyDescent="0.2">
      <c r="A333" s="237" t="str">
        <f>name!E$5</f>
        <v>Professional occupations</v>
      </c>
      <c r="B333" s="302">
        <v>17.405986079273447</v>
      </c>
      <c r="C333" s="302">
        <v>9.1883618709307271</v>
      </c>
      <c r="D333" s="302">
        <v>2.1742491934255312</v>
      </c>
      <c r="E333" s="302">
        <f t="shared" ref="E333:E340" si="147">SUM(B333:D333)</f>
        <v>28.768597143629705</v>
      </c>
      <c r="F333" s="303"/>
      <c r="G333" s="302">
        <v>19.46393744865204</v>
      </c>
      <c r="H333" s="302">
        <v>9.9938246912336677</v>
      </c>
      <c r="I333" s="302">
        <v>2.8334497797081841</v>
      </c>
      <c r="J333" s="302">
        <f t="shared" ref="J333:J335" si="148">SUM(G333:I333)</f>
        <v>32.291211919593891</v>
      </c>
      <c r="K333" s="303"/>
      <c r="L333" s="302">
        <v>21.342348679765411</v>
      </c>
      <c r="M333" s="302">
        <v>12.124174825848586</v>
      </c>
      <c r="N333" s="302">
        <v>2.9448110695476211</v>
      </c>
      <c r="O333" s="302">
        <f t="shared" ref="O333:O340" si="149">SUM(L333:N333)</f>
        <v>36.411334575161618</v>
      </c>
    </row>
    <row r="334" spans="1:15" s="236" customFormat="1" x14ac:dyDescent="0.2">
      <c r="A334" s="237" t="str">
        <f>name!E$6</f>
        <v>Associate professional occupations</v>
      </c>
      <c r="B334" s="302">
        <v>2.2149055895970728</v>
      </c>
      <c r="C334" s="302">
        <v>2.0335203083135798</v>
      </c>
      <c r="D334" s="302">
        <v>1.0291902728587747</v>
      </c>
      <c r="E334" s="302">
        <f t="shared" si="147"/>
        <v>5.2776161707694271</v>
      </c>
      <c r="F334" s="303"/>
      <c r="G334" s="302">
        <v>2.4247274580230034</v>
      </c>
      <c r="H334" s="302">
        <v>2.1723797250157038</v>
      </c>
      <c r="I334" s="302">
        <v>0.86388317130736969</v>
      </c>
      <c r="J334" s="302">
        <f t="shared" si="148"/>
        <v>5.4609903543460767</v>
      </c>
      <c r="K334" s="303"/>
      <c r="L334" s="302">
        <v>2.1777045092608738</v>
      </c>
      <c r="M334" s="302">
        <v>2.0966648133182688</v>
      </c>
      <c r="N334" s="302">
        <v>0.77639676613178676</v>
      </c>
      <c r="O334" s="302">
        <f t="shared" si="149"/>
        <v>5.0507660887109287</v>
      </c>
    </row>
    <row r="335" spans="1:15" s="236" customFormat="1" x14ac:dyDescent="0.2">
      <c r="A335" s="237" t="str">
        <f>name!E$7</f>
        <v>Administrative and secretarial occupations</v>
      </c>
      <c r="B335" s="302">
        <v>1.3511948340141906</v>
      </c>
      <c r="C335" s="302">
        <v>3.4803819225777275</v>
      </c>
      <c r="D335" s="302">
        <v>0.13948024935357936</v>
      </c>
      <c r="E335" s="302">
        <f t="shared" si="147"/>
        <v>4.9710570059454975</v>
      </c>
      <c r="F335" s="303"/>
      <c r="G335" s="302">
        <v>1.2194568906734193</v>
      </c>
      <c r="H335" s="302">
        <v>2.9185993929690137</v>
      </c>
      <c r="I335" s="302">
        <v>0.13527254238823402</v>
      </c>
      <c r="J335" s="302">
        <f t="shared" si="148"/>
        <v>4.2733288260306672</v>
      </c>
      <c r="K335" s="303"/>
      <c r="L335" s="302">
        <v>0.68335965072173599</v>
      </c>
      <c r="M335" s="302">
        <v>1.6589652948070532</v>
      </c>
      <c r="N335" s="302">
        <v>8.5840187252741992E-2</v>
      </c>
      <c r="O335" s="302">
        <f t="shared" si="149"/>
        <v>2.428165132781531</v>
      </c>
    </row>
    <row r="336" spans="1:15" s="236" customFormat="1" x14ac:dyDescent="0.2">
      <c r="A336" s="237" t="str">
        <f>name!E$8</f>
        <v>Skilled trades occupations</v>
      </c>
      <c r="B336" s="302">
        <v>0.5675765775716225</v>
      </c>
      <c r="C336" s="302">
        <v>0.38370333409652035</v>
      </c>
      <c r="D336" s="302">
        <v>0.26722390892688902</v>
      </c>
      <c r="E336" s="302">
        <f t="shared" si="147"/>
        <v>1.2185038205950318</v>
      </c>
      <c r="F336" s="303"/>
      <c r="G336" s="302">
        <v>0.41608362450468256</v>
      </c>
      <c r="H336" s="302">
        <v>0.25312455565727787</v>
      </c>
      <c r="I336" s="302">
        <v>0.18272848451667745</v>
      </c>
      <c r="J336" s="302">
        <f>SUM(G336:I336)</f>
        <v>0.85193666467863793</v>
      </c>
      <c r="K336" s="303"/>
      <c r="L336" s="302">
        <v>0.26005945169037548</v>
      </c>
      <c r="M336" s="302">
        <v>0.11827571268556716</v>
      </c>
      <c r="N336" s="302">
        <v>0.21013025944958116</v>
      </c>
      <c r="O336" s="302">
        <f t="shared" si="149"/>
        <v>0.5884654238255238</v>
      </c>
    </row>
    <row r="337" spans="1:15" s="236" customFormat="1" x14ac:dyDescent="0.2">
      <c r="A337" s="237" t="str">
        <f>name!E$9</f>
        <v>Caring, leisure and other service occupations</v>
      </c>
      <c r="B337" s="302">
        <v>5.8163603595930713</v>
      </c>
      <c r="C337" s="302">
        <v>8.6574142495138862</v>
      </c>
      <c r="D337" s="302">
        <v>0.3969242135787267</v>
      </c>
      <c r="E337" s="302">
        <f t="shared" si="147"/>
        <v>14.870698822685684</v>
      </c>
      <c r="F337" s="303"/>
      <c r="G337" s="302">
        <v>5.4624522262631823</v>
      </c>
      <c r="H337" s="302">
        <v>7.888387736775254</v>
      </c>
      <c r="I337" s="302">
        <v>0.46496245495338884</v>
      </c>
      <c r="J337" s="302">
        <f t="shared" ref="J337:J340" si="150">SUM(G337:I337)</f>
        <v>13.815802417991824</v>
      </c>
      <c r="K337" s="303"/>
      <c r="L337" s="302">
        <v>6.3244636263391847</v>
      </c>
      <c r="M337" s="302">
        <v>8.2018052357191333</v>
      </c>
      <c r="N337" s="302">
        <v>0.49057065484512835</v>
      </c>
      <c r="O337" s="302">
        <f t="shared" si="149"/>
        <v>15.016839516903447</v>
      </c>
    </row>
    <row r="338" spans="1:15" s="236" customFormat="1" x14ac:dyDescent="0.2">
      <c r="A338" s="237" t="str">
        <f>name!E$10</f>
        <v>Sales and customer service occupations</v>
      </c>
      <c r="B338" s="302">
        <v>0.118264629491139</v>
      </c>
      <c r="C338" s="302">
        <v>0.23533962882664208</v>
      </c>
      <c r="D338" s="302">
        <v>0.13168263108083209</v>
      </c>
      <c r="E338" s="302">
        <f t="shared" si="147"/>
        <v>0.4852868893986132</v>
      </c>
      <c r="F338" s="303"/>
      <c r="G338" s="302">
        <v>0.10782142092372569</v>
      </c>
      <c r="H338" s="302">
        <v>0.19951329173297314</v>
      </c>
      <c r="I338" s="302">
        <v>7.9416438063385858E-2</v>
      </c>
      <c r="J338" s="302">
        <f t="shared" si="150"/>
        <v>0.3867511507200847</v>
      </c>
      <c r="K338" s="303"/>
      <c r="L338" s="302">
        <v>0.11370693763360437</v>
      </c>
      <c r="M338" s="302">
        <v>0.20435770012029897</v>
      </c>
      <c r="N338" s="302">
        <v>8.8217260157448352E-2</v>
      </c>
      <c r="O338" s="302">
        <f t="shared" si="149"/>
        <v>0.40628189791135172</v>
      </c>
    </row>
    <row r="339" spans="1:15" s="236" customFormat="1" x14ac:dyDescent="0.2">
      <c r="A339" s="237" t="str">
        <f>name!E$11</f>
        <v>Process, plant and machine operatives</v>
      </c>
      <c r="B339" s="302">
        <v>9.8517722457994089E-2</v>
      </c>
      <c r="C339" s="302">
        <v>0.13971517619904131</v>
      </c>
      <c r="D339" s="302">
        <v>1.2165853832544822</v>
      </c>
      <c r="E339" s="302">
        <f t="shared" si="147"/>
        <v>1.4548182819115176</v>
      </c>
      <c r="F339" s="303"/>
      <c r="G339" s="302">
        <v>7.6580485604417853E-2</v>
      </c>
      <c r="H339" s="302">
        <v>9.5343032804384276E-2</v>
      </c>
      <c r="I339" s="302">
        <v>0.94258266840712512</v>
      </c>
      <c r="J339" s="302">
        <f t="shared" si="150"/>
        <v>1.1145061868159272</v>
      </c>
      <c r="K339" s="303"/>
      <c r="L339" s="302">
        <v>7.4523423535619401E-2</v>
      </c>
      <c r="M339" s="302">
        <v>9.8169526996512921E-2</v>
      </c>
      <c r="N339" s="302">
        <v>1.0858495031051445</v>
      </c>
      <c r="O339" s="302">
        <f t="shared" si="149"/>
        <v>1.2585424536372769</v>
      </c>
    </row>
    <row r="340" spans="1:15" s="236" customFormat="1" x14ac:dyDescent="0.2">
      <c r="A340" s="237" t="str">
        <f>name!E$12</f>
        <v>Elementary occupations</v>
      </c>
      <c r="B340" s="302">
        <v>0.23636138769412174</v>
      </c>
      <c r="C340" s="302">
        <v>3.642836724074813</v>
      </c>
      <c r="D340" s="302">
        <v>0.32825877736678455</v>
      </c>
      <c r="E340" s="302">
        <f t="shared" si="147"/>
        <v>4.2074568891357194</v>
      </c>
      <c r="F340" s="303"/>
      <c r="G340" s="302">
        <v>0.18414594498654735</v>
      </c>
      <c r="H340" s="302">
        <v>2.6716676707318348</v>
      </c>
      <c r="I340" s="302">
        <v>0.17471403996620227</v>
      </c>
      <c r="J340" s="302">
        <f t="shared" si="150"/>
        <v>3.0305276556845842</v>
      </c>
      <c r="K340" s="303"/>
      <c r="L340" s="302">
        <v>8.6962737506500715E-2</v>
      </c>
      <c r="M340" s="302">
        <v>1.0740202546679707</v>
      </c>
      <c r="N340" s="302">
        <v>0.27827748156740595</v>
      </c>
      <c r="O340" s="302">
        <f t="shared" si="149"/>
        <v>1.4392604737418773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28.652419118434867</v>
      </c>
      <c r="C342" s="311">
        <f t="shared" ref="C342:E342" si="151">SUM(C332:C340)</f>
        <v>28.100688394872897</v>
      </c>
      <c r="D342" s="311">
        <f t="shared" si="151"/>
        <v>6.1008924866922705</v>
      </c>
      <c r="E342" s="311">
        <f t="shared" si="151"/>
        <v>62.854000000000035</v>
      </c>
      <c r="F342" s="311"/>
      <c r="G342" s="311">
        <f t="shared" ref="G342:J342" si="152">SUM(G332:G340)</f>
        <v>30.228490281384062</v>
      </c>
      <c r="H342" s="311">
        <f t="shared" si="152"/>
        <v>26.615608303682841</v>
      </c>
      <c r="I342" s="311">
        <f t="shared" si="152"/>
        <v>6.1319014149331625</v>
      </c>
      <c r="J342" s="311">
        <f t="shared" si="152"/>
        <v>62.976000000000063</v>
      </c>
      <c r="K342" s="311"/>
      <c r="L342" s="311">
        <f t="shared" ref="L342:O342" si="153">SUM(L332:L340)</f>
        <v>31.949577574945994</v>
      </c>
      <c r="M342" s="311">
        <f t="shared" si="153"/>
        <v>26.074397097927516</v>
      </c>
      <c r="N342" s="311">
        <f t="shared" si="153"/>
        <v>6.4670253271264277</v>
      </c>
      <c r="O342" s="311">
        <f t="shared" si="153"/>
        <v>64.490999999999929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2.6346348203641745</v>
      </c>
      <c r="C349" s="302">
        <v>0.82630806666833834</v>
      </c>
      <c r="D349" s="302">
        <v>0.50597004323587225</v>
      </c>
      <c r="E349" s="302">
        <f>SUM(B349:D349)</f>
        <v>3.9669129302683852</v>
      </c>
      <c r="F349" s="303"/>
      <c r="G349" s="302">
        <v>2.9247457020749565</v>
      </c>
      <c r="H349" s="302">
        <v>1.1785858262887725</v>
      </c>
      <c r="I349" s="302">
        <v>0.53116483314573304</v>
      </c>
      <c r="J349" s="302">
        <f>SUM(G349:I349)</f>
        <v>4.6344963615094619</v>
      </c>
      <c r="K349" s="303"/>
      <c r="L349" s="302">
        <v>4.0849249072449165</v>
      </c>
      <c r="M349" s="302">
        <v>1.5422778634697243</v>
      </c>
      <c r="N349" s="302">
        <v>0.6410235297919582</v>
      </c>
      <c r="O349" s="302">
        <f>SUM(L349:N349)</f>
        <v>6.2682263005065995</v>
      </c>
    </row>
    <row r="350" spans="1:15" s="236" customFormat="1" x14ac:dyDescent="0.2">
      <c r="A350" s="237" t="str">
        <f>name!E$5</f>
        <v>Professional occupations</v>
      </c>
      <c r="B350" s="302">
        <v>16.454475908371847</v>
      </c>
      <c r="C350" s="302">
        <v>7.7255033968324458</v>
      </c>
      <c r="D350" s="302">
        <v>2.6419766380490679</v>
      </c>
      <c r="E350" s="302">
        <f t="shared" ref="E350:E357" si="154">SUM(B350:D350)</f>
        <v>26.821955943253361</v>
      </c>
      <c r="F350" s="303"/>
      <c r="G350" s="302">
        <v>19.128946152644374</v>
      </c>
      <c r="H350" s="302">
        <v>9.3988558613994986</v>
      </c>
      <c r="I350" s="302">
        <v>2.4637791815783046</v>
      </c>
      <c r="J350" s="302">
        <f t="shared" ref="J350:J352" si="155">SUM(G350:I350)</f>
        <v>30.991581195622175</v>
      </c>
      <c r="K350" s="303"/>
      <c r="L350" s="302">
        <v>26.203035202984697</v>
      </c>
      <c r="M350" s="302">
        <v>11.84731791224756</v>
      </c>
      <c r="N350" s="302">
        <v>3.0172053742670255</v>
      </c>
      <c r="O350" s="302">
        <f t="shared" ref="O350:O357" si="156">SUM(L350:N350)</f>
        <v>41.067558489499284</v>
      </c>
    </row>
    <row r="351" spans="1:15" s="236" customFormat="1" x14ac:dyDescent="0.2">
      <c r="A351" s="237" t="str">
        <f>name!E$6</f>
        <v>Associate professional occupations</v>
      </c>
      <c r="B351" s="302">
        <v>6.7598969962020732</v>
      </c>
      <c r="C351" s="302">
        <v>4.1727797643921303</v>
      </c>
      <c r="D351" s="302">
        <v>0.95079968286536742</v>
      </c>
      <c r="E351" s="302">
        <f t="shared" si="154"/>
        <v>11.883476443459571</v>
      </c>
      <c r="F351" s="303"/>
      <c r="G351" s="302">
        <v>7.6584296205871354</v>
      </c>
      <c r="H351" s="302">
        <v>5.0160984862242621</v>
      </c>
      <c r="I351" s="302">
        <v>0.68000980775661035</v>
      </c>
      <c r="J351" s="302">
        <f t="shared" si="155"/>
        <v>13.354537914568008</v>
      </c>
      <c r="K351" s="303"/>
      <c r="L351" s="302">
        <v>9.3773957848610294</v>
      </c>
      <c r="M351" s="302">
        <v>5.6831413298403568</v>
      </c>
      <c r="N351" s="302">
        <v>0.96573515206937499</v>
      </c>
      <c r="O351" s="302">
        <f t="shared" si="156"/>
        <v>16.026272266770761</v>
      </c>
    </row>
    <row r="352" spans="1:15" s="236" customFormat="1" x14ac:dyDescent="0.2">
      <c r="A352" s="237" t="str">
        <f>name!E$7</f>
        <v>Administrative and secretarial occupations</v>
      </c>
      <c r="B352" s="302">
        <v>4.5676757692528502</v>
      </c>
      <c r="C352" s="302">
        <v>6.9145002847961203</v>
      </c>
      <c r="D352" s="302">
        <v>0.22438587838205976</v>
      </c>
      <c r="E352" s="302">
        <f t="shared" si="154"/>
        <v>11.706561932431031</v>
      </c>
      <c r="F352" s="303"/>
      <c r="G352" s="302">
        <v>4.3213876678238305</v>
      </c>
      <c r="H352" s="302">
        <v>6.4004502457805446</v>
      </c>
      <c r="I352" s="302">
        <v>0.1357347614936904</v>
      </c>
      <c r="J352" s="302">
        <f t="shared" si="155"/>
        <v>10.857572675098066</v>
      </c>
      <c r="K352" s="303"/>
      <c r="L352" s="302">
        <v>4.0102856024622309</v>
      </c>
      <c r="M352" s="302">
        <v>4.8653859698374529</v>
      </c>
      <c r="N352" s="302">
        <v>0.1029554298107766</v>
      </c>
      <c r="O352" s="302">
        <f t="shared" si="156"/>
        <v>8.9786270021104606</v>
      </c>
    </row>
    <row r="353" spans="1:15" s="236" customFormat="1" x14ac:dyDescent="0.2">
      <c r="A353" s="237" t="str">
        <f>name!E$8</f>
        <v>Skilled trades occupations</v>
      </c>
      <c r="B353" s="302">
        <v>0.59405502109877839</v>
      </c>
      <c r="C353" s="302">
        <v>0.52918768252128146</v>
      </c>
      <c r="D353" s="302">
        <v>0.22526832352422063</v>
      </c>
      <c r="E353" s="302">
        <f t="shared" si="154"/>
        <v>1.3485110271442804</v>
      </c>
      <c r="F353" s="303"/>
      <c r="G353" s="302">
        <v>0.47978763816540337</v>
      </c>
      <c r="H353" s="302">
        <v>0.40872597234980457</v>
      </c>
      <c r="I353" s="302">
        <v>0.19646546210697446</v>
      </c>
      <c r="J353" s="302">
        <f>SUM(G353:I353)</f>
        <v>1.0849790726221824</v>
      </c>
      <c r="K353" s="303"/>
      <c r="L353" s="302">
        <v>0.35375553148980049</v>
      </c>
      <c r="M353" s="302">
        <v>0.36508412019759112</v>
      </c>
      <c r="N353" s="302">
        <v>0.2490109367149205</v>
      </c>
      <c r="O353" s="302">
        <f t="shared" si="156"/>
        <v>0.96785058840231208</v>
      </c>
    </row>
    <row r="354" spans="1:15" s="236" customFormat="1" x14ac:dyDescent="0.2">
      <c r="A354" s="237" t="str">
        <f>name!E$9</f>
        <v>Caring, leisure and other service occupations</v>
      </c>
      <c r="B354" s="302">
        <v>16.484437250995679</v>
      </c>
      <c r="C354" s="302">
        <v>16.214103020206871</v>
      </c>
      <c r="D354" s="302">
        <v>1.8561996544914967</v>
      </c>
      <c r="E354" s="302">
        <f t="shared" si="154"/>
        <v>34.554739925694044</v>
      </c>
      <c r="F354" s="303"/>
      <c r="G354" s="302">
        <v>16.344281814274527</v>
      </c>
      <c r="H354" s="302">
        <v>16.085232442962425</v>
      </c>
      <c r="I354" s="302">
        <v>1.6184680123825961</v>
      </c>
      <c r="J354" s="302">
        <f t="shared" ref="J354:J357" si="157">SUM(G354:I354)</f>
        <v>34.047982269619546</v>
      </c>
      <c r="K354" s="303"/>
      <c r="L354" s="302">
        <v>22.061384868115038</v>
      </c>
      <c r="M354" s="302">
        <v>19.44094548172195</v>
      </c>
      <c r="N354" s="302">
        <v>2.1383222432149429</v>
      </c>
      <c r="O354" s="302">
        <f t="shared" si="156"/>
        <v>43.640652593051932</v>
      </c>
    </row>
    <row r="355" spans="1:15" s="236" customFormat="1" x14ac:dyDescent="0.2">
      <c r="A355" s="237" t="str">
        <f>name!E$10</f>
        <v>Sales and customer service occupations</v>
      </c>
      <c r="B355" s="302">
        <v>0.65464360328071436</v>
      </c>
      <c r="C355" s="302">
        <v>0.66657927321109411</v>
      </c>
      <c r="D355" s="302">
        <v>8.821444076338486E-2</v>
      </c>
      <c r="E355" s="302">
        <f t="shared" si="154"/>
        <v>1.4094373172551935</v>
      </c>
      <c r="F355" s="303"/>
      <c r="G355" s="302">
        <v>0.61097481990482105</v>
      </c>
      <c r="H355" s="302">
        <v>0.62806469122130559</v>
      </c>
      <c r="I355" s="302">
        <v>5.1233311121458444E-2</v>
      </c>
      <c r="J355" s="302">
        <f t="shared" si="157"/>
        <v>1.2902728222475852</v>
      </c>
      <c r="K355" s="303"/>
      <c r="L355" s="302">
        <v>0.78363533728774581</v>
      </c>
      <c r="M355" s="302">
        <v>0.76716502857964131</v>
      </c>
      <c r="N355" s="302">
        <v>7.0816319642516098E-2</v>
      </c>
      <c r="O355" s="302">
        <f t="shared" si="156"/>
        <v>1.6216166855099032</v>
      </c>
    </row>
    <row r="356" spans="1:15" s="236" customFormat="1" x14ac:dyDescent="0.2">
      <c r="A356" s="237" t="str">
        <f>name!E$11</f>
        <v>Process, plant and machine operatives</v>
      </c>
      <c r="B356" s="302">
        <v>0.22267752738167196</v>
      </c>
      <c r="C356" s="302">
        <v>0.32669420190950144</v>
      </c>
      <c r="D356" s="302">
        <v>3.0309836544688832E-2</v>
      </c>
      <c r="E356" s="302">
        <f t="shared" si="154"/>
        <v>0.57968156583586228</v>
      </c>
      <c r="F356" s="303"/>
      <c r="G356" s="302">
        <v>0.16899269400460593</v>
      </c>
      <c r="H356" s="302">
        <v>0.29560488332115531</v>
      </c>
      <c r="I356" s="302">
        <v>2.8208117020283332E-2</v>
      </c>
      <c r="J356" s="302">
        <f t="shared" si="157"/>
        <v>0.49280569434604454</v>
      </c>
      <c r="K356" s="303"/>
      <c r="L356" s="302">
        <v>8.3767887168570421E-2</v>
      </c>
      <c r="M356" s="302">
        <v>0.24859269341267237</v>
      </c>
      <c r="N356" s="302">
        <v>2.1596871584808778E-2</v>
      </c>
      <c r="O356" s="302">
        <f t="shared" si="156"/>
        <v>0.35395745216605157</v>
      </c>
    </row>
    <row r="357" spans="1:15" s="236" customFormat="1" x14ac:dyDescent="0.2">
      <c r="A357" s="237" t="str">
        <f>name!E$12</f>
        <v>Elementary occupations</v>
      </c>
      <c r="B357" s="302">
        <v>0.67776905448803559</v>
      </c>
      <c r="C357" s="302">
        <v>1.9121774005243111</v>
      </c>
      <c r="D357" s="302">
        <v>5.2776459646042849E-2</v>
      </c>
      <c r="E357" s="302">
        <f t="shared" si="154"/>
        <v>2.6427229146583895</v>
      </c>
      <c r="F357" s="303"/>
      <c r="G357" s="302">
        <v>0.5946376463309061</v>
      </c>
      <c r="H357" s="302">
        <v>1.47619206715905</v>
      </c>
      <c r="I357" s="302">
        <v>2.5942280877032684E-2</v>
      </c>
      <c r="J357" s="302">
        <f t="shared" si="157"/>
        <v>2.0967719943669891</v>
      </c>
      <c r="K357" s="303"/>
      <c r="L357" s="302">
        <v>0.46559200070487861</v>
      </c>
      <c r="M357" s="302">
        <v>0.91789564125732015</v>
      </c>
      <c r="N357" s="302">
        <v>8.7509800204858077E-3</v>
      </c>
      <c r="O357" s="302">
        <f t="shared" si="156"/>
        <v>1.3922386219826846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49.050265951435826</v>
      </c>
      <c r="C359" s="311">
        <f t="shared" ref="C359:E359" si="158">SUM(C349:C357)</f>
        <v>39.287833091062097</v>
      </c>
      <c r="D359" s="311">
        <f t="shared" si="158"/>
        <v>6.5759009575022001</v>
      </c>
      <c r="E359" s="311">
        <f t="shared" si="158"/>
        <v>94.914000000000129</v>
      </c>
      <c r="F359" s="311"/>
      <c r="G359" s="311">
        <f t="shared" ref="G359:J359" si="159">SUM(G349:G357)</f>
        <v>52.232183755810567</v>
      </c>
      <c r="H359" s="311">
        <f t="shared" si="159"/>
        <v>40.887810476706811</v>
      </c>
      <c r="I359" s="311">
        <f t="shared" si="159"/>
        <v>5.7310057674826833</v>
      </c>
      <c r="J359" s="311">
        <f t="shared" si="159"/>
        <v>98.851000000000056</v>
      </c>
      <c r="K359" s="311"/>
      <c r="L359" s="311">
        <f t="shared" ref="L359:O359" si="160">SUM(L349:L357)</f>
        <v>67.42377712231891</v>
      </c>
      <c r="M359" s="311">
        <f t="shared" si="160"/>
        <v>45.677806040564271</v>
      </c>
      <c r="N359" s="311">
        <f t="shared" si="160"/>
        <v>7.2154168371168099</v>
      </c>
      <c r="O359" s="311">
        <f t="shared" si="160"/>
        <v>120.31700000000001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0.62389856965101154</v>
      </c>
      <c r="C366" s="302">
        <v>0.20106335772476919</v>
      </c>
      <c r="D366" s="302">
        <v>0.15849762713087651</v>
      </c>
      <c r="E366" s="302">
        <f>SUM(B366:D366)</f>
        <v>0.98345955450665712</v>
      </c>
      <c r="F366" s="303"/>
      <c r="G366" s="302">
        <v>0.64123616335883116</v>
      </c>
      <c r="H366" s="302">
        <v>0.27222573764465752</v>
      </c>
      <c r="I366" s="302">
        <v>0.26486100634170362</v>
      </c>
      <c r="J366" s="302">
        <f>SUM(G366:I366)</f>
        <v>1.1783229073451924</v>
      </c>
      <c r="K366" s="303"/>
      <c r="L366" s="302">
        <v>0.6398221275153716</v>
      </c>
      <c r="M366" s="302">
        <v>0.3731245164855988</v>
      </c>
      <c r="N366" s="302">
        <v>0.2260145900104818</v>
      </c>
      <c r="O366" s="302">
        <f>SUM(L366:N366)</f>
        <v>1.2389612340114522</v>
      </c>
    </row>
    <row r="367" spans="1:15" s="236" customFormat="1" x14ac:dyDescent="0.2">
      <c r="A367" s="237" t="str">
        <f>name!E$5</f>
        <v>Professional occupations</v>
      </c>
      <c r="B367" s="302">
        <v>0.78715425088118285</v>
      </c>
      <c r="C367" s="302">
        <v>0.41834413739829834</v>
      </c>
      <c r="D367" s="302">
        <v>0.48389031289257678</v>
      </c>
      <c r="E367" s="302">
        <f t="shared" ref="E367:E374" si="161">SUM(B367:D367)</f>
        <v>1.6893887011720579</v>
      </c>
      <c r="F367" s="303"/>
      <c r="G367" s="302">
        <v>0.93692903993686838</v>
      </c>
      <c r="H367" s="302">
        <v>0.58793540432493641</v>
      </c>
      <c r="I367" s="302">
        <v>0.73120894721834395</v>
      </c>
      <c r="J367" s="302">
        <f t="shared" ref="J367:J369" si="162">SUM(G367:I367)</f>
        <v>2.2560733914801485</v>
      </c>
      <c r="K367" s="303"/>
      <c r="L367" s="302">
        <v>1.0091365414295743</v>
      </c>
      <c r="M367" s="302">
        <v>0.70303273469475758</v>
      </c>
      <c r="N367" s="302">
        <v>0.60431410118894502</v>
      </c>
      <c r="O367" s="302">
        <f t="shared" ref="O367:O374" si="163">SUM(L367:N367)</f>
        <v>2.3164833773132769</v>
      </c>
    </row>
    <row r="368" spans="1:15" s="236" customFormat="1" x14ac:dyDescent="0.2">
      <c r="A368" s="237" t="str">
        <f>name!E$6</f>
        <v>Associate professional occupations</v>
      </c>
      <c r="B368" s="302">
        <v>1.0385350979411214</v>
      </c>
      <c r="C368" s="302">
        <v>0.71230198823144164</v>
      </c>
      <c r="D368" s="302">
        <v>1.214913639870193</v>
      </c>
      <c r="E368" s="302">
        <f t="shared" si="161"/>
        <v>2.965750726042756</v>
      </c>
      <c r="F368" s="303"/>
      <c r="G368" s="302">
        <v>1.0947826431129701</v>
      </c>
      <c r="H368" s="302">
        <v>0.79836388200997799</v>
      </c>
      <c r="I368" s="302">
        <v>1.9013551958548152</v>
      </c>
      <c r="J368" s="302">
        <f t="shared" si="162"/>
        <v>3.7945017209777632</v>
      </c>
      <c r="K368" s="303"/>
      <c r="L368" s="302">
        <v>1.040511515262571</v>
      </c>
      <c r="M368" s="302">
        <v>0.77968819940515111</v>
      </c>
      <c r="N368" s="302">
        <v>1.6651492984639811</v>
      </c>
      <c r="O368" s="302">
        <f t="shared" si="163"/>
        <v>3.4853490131317031</v>
      </c>
    </row>
    <row r="369" spans="1:15" s="236" customFormat="1" x14ac:dyDescent="0.2">
      <c r="A369" s="237" t="str">
        <f>name!E$7</f>
        <v>Administrative and secretarial occupations</v>
      </c>
      <c r="B369" s="302">
        <v>0.88831177323254462</v>
      </c>
      <c r="C369" s="302">
        <v>1.6938504416924225</v>
      </c>
      <c r="D369" s="302">
        <v>4.3177045703401001E-2</v>
      </c>
      <c r="E369" s="302">
        <f t="shared" si="161"/>
        <v>2.6253392606283681</v>
      </c>
      <c r="F369" s="303"/>
      <c r="G369" s="302">
        <v>0.78235140847922435</v>
      </c>
      <c r="H369" s="302">
        <v>1.5885789934879913</v>
      </c>
      <c r="I369" s="302">
        <v>5.0378863017618201E-2</v>
      </c>
      <c r="J369" s="302">
        <f t="shared" si="162"/>
        <v>2.4213092649848336</v>
      </c>
      <c r="K369" s="303"/>
      <c r="L369" s="302">
        <v>0.72082037444992519</v>
      </c>
      <c r="M369" s="302">
        <v>1.4815866197654264</v>
      </c>
      <c r="N369" s="302">
        <v>3.889698924515396E-2</v>
      </c>
      <c r="O369" s="302">
        <f t="shared" si="163"/>
        <v>2.2413039834605057</v>
      </c>
    </row>
    <row r="370" spans="1:15" s="236" customFormat="1" x14ac:dyDescent="0.2">
      <c r="A370" s="237" t="str">
        <f>name!E$8</f>
        <v>Skilled trades occupations</v>
      </c>
      <c r="B370" s="302">
        <v>0.6301438097794323</v>
      </c>
      <c r="C370" s="302">
        <v>0.39174001198091185</v>
      </c>
      <c r="D370" s="302">
        <v>0.31449253295930119</v>
      </c>
      <c r="E370" s="302">
        <f t="shared" si="161"/>
        <v>1.3363763547196452</v>
      </c>
      <c r="F370" s="303"/>
      <c r="G370" s="302">
        <v>0.51903137713952618</v>
      </c>
      <c r="H370" s="302">
        <v>0.30220737423043703</v>
      </c>
      <c r="I370" s="302">
        <v>0.44474097112676197</v>
      </c>
      <c r="J370" s="302">
        <f>SUM(G370:I370)</f>
        <v>1.2659797224967253</v>
      </c>
      <c r="K370" s="303"/>
      <c r="L370" s="302">
        <v>0.37806892387229585</v>
      </c>
      <c r="M370" s="302">
        <v>0.39305271307473577</v>
      </c>
      <c r="N370" s="302">
        <v>0.43303046407143658</v>
      </c>
      <c r="O370" s="302">
        <f t="shared" si="163"/>
        <v>1.2041521010184681</v>
      </c>
    </row>
    <row r="371" spans="1:15" s="236" customFormat="1" x14ac:dyDescent="0.2">
      <c r="A371" s="237" t="str">
        <f>name!E$9</f>
        <v>Caring, leisure and other service occupations</v>
      </c>
      <c r="B371" s="302">
        <v>0.64256041568588818</v>
      </c>
      <c r="C371" s="302">
        <v>1.0849020476862308</v>
      </c>
      <c r="D371" s="302">
        <v>6.7673600902717859E-2</v>
      </c>
      <c r="E371" s="302">
        <f t="shared" si="161"/>
        <v>1.7951360642748369</v>
      </c>
      <c r="F371" s="303"/>
      <c r="G371" s="302">
        <v>0.51849637802386705</v>
      </c>
      <c r="H371" s="302">
        <v>0.90778339417195819</v>
      </c>
      <c r="I371" s="302">
        <v>8.5664869085708514E-2</v>
      </c>
      <c r="J371" s="302">
        <f t="shared" ref="J371:J374" si="164">SUM(G371:I371)</f>
        <v>1.5119446412815336</v>
      </c>
      <c r="K371" s="303"/>
      <c r="L371" s="302">
        <v>0.49590745737490144</v>
      </c>
      <c r="M371" s="302">
        <v>0.89681832951926033</v>
      </c>
      <c r="N371" s="302">
        <v>7.5196603913851662E-2</v>
      </c>
      <c r="O371" s="302">
        <f t="shared" si="163"/>
        <v>1.4679223908080135</v>
      </c>
    </row>
    <row r="372" spans="1:15" s="236" customFormat="1" x14ac:dyDescent="0.2">
      <c r="A372" s="237" t="str">
        <f>name!E$10</f>
        <v>Sales and customer service occupations</v>
      </c>
      <c r="B372" s="302">
        <v>0.38737370055450771</v>
      </c>
      <c r="C372" s="302">
        <v>0.72593848427328356</v>
      </c>
      <c r="D372" s="302">
        <v>3.4604371113593803E-2</v>
      </c>
      <c r="E372" s="302">
        <f t="shared" si="161"/>
        <v>1.1479165559413851</v>
      </c>
      <c r="F372" s="303"/>
      <c r="G372" s="302">
        <v>0.34371194070057665</v>
      </c>
      <c r="H372" s="302">
        <v>0.67168486934982341</v>
      </c>
      <c r="I372" s="302">
        <v>4.1434630977443113E-2</v>
      </c>
      <c r="J372" s="302">
        <f t="shared" si="164"/>
        <v>1.0568314410278432</v>
      </c>
      <c r="K372" s="303"/>
      <c r="L372" s="302">
        <v>0.39178992376486527</v>
      </c>
      <c r="M372" s="302">
        <v>0.78326005471829685</v>
      </c>
      <c r="N372" s="302">
        <v>2.8461571907617E-2</v>
      </c>
      <c r="O372" s="302">
        <f t="shared" si="163"/>
        <v>1.203511550390779</v>
      </c>
    </row>
    <row r="373" spans="1:15" s="236" customFormat="1" x14ac:dyDescent="0.2">
      <c r="A373" s="237" t="str">
        <f>name!E$11</f>
        <v>Process, plant and machine operatives</v>
      </c>
      <c r="B373" s="302">
        <v>0.17902848782211594</v>
      </c>
      <c r="C373" s="302">
        <v>0.12660052163846464</v>
      </c>
      <c r="D373" s="302">
        <v>1.7676802771513615E-2</v>
      </c>
      <c r="E373" s="302">
        <f t="shared" si="161"/>
        <v>0.3233058122320942</v>
      </c>
      <c r="F373" s="303"/>
      <c r="G373" s="302">
        <v>0.1445613981001988</v>
      </c>
      <c r="H373" s="302">
        <v>0.11711532055319702</v>
      </c>
      <c r="I373" s="302">
        <v>2.8637555227080561E-2</v>
      </c>
      <c r="J373" s="302">
        <f t="shared" si="164"/>
        <v>0.29031427388047637</v>
      </c>
      <c r="K373" s="303"/>
      <c r="L373" s="302">
        <v>0.16768918454558837</v>
      </c>
      <c r="M373" s="302">
        <v>0.17505955094069872</v>
      </c>
      <c r="N373" s="302">
        <v>3.1861313552050845E-2</v>
      </c>
      <c r="O373" s="302">
        <f t="shared" si="163"/>
        <v>0.37461004903833794</v>
      </c>
    </row>
    <row r="374" spans="1:15" s="236" customFormat="1" x14ac:dyDescent="0.2">
      <c r="A374" s="237" t="str">
        <f>name!E$12</f>
        <v>Elementary occupations</v>
      </c>
      <c r="B374" s="302">
        <v>0.46761925252588366</v>
      </c>
      <c r="C374" s="302">
        <v>1.8460948985320509</v>
      </c>
      <c r="D374" s="302">
        <v>4.5612819424235666E-2</v>
      </c>
      <c r="E374" s="302">
        <f t="shared" si="161"/>
        <v>2.3593269704821704</v>
      </c>
      <c r="F374" s="303"/>
      <c r="G374" s="302">
        <v>0.36297497857368294</v>
      </c>
      <c r="H374" s="302">
        <v>1.4087208745722861</v>
      </c>
      <c r="I374" s="302">
        <v>4.8026783379497798E-2</v>
      </c>
      <c r="J374" s="302">
        <f t="shared" si="164"/>
        <v>1.8197226365254668</v>
      </c>
      <c r="K374" s="303"/>
      <c r="L374" s="302">
        <v>0.32932908219041179</v>
      </c>
      <c r="M374" s="302">
        <v>1.0785152434089502</v>
      </c>
      <c r="N374" s="302">
        <v>5.1861975228097774E-2</v>
      </c>
      <c r="O374" s="302">
        <f t="shared" si="163"/>
        <v>1.4597063008274598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5.6446253580736885</v>
      </c>
      <c r="C376" s="311">
        <f t="shared" ref="C376:E376" si="165">SUM(C366:C374)</f>
        <v>7.2008358891578741</v>
      </c>
      <c r="D376" s="311">
        <f t="shared" si="165"/>
        <v>2.3805387527684099</v>
      </c>
      <c r="E376" s="311">
        <f t="shared" si="165"/>
        <v>15.225999999999971</v>
      </c>
      <c r="F376" s="311"/>
      <c r="G376" s="311">
        <f t="shared" ref="G376:J376" si="166">SUM(G366:G374)</f>
        <v>5.3440753274257462</v>
      </c>
      <c r="H376" s="311">
        <f t="shared" si="166"/>
        <v>6.654615850345265</v>
      </c>
      <c r="I376" s="311">
        <f t="shared" si="166"/>
        <v>3.596308822228973</v>
      </c>
      <c r="J376" s="311">
        <f t="shared" si="166"/>
        <v>15.594999999999983</v>
      </c>
      <c r="K376" s="311"/>
      <c r="L376" s="311">
        <f t="shared" ref="L376:O376" si="167">SUM(L366:L374)</f>
        <v>5.1730751304055058</v>
      </c>
      <c r="M376" s="311">
        <f t="shared" si="167"/>
        <v>6.6641379620128749</v>
      </c>
      <c r="N376" s="311">
        <f t="shared" si="167"/>
        <v>3.1547869075816157</v>
      </c>
      <c r="O376" s="311">
        <f t="shared" si="167"/>
        <v>14.991999999999997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0.35738339094889116</v>
      </c>
      <c r="C383" s="302">
        <v>6.4764941970663403E-2</v>
      </c>
      <c r="D383" s="302">
        <v>0.47450011800396324</v>
      </c>
      <c r="E383" s="302">
        <f>SUM(B383:D383)</f>
        <v>0.89664845092351775</v>
      </c>
      <c r="F383" s="303"/>
      <c r="G383" s="302">
        <v>0.65993271120925179</v>
      </c>
      <c r="H383" s="302">
        <v>0.16513941441274926</v>
      </c>
      <c r="I383" s="302">
        <v>0.82887795946833653</v>
      </c>
      <c r="J383" s="302">
        <f>SUM(G383:I383)</f>
        <v>1.6539500850903375</v>
      </c>
      <c r="K383" s="303"/>
      <c r="L383" s="302">
        <v>0.63657147114953383</v>
      </c>
      <c r="M383" s="302">
        <v>0.19381465401664455</v>
      </c>
      <c r="N383" s="302">
        <v>0.78182397025950445</v>
      </c>
      <c r="O383" s="302">
        <f>SUM(L383:N383)</f>
        <v>1.6122100954256828</v>
      </c>
    </row>
    <row r="384" spans="1:15" s="236" customFormat="1" x14ac:dyDescent="0.2">
      <c r="A384" s="237" t="str">
        <f>name!E$5</f>
        <v>Professional occupations</v>
      </c>
      <c r="B384" s="302">
        <v>0.84132141462195498</v>
      </c>
      <c r="C384" s="302">
        <v>0.25842420635455954</v>
      </c>
      <c r="D384" s="302">
        <v>1.1650963068122446</v>
      </c>
      <c r="E384" s="302">
        <f t="shared" ref="E384:E391" si="168">SUM(B384:D384)</f>
        <v>2.2648419277887593</v>
      </c>
      <c r="F384" s="303"/>
      <c r="G384" s="302">
        <v>1.4605808477045654</v>
      </c>
      <c r="H384" s="302">
        <v>0.53725689825115885</v>
      </c>
      <c r="I384" s="302">
        <v>1.2176370641500007</v>
      </c>
      <c r="J384" s="302">
        <f t="shared" ref="J384:J386" si="169">SUM(G384:I384)</f>
        <v>3.2154748101057251</v>
      </c>
      <c r="K384" s="303"/>
      <c r="L384" s="302">
        <v>1.4645947276059459</v>
      </c>
      <c r="M384" s="302">
        <v>0.53810980779449824</v>
      </c>
      <c r="N384" s="302">
        <v>1.0351269800066958</v>
      </c>
      <c r="O384" s="302">
        <f t="shared" ref="O384:O391" si="170">SUM(L384:N384)</f>
        <v>3.0378315154071398</v>
      </c>
    </row>
    <row r="385" spans="1:15" s="236" customFormat="1" x14ac:dyDescent="0.2">
      <c r="A385" s="237" t="str">
        <f>name!E$6</f>
        <v>Associate professional occupations</v>
      </c>
      <c r="B385" s="302">
        <v>0.4664863191005717</v>
      </c>
      <c r="C385" s="302">
        <v>0.229898500379803</v>
      </c>
      <c r="D385" s="302">
        <v>0.76354626971505857</v>
      </c>
      <c r="E385" s="302">
        <f t="shared" si="168"/>
        <v>1.4599310891954334</v>
      </c>
      <c r="F385" s="303"/>
      <c r="G385" s="302">
        <v>0.76948929498625152</v>
      </c>
      <c r="H385" s="302">
        <v>0.47253326213851848</v>
      </c>
      <c r="I385" s="302">
        <v>1.209662580332312</v>
      </c>
      <c r="J385" s="302">
        <f t="shared" si="169"/>
        <v>2.4516851374570821</v>
      </c>
      <c r="K385" s="303"/>
      <c r="L385" s="302">
        <v>0.64662853211336324</v>
      </c>
      <c r="M385" s="302">
        <v>0.44887514002387729</v>
      </c>
      <c r="N385" s="302">
        <v>1.0743231006605318</v>
      </c>
      <c r="O385" s="302">
        <f t="shared" si="170"/>
        <v>2.169826772797772</v>
      </c>
    </row>
    <row r="386" spans="1:15" s="236" customFormat="1" x14ac:dyDescent="0.2">
      <c r="A386" s="237" t="str">
        <f>name!E$7</f>
        <v>Administrative and secretarial occupations</v>
      </c>
      <c r="B386" s="302">
        <v>0.6653581800767987</v>
      </c>
      <c r="C386" s="302">
        <v>0.62543984438299582</v>
      </c>
      <c r="D386" s="302">
        <v>0.21808487452149483</v>
      </c>
      <c r="E386" s="302">
        <f t="shared" si="168"/>
        <v>1.5088828989812892</v>
      </c>
      <c r="F386" s="303"/>
      <c r="G386" s="302">
        <v>0.82057448320251436</v>
      </c>
      <c r="H386" s="302">
        <v>0.956652083164376</v>
      </c>
      <c r="I386" s="302">
        <v>0.25358226395608141</v>
      </c>
      <c r="J386" s="302">
        <f t="shared" si="169"/>
        <v>2.0308088303229717</v>
      </c>
      <c r="K386" s="303"/>
      <c r="L386" s="302">
        <v>0.63712905973034895</v>
      </c>
      <c r="M386" s="302">
        <v>0.99716403910854967</v>
      </c>
      <c r="N386" s="302">
        <v>0.32066035370166901</v>
      </c>
      <c r="O386" s="302">
        <f t="shared" si="170"/>
        <v>1.9549534525405676</v>
      </c>
    </row>
    <row r="387" spans="1:15" s="236" customFormat="1" x14ac:dyDescent="0.2">
      <c r="A387" s="237" t="str">
        <f>name!E$8</f>
        <v>Skilled trades occupations</v>
      </c>
      <c r="B387" s="302">
        <v>0.17948423492783752</v>
      </c>
      <c r="C387" s="302">
        <v>8.7463980941224401E-2</v>
      </c>
      <c r="D387" s="302">
        <v>0.38641166013876665</v>
      </c>
      <c r="E387" s="302">
        <f t="shared" si="168"/>
        <v>0.65335987600782852</v>
      </c>
      <c r="F387" s="303"/>
      <c r="G387" s="302">
        <v>0.28068352039983346</v>
      </c>
      <c r="H387" s="302">
        <v>0.14611509330399622</v>
      </c>
      <c r="I387" s="302">
        <v>0.56634094197761242</v>
      </c>
      <c r="J387" s="302">
        <f>SUM(G387:I387)</f>
        <v>0.99313955568144208</v>
      </c>
      <c r="K387" s="303"/>
      <c r="L387" s="302">
        <v>0.22432725331028741</v>
      </c>
      <c r="M387" s="302">
        <v>0.15900871673953965</v>
      </c>
      <c r="N387" s="302">
        <v>0.67688442716455166</v>
      </c>
      <c r="O387" s="302">
        <f t="shared" si="170"/>
        <v>1.0602203972143787</v>
      </c>
    </row>
    <row r="388" spans="1:15" s="236" customFormat="1" x14ac:dyDescent="0.2">
      <c r="A388" s="237" t="str">
        <f>name!E$9</f>
        <v>Caring, leisure and other service occupations</v>
      </c>
      <c r="B388" s="302">
        <v>1.9343160135364876</v>
      </c>
      <c r="C388" s="302">
        <v>0.6955581296863621</v>
      </c>
      <c r="D388" s="302">
        <v>1.4231819608011607</v>
      </c>
      <c r="E388" s="302">
        <f t="shared" si="168"/>
        <v>4.0530561040240105</v>
      </c>
      <c r="F388" s="303"/>
      <c r="G388" s="302">
        <v>2.3732382813117248</v>
      </c>
      <c r="H388" s="302">
        <v>0.92504895494626393</v>
      </c>
      <c r="I388" s="302">
        <v>2.3400932293629548</v>
      </c>
      <c r="J388" s="302">
        <f t="shared" ref="J388:J391" si="171">SUM(G388:I388)</f>
        <v>5.6383804656209433</v>
      </c>
      <c r="K388" s="303"/>
      <c r="L388" s="302">
        <v>1.8613893278797546</v>
      </c>
      <c r="M388" s="302">
        <v>0.3905373057684316</v>
      </c>
      <c r="N388" s="302">
        <v>1.8604831390857881</v>
      </c>
      <c r="O388" s="302">
        <f t="shared" si="170"/>
        <v>4.1124097727339741</v>
      </c>
    </row>
    <row r="389" spans="1:15" s="236" customFormat="1" x14ac:dyDescent="0.2">
      <c r="A389" s="237" t="str">
        <f>name!E$10</f>
        <v>Sales and customer service occupations</v>
      </c>
      <c r="B389" s="302">
        <v>0.16106415024924997</v>
      </c>
      <c r="C389" s="302">
        <v>0.15448750994088187</v>
      </c>
      <c r="D389" s="302">
        <v>0.15080172704845221</v>
      </c>
      <c r="E389" s="302">
        <f t="shared" si="168"/>
        <v>0.46635338723858399</v>
      </c>
      <c r="F389" s="303"/>
      <c r="G389" s="302">
        <v>0.31087721600564239</v>
      </c>
      <c r="H389" s="302">
        <v>0.37045805948537797</v>
      </c>
      <c r="I389" s="302">
        <v>0.21558555755877812</v>
      </c>
      <c r="J389" s="302">
        <f t="shared" si="171"/>
        <v>0.89692083304979842</v>
      </c>
      <c r="K389" s="303"/>
      <c r="L389" s="302">
        <v>0.3112514047974998</v>
      </c>
      <c r="M389" s="302">
        <v>0.38154210228910623</v>
      </c>
      <c r="N389" s="302">
        <v>0.13402888590592493</v>
      </c>
      <c r="O389" s="302">
        <f t="shared" si="170"/>
        <v>0.82682239299253091</v>
      </c>
    </row>
    <row r="390" spans="1:15" s="236" customFormat="1" x14ac:dyDescent="0.2">
      <c r="A390" s="237" t="str">
        <f>name!E$11</f>
        <v>Process, plant and machine operatives</v>
      </c>
      <c r="B390" s="302">
        <v>0.27407781188735092</v>
      </c>
      <c r="C390" s="302">
        <v>0.11249321111912</v>
      </c>
      <c r="D390" s="302">
        <v>0.11794714484832167</v>
      </c>
      <c r="E390" s="302">
        <f t="shared" si="168"/>
        <v>0.50451816785479264</v>
      </c>
      <c r="F390" s="303"/>
      <c r="G390" s="302">
        <v>0.44243829353860714</v>
      </c>
      <c r="H390" s="302">
        <v>0.15949137127118843</v>
      </c>
      <c r="I390" s="302">
        <v>0.15415786192351469</v>
      </c>
      <c r="J390" s="302">
        <f t="shared" si="171"/>
        <v>0.75608752673331026</v>
      </c>
      <c r="K390" s="303"/>
      <c r="L390" s="302">
        <v>0.40557851463270334</v>
      </c>
      <c r="M390" s="302">
        <v>0.17594414523447302</v>
      </c>
      <c r="N390" s="302">
        <v>0.11318078533928164</v>
      </c>
      <c r="O390" s="302">
        <f t="shared" si="170"/>
        <v>0.69470344520645799</v>
      </c>
    </row>
    <row r="391" spans="1:15" s="236" customFormat="1" x14ac:dyDescent="0.2">
      <c r="A391" s="237" t="str">
        <f>name!E$12</f>
        <v>Elementary occupations</v>
      </c>
      <c r="B391" s="302">
        <v>0.38699547567555681</v>
      </c>
      <c r="C391" s="302">
        <v>0.51786285878733018</v>
      </c>
      <c r="D391" s="302">
        <v>0.41654976352289469</v>
      </c>
      <c r="E391" s="302">
        <f t="shared" si="168"/>
        <v>1.3214080979857816</v>
      </c>
      <c r="F391" s="303"/>
      <c r="G391" s="302">
        <v>0.65236307192554899</v>
      </c>
      <c r="H391" s="302">
        <v>0.74808463114992541</v>
      </c>
      <c r="I391" s="302">
        <v>0.39110505286290514</v>
      </c>
      <c r="J391" s="302">
        <f t="shared" si="171"/>
        <v>1.7915527559383797</v>
      </c>
      <c r="K391" s="303"/>
      <c r="L391" s="302">
        <v>0.60117411453115477</v>
      </c>
      <c r="M391" s="302">
        <v>0.48174275380352399</v>
      </c>
      <c r="N391" s="302">
        <v>0.34510528734680895</v>
      </c>
      <c r="O391" s="302">
        <f t="shared" si="170"/>
        <v>1.4280221556814878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5.2664869910246992</v>
      </c>
      <c r="C393" s="311">
        <f t="shared" ref="C393:E393" si="172">SUM(C383:C391)</f>
        <v>2.7463931835629407</v>
      </c>
      <c r="D393" s="311">
        <f t="shared" si="172"/>
        <v>5.1161198254123565</v>
      </c>
      <c r="E393" s="311">
        <f t="shared" si="172"/>
        <v>13.128999999999996</v>
      </c>
      <c r="F393" s="311"/>
      <c r="G393" s="311">
        <f t="shared" ref="G393:J393" si="173">SUM(G383:G391)</f>
        <v>7.7701777202839395</v>
      </c>
      <c r="H393" s="311">
        <f t="shared" si="173"/>
        <v>4.4807797681235551</v>
      </c>
      <c r="I393" s="311">
        <f t="shared" si="173"/>
        <v>7.1770425115924956</v>
      </c>
      <c r="J393" s="311">
        <f t="shared" si="173"/>
        <v>19.42799999999999</v>
      </c>
      <c r="K393" s="311"/>
      <c r="L393" s="311">
        <f t="shared" ref="L393:O393" si="174">SUM(L383:L391)</f>
        <v>6.7886444057505919</v>
      </c>
      <c r="M393" s="311">
        <f t="shared" si="174"/>
        <v>3.7667386647786443</v>
      </c>
      <c r="N393" s="311">
        <f t="shared" si="174"/>
        <v>6.3416169294707565</v>
      </c>
      <c r="O393" s="311">
        <f t="shared" si="174"/>
        <v>16.896999999999991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Sheffield City Region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Sheffield City Region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Sheffield City Region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52.556320386004074</v>
      </c>
      <c r="C8" s="11">
        <f t="array" ref="C8:C16">MMULT(aggregation!$B$13:$AA$21,'Occ T2'!C8:C33)</f>
        <v>60.33275114518667</v>
      </c>
      <c r="D8" s="11">
        <f t="array" ref="D8:D16">MMULT(aggregation!$B$13:$AA$21,'Occ T2'!D8:D33)</f>
        <v>63.692678324910588</v>
      </c>
      <c r="E8" s="11">
        <f t="array" ref="E8:E16">MMULT(aggregation!$B$13:$AA$21,'Occ T2'!E8:E33)</f>
        <v>64.318419345200653</v>
      </c>
      <c r="F8" s="11">
        <f t="array" ref="F8:F16">MMULT(aggregation!$B$13:$AA$21,'Occ T2'!F8:F33)</f>
        <v>71.550431798141148</v>
      </c>
      <c r="G8" s="11"/>
      <c r="H8" s="11">
        <f>F8-D8</f>
        <v>7.8577534732305594</v>
      </c>
      <c r="I8" s="11">
        <f t="array" ref="I8:I16">MMULT(aggregation!$B$13:$AA$21,'Occ T2'!I8:I33)</f>
        <v>35.782504507787522</v>
      </c>
      <c r="J8" s="11">
        <f>SUM(H8:I8)</f>
        <v>43.640257981018081</v>
      </c>
      <c r="L8" s="10" t="str">
        <f>name!E4</f>
        <v>Managers, directors and senior officials</v>
      </c>
      <c r="M8" s="11">
        <f t="array" ref="M8:M16">MMULT(aggregation!$B$13:$AA$21,'Occ T2'!M8:M33)</f>
        <v>33.822194775926157</v>
      </c>
      <c r="N8" s="11">
        <f t="array" ref="N8:N16">MMULT(aggregation!$B$13:$AA$21,'Occ T2'!N8:N33)</f>
        <v>37.820814375645348</v>
      </c>
      <c r="O8" s="11">
        <f t="array" ref="O8:O16">MMULT(aggregation!$B$13:$AA$21,'Occ T2'!O8:O33)</f>
        <v>40.038902391645983</v>
      </c>
      <c r="P8" s="11">
        <f t="array" ref="P8:P16">MMULT(aggregation!$B$13:$AA$21,'Occ T2'!P8:P33)</f>
        <v>39.313412376556535</v>
      </c>
      <c r="Q8" s="11">
        <f t="array" ref="Q8:Q16">MMULT(aggregation!$B$13:$AA$21,'Occ T2'!Q8:Q33)</f>
        <v>41.930160850348415</v>
      </c>
      <c r="R8" s="11"/>
      <c r="S8" s="11">
        <f>Q8-O8</f>
        <v>1.8912584587024313</v>
      </c>
      <c r="T8" s="11">
        <f t="array" ref="T8:T16">MMULT(aggregation!$B$13:$AA$21,'Occ T2'!T8:T33)</f>
        <v>19.443027050549944</v>
      </c>
      <c r="U8" s="11">
        <f>SUM(S8:T8)</f>
        <v>21.334285509252375</v>
      </c>
      <c r="W8" s="10" t="str">
        <f>name!E4</f>
        <v>Managers, directors and senior officials</v>
      </c>
      <c r="X8" s="11">
        <f t="array" ref="X8:X16">MMULT(aggregation!$B$13:$AA$21,'Occ T2'!X8:X33)</f>
        <v>18.734125610077918</v>
      </c>
      <c r="Y8" s="11">
        <f t="array" ref="Y8:Y16">MMULT(aggregation!$B$13:$AA$21,'Occ T2'!Y8:Y33)</f>
        <v>22.511936769541428</v>
      </c>
      <c r="Z8" s="11">
        <f t="array" ref="Z8:Z16">MMULT(aggregation!$B$13:$AA$21,'Occ T2'!Z8:Z33)</f>
        <v>23.653775933264658</v>
      </c>
      <c r="AA8" s="11">
        <f t="array" ref="AA8:AA16">MMULT(aggregation!$B$13:$AA$21,'Occ T2'!AA8:AA33)</f>
        <v>25.005006968644139</v>
      </c>
      <c r="AB8" s="11">
        <f t="array" ref="AB8:AB16">MMULT(aggregation!$B$13:$AA$21,'Occ T2'!AB8:AB33)</f>
        <v>29.620270947792648</v>
      </c>
      <c r="AC8" s="11"/>
      <c r="AD8" s="11">
        <f>AB8-Z8</f>
        <v>5.9664950145279896</v>
      </c>
      <c r="AE8" s="11">
        <f t="array" ref="AE8:AE16">MMULT(aggregation!$B$13:$AA$21,'Occ T2'!AE8:AE33)</f>
        <v>16.339477457237571</v>
      </c>
      <c r="AF8" s="11">
        <f>SUM(AD8:AE8)</f>
        <v>22.305972471765561</v>
      </c>
    </row>
    <row r="9" spans="1:32" x14ac:dyDescent="0.2">
      <c r="A9" t="str">
        <f>name!E5</f>
        <v>Professional occupations</v>
      </c>
      <c r="B9" s="11">
        <v>109.31708241792676</v>
      </c>
      <c r="C9" s="11">
        <v>126.91293841590037</v>
      </c>
      <c r="D9" s="11">
        <v>136.10556194371193</v>
      </c>
      <c r="E9" s="11">
        <v>145.85248693128148</v>
      </c>
      <c r="F9" s="11">
        <v>162.7179523822854</v>
      </c>
      <c r="G9" s="11"/>
      <c r="H9" s="11">
        <f t="shared" ref="H9:H16" si="0">F9-D9</f>
        <v>26.61239043857347</v>
      </c>
      <c r="I9" s="11">
        <v>72.391376047496266</v>
      </c>
      <c r="J9" s="11">
        <f t="shared" ref="J9:J15" si="1">SUM(H9:I9)</f>
        <v>99.003766486069736</v>
      </c>
      <c r="L9" s="10" t="str">
        <f>name!E5</f>
        <v>Professional occupations</v>
      </c>
      <c r="M9" s="11">
        <v>50.917050320089274</v>
      </c>
      <c r="N9" s="11">
        <v>60.110805717576923</v>
      </c>
      <c r="O9" s="11">
        <v>64.063534047757003</v>
      </c>
      <c r="P9" s="11">
        <v>67.395067545971614</v>
      </c>
      <c r="Q9" s="11">
        <v>72.050964587437903</v>
      </c>
      <c r="R9" s="11"/>
      <c r="S9" s="11">
        <f t="shared" ref="S9:S16" si="2">Q9-O9</f>
        <v>7.9874305396809007</v>
      </c>
      <c r="T9" s="11">
        <v>26.373136462549958</v>
      </c>
      <c r="U9" s="11">
        <f t="shared" ref="U9:U12" si="3">SUM(S9:T9)</f>
        <v>34.360567002230859</v>
      </c>
      <c r="W9" s="10" t="str">
        <f>name!E5</f>
        <v>Professional occupations</v>
      </c>
      <c r="X9" s="11">
        <v>58.400032097837581</v>
      </c>
      <c r="Y9" s="11">
        <v>66.802132698323405</v>
      </c>
      <c r="Z9" s="11">
        <v>72.042027895954831</v>
      </c>
      <c r="AA9" s="11">
        <v>78.45741938530989</v>
      </c>
      <c r="AB9" s="11">
        <v>90.666987794847472</v>
      </c>
      <c r="AC9" s="11"/>
      <c r="AD9" s="11">
        <f t="shared" ref="AD9:AD16" si="4">AB9-Z9</f>
        <v>18.624959898892641</v>
      </c>
      <c r="AE9" s="11">
        <v>46.018239584946329</v>
      </c>
      <c r="AF9" s="11">
        <f t="shared" ref="AF9:AF12" si="5">SUM(AD9:AE9)</f>
        <v>64.64319948383897</v>
      </c>
    </row>
    <row r="10" spans="1:32" x14ac:dyDescent="0.2">
      <c r="A10" t="str">
        <f>name!E6</f>
        <v>Associate professional occupations</v>
      </c>
      <c r="B10" s="11">
        <v>66.838651494990032</v>
      </c>
      <c r="C10" s="11">
        <v>73.64040094026609</v>
      </c>
      <c r="D10" s="11">
        <v>79.602457646781772</v>
      </c>
      <c r="E10" s="11">
        <v>77.19952178518912</v>
      </c>
      <c r="F10" s="11">
        <v>83.383011824652812</v>
      </c>
      <c r="G10" s="11"/>
      <c r="H10" s="11">
        <f t="shared" si="0"/>
        <v>3.7805541778710392</v>
      </c>
      <c r="I10" s="11">
        <v>37.0606514485644</v>
      </c>
      <c r="J10" s="11">
        <f t="shared" si="1"/>
        <v>40.841205626435439</v>
      </c>
      <c r="L10" s="10" t="str">
        <f>name!E6</f>
        <v>Associate professional occupations</v>
      </c>
      <c r="M10" s="11">
        <v>34.760163884236945</v>
      </c>
      <c r="N10" s="11">
        <v>38.789173400835303</v>
      </c>
      <c r="O10" s="11">
        <v>41.601741653262344</v>
      </c>
      <c r="P10" s="11">
        <v>38.403223873388562</v>
      </c>
      <c r="Q10" s="11">
        <v>39.327059763952086</v>
      </c>
      <c r="R10" s="11"/>
      <c r="S10" s="11">
        <f t="shared" si="2"/>
        <v>-2.2746818893102585</v>
      </c>
      <c r="T10" s="11">
        <v>14.654589027967699</v>
      </c>
      <c r="U10" s="11">
        <f t="shared" si="3"/>
        <v>12.37990713865744</v>
      </c>
      <c r="W10" s="10" t="str">
        <f>name!E6</f>
        <v>Associate professional occupations</v>
      </c>
      <c r="X10" s="11">
        <v>32.078487610753101</v>
      </c>
      <c r="Y10" s="11">
        <v>34.851227539430759</v>
      </c>
      <c r="Z10" s="11">
        <v>38.000715993519442</v>
      </c>
      <c r="AA10" s="11">
        <v>38.796297911800551</v>
      </c>
      <c r="AB10" s="11">
        <v>44.055952060700747</v>
      </c>
      <c r="AC10" s="11"/>
      <c r="AD10" s="11">
        <f t="shared" si="4"/>
        <v>6.0552360671813048</v>
      </c>
      <c r="AE10" s="11">
        <v>22.406062420596704</v>
      </c>
      <c r="AF10" s="11">
        <f t="shared" si="5"/>
        <v>28.461298487778009</v>
      </c>
    </row>
    <row r="11" spans="1:32" x14ac:dyDescent="0.2">
      <c r="A11" t="str">
        <f>name!E7</f>
        <v>Administrative and secretarial occupations</v>
      </c>
      <c r="B11" s="11">
        <v>79.104995416742099</v>
      </c>
      <c r="C11" s="11">
        <v>74.894031446581266</v>
      </c>
      <c r="D11" s="11">
        <v>79.874854703904759</v>
      </c>
      <c r="E11" s="11">
        <v>76.251166141321249</v>
      </c>
      <c r="F11" s="11">
        <v>70.971802668521875</v>
      </c>
      <c r="G11" s="11"/>
      <c r="H11" s="11">
        <f t="shared" si="0"/>
        <v>-8.9030520353828848</v>
      </c>
      <c r="I11" s="11">
        <v>37.068235870419265</v>
      </c>
      <c r="J11" s="11">
        <f t="shared" si="1"/>
        <v>28.16518383503638</v>
      </c>
      <c r="L11" s="10" t="str">
        <f>name!E7</f>
        <v>Administrative and secretarial occupations</v>
      </c>
      <c r="M11" s="11">
        <v>23.862063897028651</v>
      </c>
      <c r="N11" s="11">
        <v>22.752808931319557</v>
      </c>
      <c r="O11" s="11">
        <v>27.202606099602232</v>
      </c>
      <c r="P11" s="11">
        <v>26.739601061594744</v>
      </c>
      <c r="Q11" s="11">
        <v>29.700614757370037</v>
      </c>
      <c r="R11" s="11"/>
      <c r="S11" s="11">
        <f t="shared" si="2"/>
        <v>2.4980086577678051</v>
      </c>
      <c r="T11" s="11">
        <v>10.466954470465357</v>
      </c>
      <c r="U11" s="11">
        <f t="shared" si="3"/>
        <v>12.964963128233162</v>
      </c>
      <c r="W11" s="10" t="str">
        <f>name!E7</f>
        <v>Administrative and secretarial occupations</v>
      </c>
      <c r="X11" s="11">
        <v>55.242931519713508</v>
      </c>
      <c r="Y11" s="11">
        <v>52.141222515261745</v>
      </c>
      <c r="Z11" s="11">
        <v>52.672248604302538</v>
      </c>
      <c r="AA11" s="11">
        <v>49.511565079726516</v>
      </c>
      <c r="AB11" s="11">
        <v>41.27118791115187</v>
      </c>
      <c r="AC11" s="11"/>
      <c r="AD11" s="11">
        <f t="shared" si="4"/>
        <v>-11.401060693150669</v>
      </c>
      <c r="AE11" s="11">
        <v>26.601281399953908</v>
      </c>
      <c r="AF11" s="11">
        <f t="shared" si="5"/>
        <v>15.20022070680324</v>
      </c>
    </row>
    <row r="12" spans="1:32" x14ac:dyDescent="0.2">
      <c r="A12" t="str">
        <f>name!E8</f>
        <v>Skilled trades occupations</v>
      </c>
      <c r="B12" s="11">
        <v>67.923815979117123</v>
      </c>
      <c r="C12" s="11">
        <v>63.92661646321703</v>
      </c>
      <c r="D12" s="11">
        <v>58.17538043862686</v>
      </c>
      <c r="E12" s="11">
        <v>56.610332736956778</v>
      </c>
      <c r="F12" s="11">
        <v>52.205787162158018</v>
      </c>
      <c r="G12" s="11"/>
      <c r="H12" s="11">
        <f t="shared" si="0"/>
        <v>-5.9695932764688422</v>
      </c>
      <c r="I12" s="11">
        <v>23.207676706802243</v>
      </c>
      <c r="J12" s="11">
        <f t="shared" si="1"/>
        <v>17.238083430333401</v>
      </c>
      <c r="L12" s="10" t="str">
        <f>name!E8</f>
        <v>Skilled trades occupations</v>
      </c>
      <c r="M12" s="11">
        <v>61.296660735443176</v>
      </c>
      <c r="N12" s="11">
        <v>57.366153449760247</v>
      </c>
      <c r="O12" s="11">
        <v>51.525113792688643</v>
      </c>
      <c r="P12" s="11">
        <v>49.424093042785742</v>
      </c>
      <c r="Q12" s="11">
        <v>44.467239656491365</v>
      </c>
      <c r="R12" s="11"/>
      <c r="S12" s="11">
        <f t="shared" si="2"/>
        <v>-7.0578741361972774</v>
      </c>
      <c r="T12" s="11">
        <v>18.880867584297885</v>
      </c>
      <c r="U12" s="11">
        <f t="shared" si="3"/>
        <v>11.822993448100608</v>
      </c>
      <c r="W12" s="10" t="str">
        <f>name!E8</f>
        <v>Skilled trades occupations</v>
      </c>
      <c r="X12" s="11">
        <v>6.6271552436739629</v>
      </c>
      <c r="Y12" s="11">
        <v>6.5604630134568058</v>
      </c>
      <c r="Z12" s="11">
        <v>6.650266645938169</v>
      </c>
      <c r="AA12" s="11">
        <v>7.1862396941710562</v>
      </c>
      <c r="AB12" s="11">
        <v>7.7385475056666655</v>
      </c>
      <c r="AC12" s="11"/>
      <c r="AD12" s="11">
        <f t="shared" si="4"/>
        <v>1.0882808597284965</v>
      </c>
      <c r="AE12" s="11">
        <v>4.3268091225043586</v>
      </c>
      <c r="AF12" s="11">
        <f t="shared" si="5"/>
        <v>5.4150899822328551</v>
      </c>
    </row>
    <row r="13" spans="1:32" x14ac:dyDescent="0.2">
      <c r="A13" t="str">
        <f>name!E9</f>
        <v>Caring, leisure and other service occupations</v>
      </c>
      <c r="B13" s="11">
        <v>66.931722187466789</v>
      </c>
      <c r="C13" s="11">
        <v>69.029188654383034</v>
      </c>
      <c r="D13" s="11">
        <v>67.831848932885634</v>
      </c>
      <c r="E13" s="11">
        <v>72.214280896230463</v>
      </c>
      <c r="F13" s="11">
        <v>79.167002290062527</v>
      </c>
      <c r="G13" s="11"/>
      <c r="H13" s="11">
        <f t="shared" si="0"/>
        <v>11.335153357176893</v>
      </c>
      <c r="I13" s="11">
        <v>41.016202675449598</v>
      </c>
      <c r="J13" s="11">
        <f>SUM(H13:I13)</f>
        <v>52.351356032626491</v>
      </c>
      <c r="L13" s="10" t="str">
        <f>name!E9</f>
        <v>Caring, leisure and other service occupations</v>
      </c>
      <c r="M13" s="11">
        <v>11.028000819503582</v>
      </c>
      <c r="N13" s="11">
        <v>12.10391484824236</v>
      </c>
      <c r="O13" s="11">
        <v>12.36684087436622</v>
      </c>
      <c r="P13" s="11">
        <v>14.044326843919935</v>
      </c>
      <c r="Q13" s="11">
        <v>16.189157766176663</v>
      </c>
      <c r="R13" s="11"/>
      <c r="S13" s="11">
        <f t="shared" si="2"/>
        <v>3.8223168918104431</v>
      </c>
      <c r="T13" s="11">
        <v>6.4367686297858944</v>
      </c>
      <c r="U13" s="11">
        <f>SUM(S13:T13)</f>
        <v>10.259085521596337</v>
      </c>
      <c r="W13" s="10" t="str">
        <f>name!E9</f>
        <v>Caring, leisure and other service occupations</v>
      </c>
      <c r="X13" s="11">
        <v>55.903721367963186</v>
      </c>
      <c r="Y13" s="11">
        <v>56.925273806140694</v>
      </c>
      <c r="Z13" s="11">
        <v>55.46500805851943</v>
      </c>
      <c r="AA13" s="11">
        <v>58.169954052310537</v>
      </c>
      <c r="AB13" s="11">
        <v>62.977844523885913</v>
      </c>
      <c r="AC13" s="11"/>
      <c r="AD13" s="11">
        <f t="shared" si="4"/>
        <v>7.5128364653664832</v>
      </c>
      <c r="AE13" s="11">
        <v>34.579434045663696</v>
      </c>
      <c r="AF13" s="11">
        <f>SUM(AD13:AE13)</f>
        <v>42.092270511030179</v>
      </c>
    </row>
    <row r="14" spans="1:32" x14ac:dyDescent="0.2">
      <c r="A14" t="str">
        <f>name!E10</f>
        <v>Sales and customer service occupations</v>
      </c>
      <c r="B14" s="11">
        <v>53.145486513954296</v>
      </c>
      <c r="C14" s="11">
        <v>54.246768323838971</v>
      </c>
      <c r="D14" s="11">
        <v>53.492667848020702</v>
      </c>
      <c r="E14" s="11">
        <v>53.434500358682456</v>
      </c>
      <c r="F14" s="11">
        <v>53.463619357075331</v>
      </c>
      <c r="G14" s="11"/>
      <c r="H14" s="11">
        <f t="shared" si="0"/>
        <v>-2.9048490945370986E-2</v>
      </c>
      <c r="I14" s="11">
        <v>24.498540524144033</v>
      </c>
      <c r="J14" s="11">
        <f t="shared" si="1"/>
        <v>24.469492033198662</v>
      </c>
      <c r="L14" s="10" t="str">
        <f>name!E10</f>
        <v>Sales and customer service occupations</v>
      </c>
      <c r="M14" s="11">
        <v>20.4358965781785</v>
      </c>
      <c r="N14" s="11">
        <v>22.276805795157848</v>
      </c>
      <c r="O14" s="11">
        <v>22.419861862172045</v>
      </c>
      <c r="P14" s="11">
        <v>23.499294809508353</v>
      </c>
      <c r="Q14" s="11">
        <v>24.690020473076203</v>
      </c>
      <c r="R14" s="11"/>
      <c r="S14" s="11">
        <f t="shared" si="2"/>
        <v>2.2701586109041578</v>
      </c>
      <c r="T14" s="11">
        <v>8.1091843197877118</v>
      </c>
      <c r="U14" s="11">
        <f t="shared" ref="U14:U15" si="6">SUM(S14:T14)</f>
        <v>10.37934293069187</v>
      </c>
      <c r="W14" s="10" t="str">
        <f>name!E10</f>
        <v>Sales and customer service occupations</v>
      </c>
      <c r="X14" s="11">
        <v>32.709589935775909</v>
      </c>
      <c r="Y14" s="11">
        <v>31.969962528681169</v>
      </c>
      <c r="Z14" s="11">
        <v>31.072805985848664</v>
      </c>
      <c r="AA14" s="11">
        <v>29.935205549174114</v>
      </c>
      <c r="AB14" s="11">
        <v>28.773598883999178</v>
      </c>
      <c r="AC14" s="11"/>
      <c r="AD14" s="11">
        <f t="shared" si="4"/>
        <v>-2.2992071018494862</v>
      </c>
      <c r="AE14" s="11">
        <v>16.389356204356314</v>
      </c>
      <c r="AF14" s="11">
        <f t="shared" ref="AF14:AF15" si="7">SUM(AD14:AE14)</f>
        <v>14.090149102506828</v>
      </c>
    </row>
    <row r="15" spans="1:32" x14ac:dyDescent="0.2">
      <c r="A15" t="str">
        <f>name!E11</f>
        <v>Process, plant and machine operatives</v>
      </c>
      <c r="B15" s="11">
        <v>47.658203511066702</v>
      </c>
      <c r="C15" s="11">
        <v>46.290302219301267</v>
      </c>
      <c r="D15" s="11">
        <v>43.122568350676119</v>
      </c>
      <c r="E15" s="11">
        <v>47.921353526355517</v>
      </c>
      <c r="F15" s="11">
        <v>45.833550065754956</v>
      </c>
      <c r="G15" s="11"/>
      <c r="H15" s="11">
        <f t="shared" si="0"/>
        <v>2.7109817150788373</v>
      </c>
      <c r="I15" s="11">
        <v>21.725791098956915</v>
      </c>
      <c r="J15" s="11">
        <f t="shared" si="1"/>
        <v>24.436772814035752</v>
      </c>
      <c r="L15" s="10" t="str">
        <f>name!E11</f>
        <v>Process, plant and machine operatives</v>
      </c>
      <c r="M15" s="11">
        <v>40.84544940823109</v>
      </c>
      <c r="N15" s="11">
        <v>39.566778987858953</v>
      </c>
      <c r="O15" s="11">
        <v>37.086057028798436</v>
      </c>
      <c r="P15" s="11">
        <v>39.947427647959991</v>
      </c>
      <c r="Q15" s="11">
        <v>37.626609272129592</v>
      </c>
      <c r="R15" s="11"/>
      <c r="S15" s="11">
        <f t="shared" si="2"/>
        <v>0.54055224333115603</v>
      </c>
      <c r="T15" s="11">
        <v>17.496505650535113</v>
      </c>
      <c r="U15" s="11">
        <f t="shared" si="6"/>
        <v>18.037057893866269</v>
      </c>
      <c r="W15" s="10" t="str">
        <f>name!E11</f>
        <v>Process, plant and machine operatives</v>
      </c>
      <c r="X15" s="11">
        <v>6.8127541028355392</v>
      </c>
      <c r="Y15" s="11">
        <v>6.7235232314423348</v>
      </c>
      <c r="Z15" s="11">
        <v>6.0365113218777324</v>
      </c>
      <c r="AA15" s="11">
        <v>7.9739258783955398</v>
      </c>
      <c r="AB15" s="11">
        <v>8.2069407936253196</v>
      </c>
      <c r="AC15" s="11"/>
      <c r="AD15" s="11">
        <f t="shared" si="4"/>
        <v>2.1704294717475872</v>
      </c>
      <c r="AE15" s="11">
        <v>4.229285448421801</v>
      </c>
      <c r="AF15" s="11">
        <f t="shared" si="7"/>
        <v>6.3997149201693881</v>
      </c>
    </row>
    <row r="16" spans="1:32" x14ac:dyDescent="0.2">
      <c r="A16" t="str">
        <f>name!E12</f>
        <v>Elementary occupations</v>
      </c>
      <c r="B16" s="11">
        <v>72.903722092731897</v>
      </c>
      <c r="C16" s="11">
        <v>68.802002391325615</v>
      </c>
      <c r="D16" s="11">
        <v>63.520981810481636</v>
      </c>
      <c r="E16" s="11">
        <v>61.001938278782298</v>
      </c>
      <c r="F16" s="11">
        <v>55.419842451347968</v>
      </c>
      <c r="G16" s="11"/>
      <c r="H16" s="11">
        <f t="shared" si="0"/>
        <v>-8.1011393591336684</v>
      </c>
      <c r="I16" s="11">
        <v>27.603369247173532</v>
      </c>
      <c r="J16" s="11">
        <f>SUM(H16:I16)</f>
        <v>19.502229888039864</v>
      </c>
      <c r="L16" s="10" t="str">
        <f>name!E12</f>
        <v>Elementary occupations</v>
      </c>
      <c r="M16" s="11">
        <v>39.948127448894127</v>
      </c>
      <c r="N16" s="11">
        <v>36.889018268860838</v>
      </c>
      <c r="O16" s="11">
        <v>35.547978429578322</v>
      </c>
      <c r="P16" s="11">
        <v>35.280785170781982</v>
      </c>
      <c r="Q16" s="11">
        <v>32.850555307764679</v>
      </c>
      <c r="R16" s="11"/>
      <c r="S16" s="11">
        <f t="shared" si="2"/>
        <v>-2.6974231218136424</v>
      </c>
      <c r="T16" s="11">
        <v>13.314221610001763</v>
      </c>
      <c r="U16" s="11">
        <f>SUM(S16:T16)</f>
        <v>10.61679848818812</v>
      </c>
      <c r="W16" s="10" t="str">
        <f>name!E12</f>
        <v>Elementary occupations</v>
      </c>
      <c r="X16" s="11">
        <v>32.955594643837813</v>
      </c>
      <c r="Y16" s="11">
        <v>31.912984122464792</v>
      </c>
      <c r="Z16" s="11">
        <v>27.973003380903339</v>
      </c>
      <c r="AA16" s="11">
        <v>25.721153108000312</v>
      </c>
      <c r="AB16" s="11">
        <v>22.56928714358331</v>
      </c>
      <c r="AC16" s="11"/>
      <c r="AD16" s="11">
        <f t="shared" si="4"/>
        <v>-5.4037162373200296</v>
      </c>
      <c r="AE16" s="11">
        <v>14.289147637171773</v>
      </c>
      <c r="AF16" s="11">
        <f>SUM(AD16:AE16)</f>
        <v>8.8854313998517434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616.37999999999977</v>
      </c>
      <c r="C18" s="34">
        <f>SUM(C8:C16)</f>
        <v>638.07500000000027</v>
      </c>
      <c r="D18" s="34">
        <f>SUM(D8:D16)</f>
        <v>645.4190000000001</v>
      </c>
      <c r="E18" s="34">
        <f>SUM(E8:E16)</f>
        <v>654.80400000000009</v>
      </c>
      <c r="F18" s="34">
        <f>SUM(F8:F16)</f>
        <v>674.71300000000008</v>
      </c>
      <c r="G18" s="11"/>
      <c r="H18" s="34">
        <f>SUM(H8:H16)</f>
        <v>29.294000000000032</v>
      </c>
      <c r="I18" s="34">
        <f>SUM(I8:I16)</f>
        <v>320.35434812679375</v>
      </c>
      <c r="J18" s="34">
        <f>SUM(H18:I18)</f>
        <v>349.64834812679379</v>
      </c>
      <c r="L18" s="231" t="str">
        <f>name!E3</f>
        <v>All occupations</v>
      </c>
      <c r="M18" s="34">
        <f>SUM(M8:M16)</f>
        <v>316.91560786753149</v>
      </c>
      <c r="N18" s="34">
        <f>SUM(N8:N16)</f>
        <v>327.67627377525741</v>
      </c>
      <c r="O18" s="34">
        <f>SUM(O8:O16)</f>
        <v>331.8526361798713</v>
      </c>
      <c r="P18" s="34">
        <f>SUM(P8:P16)</f>
        <v>334.04723237246753</v>
      </c>
      <c r="Q18" s="34">
        <f>SUM(Q8:Q16)</f>
        <v>338.83238243474693</v>
      </c>
      <c r="R18" s="11"/>
      <c r="S18" s="34">
        <f>SUM(S8:S16)</f>
        <v>6.9797462548757156</v>
      </c>
      <c r="T18" s="34">
        <f>SUM(T8:T16)</f>
        <v>135.17525480594131</v>
      </c>
      <c r="U18" s="34">
        <f>SUM(S18:T18)</f>
        <v>142.15500106081703</v>
      </c>
      <c r="W18" s="231" t="str">
        <f>name!E3</f>
        <v>All occupations</v>
      </c>
      <c r="X18" s="34">
        <f>SUM(X8:X16)</f>
        <v>299.4643921324685</v>
      </c>
      <c r="Y18" s="34">
        <f>SUM(Y8:Y16)</f>
        <v>310.3987262247432</v>
      </c>
      <c r="Z18" s="34">
        <f>SUM(Z8:Z16)</f>
        <v>313.5663638201288</v>
      </c>
      <c r="AA18" s="34">
        <f>SUM(AA8:AA16)</f>
        <v>320.75676762753267</v>
      </c>
      <c r="AB18" s="34">
        <f>SUM(AB8:AB16)</f>
        <v>335.88061756525315</v>
      </c>
      <c r="AC18" s="11"/>
      <c r="AD18" s="34">
        <f>SUM(AD8:AD16)</f>
        <v>22.314253745124315</v>
      </c>
      <c r="AE18" s="34">
        <f>SUM(AE8:AE16)</f>
        <v>185.17909332085245</v>
      </c>
      <c r="AF18" s="34">
        <f>SUM(AD18:AE18)</f>
        <v>207.49334706597676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8.5266102706129487</v>
      </c>
      <c r="C26" s="18">
        <f t="shared" si="8"/>
        <v>9.455432534605908</v>
      </c>
      <c r="D26" s="18">
        <f t="shared" si="8"/>
        <v>9.868423198714412</v>
      </c>
      <c r="E26" s="18">
        <f t="shared" si="8"/>
        <v>9.8225452723564057</v>
      </c>
      <c r="F26" s="18">
        <f t="shared" si="8"/>
        <v>10.604572877377661</v>
      </c>
      <c r="G26" s="11"/>
      <c r="H26" s="40">
        <f>IF(D8&gt;0,(H8/D8)*100,0)</f>
        <v>12.336980764329617</v>
      </c>
      <c r="I26" s="40">
        <f>IF(D8&gt;0,(I8/D8)*100,0)</f>
        <v>56.1799337833667</v>
      </c>
      <c r="J26" s="40">
        <f>IF(D8&gt;0,(J8/D8)*100,0)</f>
        <v>68.516914547696317</v>
      </c>
      <c r="L26" t="str">
        <f>$A$8</f>
        <v>Managers, directors and senior officials</v>
      </c>
      <c r="M26" s="18">
        <f t="shared" ref="M26:Q26" si="9">M8/M$18*100</f>
        <v>10.672303268213788</v>
      </c>
      <c r="N26" s="18">
        <f t="shared" si="9"/>
        <v>11.542127826314768</v>
      </c>
      <c r="O26" s="18">
        <f t="shared" si="9"/>
        <v>12.065265731366386</v>
      </c>
      <c r="P26" s="18">
        <f t="shared" si="9"/>
        <v>11.768818468378001</v>
      </c>
      <c r="Q26" s="18">
        <f t="shared" si="9"/>
        <v>12.374897744144455</v>
      </c>
      <c r="R26" s="11"/>
      <c r="S26" s="40">
        <f>IF(O8&gt;0,(S8/O8)*100,0)</f>
        <v>4.7235522098054252</v>
      </c>
      <c r="T26" s="40">
        <f>IF(O8&gt;0,(T8/O8)*100,0)</f>
        <v>48.560339792448168</v>
      </c>
      <c r="U26" s="40">
        <f>IF(O8&gt;0,(U8/O8)*100,0)</f>
        <v>53.283892002253587</v>
      </c>
      <c r="W26" t="str">
        <f>$A$8</f>
        <v>Managers, directors and senior officials</v>
      </c>
      <c r="X26" s="18">
        <f t="shared" ref="X26:AB26" si="10">X8/X$18*100</f>
        <v>6.2558775274326601</v>
      </c>
      <c r="Y26" s="18">
        <f t="shared" si="10"/>
        <v>7.2525867110813245</v>
      </c>
      <c r="Z26" s="18">
        <f t="shared" si="10"/>
        <v>7.543467240903805</v>
      </c>
      <c r="AA26" s="18">
        <f t="shared" si="10"/>
        <v>7.7956288042160065</v>
      </c>
      <c r="AB26" s="18">
        <f t="shared" si="10"/>
        <v>8.8186901532173625</v>
      </c>
      <c r="AC26" s="11"/>
      <c r="AD26" s="40">
        <f>IF(Z8&gt;0,(AD8/Z8)*100,0)</f>
        <v>25.22428144817766</v>
      </c>
      <c r="AE26" s="40">
        <f>IF(Z8&gt;0,(AE8/Z8)*100,0)</f>
        <v>69.077670742027792</v>
      </c>
      <c r="AF26" s="40">
        <f>IF(Z8&gt;0,(AF8/Z8)*100,0)</f>
        <v>94.301952190205455</v>
      </c>
    </row>
    <row r="27" spans="1:32" x14ac:dyDescent="0.2">
      <c r="A27" t="str">
        <f>$A$9</f>
        <v>Professional occupations</v>
      </c>
      <c r="B27" s="18">
        <f t="shared" si="8"/>
        <v>17.735338982109543</v>
      </c>
      <c r="C27" s="18">
        <f t="shared" si="8"/>
        <v>19.889971933691232</v>
      </c>
      <c r="D27" s="18">
        <f t="shared" si="8"/>
        <v>21.087938524231841</v>
      </c>
      <c r="E27" s="18">
        <f t="shared" si="8"/>
        <v>22.274220519618307</v>
      </c>
      <c r="F27" s="18">
        <f t="shared" si="8"/>
        <v>24.116617344305709</v>
      </c>
      <c r="G27" s="11"/>
      <c r="H27" s="40">
        <f t="shared" ref="H27:H36" si="11">IF(D9&gt;0,(H9/D9)*100,0)</f>
        <v>19.552757476273701</v>
      </c>
      <c r="I27" s="40">
        <f t="shared" ref="I27:I36" si="12">IF(D9&gt;0,(I9/D9)*100,0)</f>
        <v>53.187669198584686</v>
      </c>
      <c r="J27" s="40">
        <f t="shared" ref="J27:J36" si="13">IF(D9&gt;0,(J9/D9)*100,0)</f>
        <v>72.740426674858384</v>
      </c>
      <c r="L27" t="str">
        <f>$A$9</f>
        <v>Professional occupations</v>
      </c>
      <c r="M27" s="18">
        <f t="shared" ref="M27:Q27" si="14">M9/M$18*100</f>
        <v>16.066438211327302</v>
      </c>
      <c r="N27" s="18">
        <f t="shared" si="14"/>
        <v>18.344570702364916</v>
      </c>
      <c r="O27" s="18">
        <f t="shared" si="14"/>
        <v>19.304813963579058</v>
      </c>
      <c r="P27" s="18">
        <f t="shared" si="14"/>
        <v>20.175310858682742</v>
      </c>
      <c r="Q27" s="18">
        <f t="shared" si="14"/>
        <v>21.264486018042749</v>
      </c>
      <c r="R27" s="11"/>
      <c r="S27" s="40">
        <f t="shared" ref="S27:S34" si="15">IF(O9&gt;0,(S9/O9)*100,0)</f>
        <v>12.4679830084406</v>
      </c>
      <c r="T27" s="40">
        <f t="shared" ref="T27:T34" si="16">IF(O9&gt;0,(T9/O9)*100,0)</f>
        <v>41.167158282104381</v>
      </c>
      <c r="U27" s="40">
        <f t="shared" ref="U27:U34" si="17">IF(O9&gt;0,(U9/O9)*100,0)</f>
        <v>53.635141290544986</v>
      </c>
      <c r="W27" t="str">
        <f>$A$9</f>
        <v>Professional occupations</v>
      </c>
      <c r="X27" s="18">
        <f t="shared" ref="X27:AB27" si="18">X9/X$18*100</f>
        <v>19.501494545636746</v>
      </c>
      <c r="Y27" s="18">
        <f t="shared" si="18"/>
        <v>21.521393953774005</v>
      </c>
      <c r="Z27" s="18">
        <f t="shared" si="18"/>
        <v>22.975049689092394</v>
      </c>
      <c r="AA27" s="18">
        <f t="shared" si="18"/>
        <v>24.460097900854198</v>
      </c>
      <c r="AB27" s="18">
        <f t="shared" si="18"/>
        <v>26.993813591292792</v>
      </c>
      <c r="AC27" s="11"/>
      <c r="AD27" s="40">
        <f t="shared" ref="AD27:AD34" si="19">IF(Z9&gt;0,(AD9/Z9)*100,0)</f>
        <v>25.852908979452028</v>
      </c>
      <c r="AE27" s="40">
        <f t="shared" ref="AE27:AE34" si="20">IF(Z9&gt;0,(AE9/Z9)*100,0)</f>
        <v>63.876935351413479</v>
      </c>
      <c r="AF27" s="40">
        <f t="shared" ref="AF27:AF34" si="21">IF(Z9&gt;0,(AF9/Z9)*100,0)</f>
        <v>89.729844330865504</v>
      </c>
    </row>
    <row r="28" spans="1:32" x14ac:dyDescent="0.2">
      <c r="A28" t="str">
        <f>$A$10</f>
        <v>Associate professional occupations</v>
      </c>
      <c r="B28" s="18">
        <f t="shared" si="8"/>
        <v>10.843741116679654</v>
      </c>
      <c r="C28" s="18">
        <f t="shared" si="8"/>
        <v>11.541025888847873</v>
      </c>
      <c r="D28" s="18">
        <f t="shared" si="8"/>
        <v>12.333454336916292</v>
      </c>
      <c r="E28" s="18">
        <f t="shared" si="8"/>
        <v>11.789714446641913</v>
      </c>
      <c r="F28" s="18">
        <f t="shared" si="8"/>
        <v>12.358293352084932</v>
      </c>
      <c r="G28" s="11"/>
      <c r="H28" s="40">
        <f t="shared" si="11"/>
        <v>4.7492932877102971</v>
      </c>
      <c r="I28" s="40">
        <f t="shared" si="12"/>
        <v>46.557169896704458</v>
      </c>
      <c r="J28" s="40">
        <f t="shared" si="13"/>
        <v>51.306463184414753</v>
      </c>
      <c r="L28" t="str">
        <f>$A$10</f>
        <v>Associate professional occupations</v>
      </c>
      <c r="M28" s="18">
        <f t="shared" ref="M28:Q28" si="22">M10/M$18*100</f>
        <v>10.968271369823618</v>
      </c>
      <c r="N28" s="18">
        <f t="shared" si="22"/>
        <v>11.837650908908817</v>
      </c>
      <c r="O28" s="18">
        <f t="shared" si="22"/>
        <v>12.536209485077979</v>
      </c>
      <c r="P28" s="18">
        <f t="shared" si="22"/>
        <v>11.496345472058396</v>
      </c>
      <c r="Q28" s="18">
        <f t="shared" si="22"/>
        <v>11.606641455388573</v>
      </c>
      <c r="R28" s="11"/>
      <c r="S28" s="40">
        <f t="shared" si="15"/>
        <v>-5.4677563941169307</v>
      </c>
      <c r="T28" s="40">
        <f t="shared" si="16"/>
        <v>35.225902680010776</v>
      </c>
      <c r="U28" s="40">
        <f t="shared" si="17"/>
        <v>29.758146285893844</v>
      </c>
      <c r="W28" t="str">
        <f>$A$10</f>
        <v>Associate professional occupations</v>
      </c>
      <c r="X28" s="18">
        <f t="shared" ref="X28:AB28" si="23">X10/X$18*100</f>
        <v>10.711953892856529</v>
      </c>
      <c r="Y28" s="18">
        <f t="shared" si="23"/>
        <v>11.227889999199558</v>
      </c>
      <c r="Z28" s="18">
        <f t="shared" si="23"/>
        <v>12.118875102087738</v>
      </c>
      <c r="AA28" s="18">
        <f t="shared" si="23"/>
        <v>12.095239080614306</v>
      </c>
      <c r="AB28" s="18">
        <f t="shared" si="23"/>
        <v>13.116550868595978</v>
      </c>
      <c r="AC28" s="11"/>
      <c r="AD28" s="40">
        <f t="shared" si="19"/>
        <v>15.934531518337581</v>
      </c>
      <c r="AE28" s="40">
        <f t="shared" si="20"/>
        <v>58.962211197330561</v>
      </c>
      <c r="AF28" s="40">
        <f t="shared" si="21"/>
        <v>74.89674271566814</v>
      </c>
    </row>
    <row r="29" spans="1:32" x14ac:dyDescent="0.2">
      <c r="A29" t="str">
        <f>$A$11</f>
        <v>Administrative and secretarial occupations</v>
      </c>
      <c r="B29" s="18">
        <f t="shared" si="8"/>
        <v>12.833803078740733</v>
      </c>
      <c r="C29" s="18">
        <f t="shared" si="8"/>
        <v>11.737496602528109</v>
      </c>
      <c r="D29" s="18">
        <f t="shared" si="8"/>
        <v>12.375659022108856</v>
      </c>
      <c r="E29" s="18">
        <f t="shared" si="8"/>
        <v>11.64488398686038</v>
      </c>
      <c r="F29" s="18">
        <f t="shared" si="8"/>
        <v>10.518813579777159</v>
      </c>
      <c r="G29" s="11"/>
      <c r="H29" s="40">
        <f t="shared" si="11"/>
        <v>-11.146251305728699</v>
      </c>
      <c r="I29" s="40">
        <f t="shared" si="12"/>
        <v>46.40789145448943</v>
      </c>
      <c r="J29" s="40">
        <f t="shared" si="13"/>
        <v>35.261640148760733</v>
      </c>
      <c r="L29" t="str">
        <f>$A$11</f>
        <v>Administrative and secretarial occupations</v>
      </c>
      <c r="M29" s="18">
        <f t="shared" ref="M29:Q29" si="24">M11/M$18*100</f>
        <v>7.5294694564247617</v>
      </c>
      <c r="N29" s="18">
        <f t="shared" si="24"/>
        <v>6.9436852016099806</v>
      </c>
      <c r="O29" s="18">
        <f t="shared" si="24"/>
        <v>8.197194517646631</v>
      </c>
      <c r="P29" s="18">
        <f t="shared" si="24"/>
        <v>8.0047365971826689</v>
      </c>
      <c r="Q29" s="18">
        <f t="shared" si="24"/>
        <v>8.7655774055450095</v>
      </c>
      <c r="R29" s="11"/>
      <c r="S29" s="40">
        <f t="shared" si="15"/>
        <v>9.1829755157331494</v>
      </c>
      <c r="T29" s="40">
        <f t="shared" si="16"/>
        <v>38.47776360890073</v>
      </c>
      <c r="U29" s="40">
        <f t="shared" si="17"/>
        <v>47.660739124633878</v>
      </c>
      <c r="W29" t="str">
        <f>$A$11</f>
        <v>Administrative and secretarial occupations</v>
      </c>
      <c r="X29" s="18">
        <f t="shared" ref="X29:AB29" si="25">X11/X$18*100</f>
        <v>18.447245472602539</v>
      </c>
      <c r="Y29" s="18">
        <f t="shared" si="25"/>
        <v>16.798143197762052</v>
      </c>
      <c r="Z29" s="18">
        <f t="shared" si="25"/>
        <v>16.797799343847014</v>
      </c>
      <c r="AA29" s="18">
        <f t="shared" si="25"/>
        <v>15.4358598404446</v>
      </c>
      <c r="AB29" s="18">
        <f t="shared" si="25"/>
        <v>12.287457433632328</v>
      </c>
      <c r="AC29" s="11"/>
      <c r="AD29" s="40">
        <f t="shared" si="19"/>
        <v>-21.645289493525386</v>
      </c>
      <c r="AE29" s="40">
        <f t="shared" si="20"/>
        <v>50.503409489491546</v>
      </c>
      <c r="AF29" s="40">
        <f t="shared" si="21"/>
        <v>28.858119995966163</v>
      </c>
    </row>
    <row r="30" spans="1:32" x14ac:dyDescent="0.2">
      <c r="A30" t="str">
        <f>$A$12</f>
        <v>Skilled trades occupations</v>
      </c>
      <c r="B30" s="18">
        <f t="shared" si="8"/>
        <v>11.019795577260318</v>
      </c>
      <c r="C30" s="18">
        <f t="shared" si="8"/>
        <v>10.018668097514713</v>
      </c>
      <c r="D30" s="18">
        <f t="shared" si="8"/>
        <v>9.0135834920612581</v>
      </c>
      <c r="E30" s="18">
        <f t="shared" si="8"/>
        <v>8.6453859073794259</v>
      </c>
      <c r="F30" s="18">
        <f t="shared" si="8"/>
        <v>7.7374805527917809</v>
      </c>
      <c r="G30" s="11"/>
      <c r="H30" s="40">
        <f t="shared" si="11"/>
        <v>-10.26137385172164</v>
      </c>
      <c r="I30" s="40">
        <f t="shared" si="12"/>
        <v>39.892608405518878</v>
      </c>
      <c r="J30" s="40">
        <f t="shared" si="13"/>
        <v>29.631234553797235</v>
      </c>
      <c r="L30" t="str">
        <f>$A$12</f>
        <v>Skilled trades occupations</v>
      </c>
      <c r="M30" s="18">
        <f t="shared" ref="M30:Q30" si="26">M12/M$18*100</f>
        <v>19.341635190484133</v>
      </c>
      <c r="N30" s="18">
        <f t="shared" si="26"/>
        <v>17.506959777352034</v>
      </c>
      <c r="O30" s="18">
        <f t="shared" si="26"/>
        <v>15.526504289922505</v>
      </c>
      <c r="P30" s="18">
        <f t="shared" si="26"/>
        <v>14.795540346724728</v>
      </c>
      <c r="Q30" s="18">
        <f t="shared" si="26"/>
        <v>13.123668799588529</v>
      </c>
      <c r="R30" s="11"/>
      <c r="S30" s="40">
        <f t="shared" si="15"/>
        <v>-13.697930226014915</v>
      </c>
      <c r="T30" s="40">
        <f t="shared" si="16"/>
        <v>36.644009482958303</v>
      </c>
      <c r="U30" s="40">
        <f t="shared" si="17"/>
        <v>22.946079256943392</v>
      </c>
      <c r="W30" t="str">
        <f>$A$12</f>
        <v>Skilled trades occupations</v>
      </c>
      <c r="X30" s="18">
        <f t="shared" ref="X30:AB30" si="27">X12/X$18*100</f>
        <v>2.2130027535101506</v>
      </c>
      <c r="Y30" s="18">
        <f t="shared" si="27"/>
        <v>2.1135599018878457</v>
      </c>
      <c r="Z30" s="18">
        <f t="shared" si="27"/>
        <v>2.1208482201085075</v>
      </c>
      <c r="AA30" s="18">
        <f t="shared" si="27"/>
        <v>2.2404015813364913</v>
      </c>
      <c r="AB30" s="18">
        <f t="shared" si="27"/>
        <v>2.3039577459879061</v>
      </c>
      <c r="AC30" s="11"/>
      <c r="AD30" s="40">
        <f t="shared" si="19"/>
        <v>16.364469541882109</v>
      </c>
      <c r="AE30" s="40">
        <f t="shared" si="20"/>
        <v>65.062190027328825</v>
      </c>
      <c r="AF30" s="40">
        <f t="shared" si="21"/>
        <v>81.426659569210941</v>
      </c>
    </row>
    <row r="31" spans="1:32" x14ac:dyDescent="0.2">
      <c r="A31" t="str">
        <f>$A$13</f>
        <v>Caring, leisure and other service occupations</v>
      </c>
      <c r="B31" s="18">
        <f t="shared" si="8"/>
        <v>10.858840680662386</v>
      </c>
      <c r="C31" s="18">
        <f t="shared" si="8"/>
        <v>10.818350296498531</v>
      </c>
      <c r="D31" s="18">
        <f t="shared" si="8"/>
        <v>10.509738469565603</v>
      </c>
      <c r="E31" s="18">
        <f t="shared" si="8"/>
        <v>11.028381148592626</v>
      </c>
      <c r="F31" s="18">
        <f t="shared" si="8"/>
        <v>11.733433665879051</v>
      </c>
      <c r="G31" s="11"/>
      <c r="H31" s="40">
        <f t="shared" si="11"/>
        <v>16.710665469832836</v>
      </c>
      <c r="I31" s="40">
        <f t="shared" si="12"/>
        <v>60.467469663154773</v>
      </c>
      <c r="J31" s="40">
        <f t="shared" si="13"/>
        <v>77.17813513298762</v>
      </c>
      <c r="L31" t="str">
        <f>$A$13</f>
        <v>Caring, leisure and other service occupations</v>
      </c>
      <c r="M31" s="18">
        <f t="shared" ref="M31:Q31" si="28">M13/M$18*100</f>
        <v>3.4797910061006556</v>
      </c>
      <c r="N31" s="18">
        <f t="shared" si="28"/>
        <v>3.693863674897635</v>
      </c>
      <c r="O31" s="18">
        <f t="shared" si="28"/>
        <v>3.7266061878330614</v>
      </c>
      <c r="P31" s="18">
        <f t="shared" si="28"/>
        <v>4.204293729414978</v>
      </c>
      <c r="Q31" s="18">
        <f t="shared" si="28"/>
        <v>4.7779251941170076</v>
      </c>
      <c r="R31" s="11"/>
      <c r="S31" s="40">
        <f t="shared" si="15"/>
        <v>30.907787450659914</v>
      </c>
      <c r="T31" s="40">
        <f t="shared" si="16"/>
        <v>52.048608817534955</v>
      </c>
      <c r="U31" s="40">
        <f t="shared" si="17"/>
        <v>82.956396268194865</v>
      </c>
      <c r="W31" t="str">
        <f>$A$13</f>
        <v>Caring, leisure and other service occupations</v>
      </c>
      <c r="X31" s="18">
        <f t="shared" ref="X31:AB31" si="29">X13/X$18*100</f>
        <v>18.66790270785653</v>
      </c>
      <c r="Y31" s="18">
        <f t="shared" si="29"/>
        <v>18.339403160090335</v>
      </c>
      <c r="Z31" s="18">
        <f t="shared" si="29"/>
        <v>17.688443168073935</v>
      </c>
      <c r="AA31" s="18">
        <f t="shared" si="29"/>
        <v>18.135222674353145</v>
      </c>
      <c r="AB31" s="18">
        <f t="shared" si="29"/>
        <v>18.7500680987199</v>
      </c>
      <c r="AC31" s="11"/>
      <c r="AD31" s="40">
        <f t="shared" si="19"/>
        <v>13.545182320067312</v>
      </c>
      <c r="AE31" s="40">
        <f t="shared" si="20"/>
        <v>62.34459392700348</v>
      </c>
      <c r="AF31" s="40">
        <f t="shared" si="21"/>
        <v>75.889776247070799</v>
      </c>
    </row>
    <row r="32" spans="1:32" x14ac:dyDescent="0.2">
      <c r="A32" t="str">
        <f>$A$14</f>
        <v>Sales and customer service occupations</v>
      </c>
      <c r="B32" s="18">
        <f t="shared" si="8"/>
        <v>8.6221951578497542</v>
      </c>
      <c r="C32" s="18">
        <f t="shared" si="8"/>
        <v>8.5016288561437054</v>
      </c>
      <c r="D32" s="18">
        <f t="shared" si="8"/>
        <v>8.2880528537307843</v>
      </c>
      <c r="E32" s="18">
        <f t="shared" si="8"/>
        <v>8.1603808710213208</v>
      </c>
      <c r="F32" s="18">
        <f t="shared" si="8"/>
        <v>7.9239053282025571</v>
      </c>
      <c r="H32" s="40">
        <f t="shared" si="11"/>
        <v>-5.4303687054647096E-2</v>
      </c>
      <c r="I32" s="40">
        <f t="shared" si="12"/>
        <v>45.797941119234174</v>
      </c>
      <c r="J32" s="40">
        <f t="shared" si="13"/>
        <v>45.743637432179526</v>
      </c>
      <c r="L32" t="str">
        <f>$A$14</f>
        <v>Sales and customer service occupations</v>
      </c>
      <c r="M32" s="18">
        <f t="shared" ref="M32:Q32" si="30">M14/M$18*100</f>
        <v>6.4483717654955512</v>
      </c>
      <c r="N32" s="18">
        <f t="shared" si="30"/>
        <v>6.7984189207537167</v>
      </c>
      <c r="O32" s="18">
        <f t="shared" si="30"/>
        <v>6.7559691917047164</v>
      </c>
      <c r="P32" s="18">
        <f t="shared" si="30"/>
        <v>7.0347221985980406</v>
      </c>
      <c r="Q32" s="18">
        <f t="shared" si="30"/>
        <v>7.286794814492402</v>
      </c>
      <c r="S32" s="40">
        <f t="shared" si="15"/>
        <v>10.125658333044806</v>
      </c>
      <c r="T32" s="40">
        <f t="shared" si="16"/>
        <v>36.1696444413422</v>
      </c>
      <c r="U32" s="40">
        <f t="shared" si="17"/>
        <v>46.295302774387011</v>
      </c>
      <c r="W32" t="str">
        <f>$A$14</f>
        <v>Sales and customer service occupations</v>
      </c>
      <c r="X32" s="18">
        <f t="shared" ref="X32:AB32" si="31">X14/X$18*100</f>
        <v>10.922697587800947</v>
      </c>
      <c r="Y32" s="18">
        <f t="shared" si="31"/>
        <v>10.299643596325012</v>
      </c>
      <c r="Z32" s="18">
        <f t="shared" si="31"/>
        <v>9.9094831496891587</v>
      </c>
      <c r="AA32" s="18">
        <f t="shared" si="31"/>
        <v>9.3326808879478733</v>
      </c>
      <c r="AB32" s="18">
        <f t="shared" si="31"/>
        <v>8.5666148563660993</v>
      </c>
      <c r="AD32" s="40">
        <f t="shared" si="19"/>
        <v>-7.3994189739304623</v>
      </c>
      <c r="AE32" s="40">
        <f t="shared" si="20"/>
        <v>52.745015084316613</v>
      </c>
      <c r="AF32" s="40">
        <f t="shared" si="21"/>
        <v>45.345596110386154</v>
      </c>
    </row>
    <row r="33" spans="1:32" x14ac:dyDescent="0.2">
      <c r="A33" t="str">
        <f>$A$15</f>
        <v>Process, plant and machine operatives</v>
      </c>
      <c r="B33" s="18">
        <f t="shared" si="8"/>
        <v>7.7319516387726273</v>
      </c>
      <c r="C33" s="18">
        <f t="shared" si="8"/>
        <v>7.2546804402775926</v>
      </c>
      <c r="D33" s="18">
        <f t="shared" si="8"/>
        <v>6.6813292373909219</v>
      </c>
      <c r="E33" s="18">
        <f t="shared" si="8"/>
        <v>7.3184271211470167</v>
      </c>
      <c r="F33" s="18">
        <f t="shared" si="8"/>
        <v>6.793043866911554</v>
      </c>
      <c r="G33" s="11"/>
      <c r="H33" s="40">
        <f t="shared" si="11"/>
        <v>6.2866888934650662</v>
      </c>
      <c r="I33" s="40">
        <f t="shared" si="12"/>
        <v>50.381486840674874</v>
      </c>
      <c r="J33" s="40">
        <f t="shared" si="13"/>
        <v>56.668175734139936</v>
      </c>
      <c r="L33" t="str">
        <f>$A$15</f>
        <v>Process, plant and machine operatives</v>
      </c>
      <c r="M33" s="18">
        <f t="shared" ref="M33:Q33" si="32">M15/M$18*100</f>
        <v>12.888430987376362</v>
      </c>
      <c r="N33" s="18">
        <f t="shared" si="32"/>
        <v>12.074960000001871</v>
      </c>
      <c r="O33" s="18">
        <f t="shared" si="32"/>
        <v>11.175459521947866</v>
      </c>
      <c r="P33" s="18">
        <f t="shared" si="32"/>
        <v>11.958616559773807</v>
      </c>
      <c r="Q33" s="18">
        <f t="shared" si="32"/>
        <v>11.104785499472088</v>
      </c>
      <c r="R33" s="11"/>
      <c r="S33" s="40">
        <f t="shared" si="15"/>
        <v>1.4575619158202797</v>
      </c>
      <c r="T33" s="40">
        <f t="shared" si="16"/>
        <v>47.17812313384664</v>
      </c>
      <c r="U33" s="40">
        <f t="shared" si="17"/>
        <v>48.635685049666918</v>
      </c>
      <c r="W33" t="str">
        <f>$A$15</f>
        <v>Process, plant and machine operatives</v>
      </c>
      <c r="X33" s="18">
        <f t="shared" ref="X33:AB33" si="33">X15/X$18*100</f>
        <v>2.2749796910151199</v>
      </c>
      <c r="Y33" s="18">
        <f t="shared" si="33"/>
        <v>2.1660924041853797</v>
      </c>
      <c r="Z33" s="18">
        <f t="shared" si="33"/>
        <v>1.9251144313873088</v>
      </c>
      <c r="AA33" s="18">
        <f t="shared" si="33"/>
        <v>2.4859727629051855</v>
      </c>
      <c r="AB33" s="18">
        <f t="shared" si="33"/>
        <v>2.4434100583463758</v>
      </c>
      <c r="AC33" s="11"/>
      <c r="AD33" s="40">
        <f t="shared" si="19"/>
        <v>35.955030248704112</v>
      </c>
      <c r="AE33" s="40">
        <f t="shared" si="20"/>
        <v>70.061749625050467</v>
      </c>
      <c r="AF33" s="40">
        <f t="shared" si="21"/>
        <v>106.01677987375457</v>
      </c>
    </row>
    <row r="34" spans="1:32" x14ac:dyDescent="0.2">
      <c r="A34" t="str">
        <f>$A$16</f>
        <v>Elementary occupations</v>
      </c>
      <c r="B34" s="18">
        <f t="shared" si="8"/>
        <v>11.827723497312036</v>
      </c>
      <c r="C34" s="18">
        <f t="shared" si="8"/>
        <v>10.782745349892346</v>
      </c>
      <c r="D34" s="18">
        <f t="shared" si="8"/>
        <v>9.841820865280015</v>
      </c>
      <c r="E34" s="18">
        <f t="shared" si="8"/>
        <v>9.3160607263825952</v>
      </c>
      <c r="F34" s="18">
        <f t="shared" si="8"/>
        <v>8.2138394326695874</v>
      </c>
      <c r="G34" s="11"/>
      <c r="H34" s="40">
        <f t="shared" si="11"/>
        <v>-12.753485743189339</v>
      </c>
      <c r="I34" s="40">
        <f t="shared" si="12"/>
        <v>43.455514163067747</v>
      </c>
      <c r="J34" s="40">
        <f t="shared" si="13"/>
        <v>30.702028419878403</v>
      </c>
      <c r="L34" t="str">
        <f>$A$16</f>
        <v>Elementary occupations</v>
      </c>
      <c r="M34" s="18">
        <f t="shared" ref="M34:Q34" si="34">M16/M$18*100</f>
        <v>12.605288744753828</v>
      </c>
      <c r="N34" s="18">
        <f t="shared" si="34"/>
        <v>11.25776298779625</v>
      </c>
      <c r="O34" s="18">
        <f t="shared" si="34"/>
        <v>10.711977110921774</v>
      </c>
      <c r="P34" s="18">
        <f t="shared" si="34"/>
        <v>10.561615769186613</v>
      </c>
      <c r="Q34" s="18">
        <f t="shared" si="34"/>
        <v>9.6952230692091863</v>
      </c>
      <c r="R34" s="11"/>
      <c r="S34" s="40">
        <f t="shared" si="15"/>
        <v>-7.5881196089879586</v>
      </c>
      <c r="T34" s="40">
        <f t="shared" si="16"/>
        <v>37.454230024297047</v>
      </c>
      <c r="U34" s="40">
        <f t="shared" si="17"/>
        <v>29.866110415309095</v>
      </c>
      <c r="W34" t="str">
        <f>$A$16</f>
        <v>Elementary occupations</v>
      </c>
      <c r="X34" s="18">
        <f t="shared" ref="X34:AB34" si="35">X16/X$18*100</f>
        <v>11.004845821288782</v>
      </c>
      <c r="Y34" s="18">
        <f t="shared" si="35"/>
        <v>10.281287075694474</v>
      </c>
      <c r="Z34" s="18">
        <f t="shared" si="35"/>
        <v>8.9209196548101382</v>
      </c>
      <c r="AA34" s="18">
        <f t="shared" si="35"/>
        <v>8.0188964673281919</v>
      </c>
      <c r="AB34" s="18">
        <f t="shared" si="35"/>
        <v>6.7194371938412507</v>
      </c>
      <c r="AC34" s="11"/>
      <c r="AD34" s="40">
        <f t="shared" si="19"/>
        <v>-19.317611926537172</v>
      </c>
      <c r="AE34" s="40">
        <f t="shared" si="20"/>
        <v>51.081921531982196</v>
      </c>
      <c r="AF34" s="40">
        <f t="shared" si="21"/>
        <v>31.764309605445035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4.5387569935189438</v>
      </c>
      <c r="I36" s="43">
        <f t="shared" si="12"/>
        <v>49.635097220068467</v>
      </c>
      <c r="J36" s="43">
        <f t="shared" si="13"/>
        <v>54.173854213587411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2.1032667798644646</v>
      </c>
      <c r="T36" s="43">
        <f t="shared" ref="T36" si="37">IF(O18&gt;0,(T18/O18)*100,0)</f>
        <v>40.733518456268463</v>
      </c>
      <c r="U36" s="43">
        <f t="shared" ref="U36" si="38">IF(O18&gt;0,(U18/O18)*100,0)</f>
        <v>42.836785236132933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7.1162778664373736</v>
      </c>
      <c r="AE36" s="43">
        <f t="shared" ref="AE36" si="40">IF(Z18&gt;0,(AE18/Z18)*100,0)</f>
        <v>59.055789997640439</v>
      </c>
      <c r="AF36" s="43">
        <f t="shared" ref="AF36" si="41">IF(Z18&gt;0,(AF18/Z18)*100,0)</f>
        <v>66.172067864077803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Sheffield City Region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Sheffield City Region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Sheffield City Region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3.5099370541530339</v>
      </c>
      <c r="C46" s="18">
        <f t="shared" si="42"/>
        <v>5.5689938150482732</v>
      </c>
      <c r="D46" s="18">
        <f t="shared" si="42"/>
        <v>0.1957199558432432</v>
      </c>
      <c r="E46" s="18">
        <f t="shared" si="42"/>
        <v>1.0712622731567478</v>
      </c>
      <c r="F46" s="18">
        <f>IF(F$6-D$6 &lt;&gt; 0,(EXP(LN(F8/D8)/(F$6-D$6))-1)*100,0)</f>
        <v>0.77856803330602631</v>
      </c>
      <c r="H46" s="18">
        <f>IF($F$6-$D$6 &lt;&gt; 0,(EXP(LN(1+(H26/100))/($F$6-$D$6))-1)*100,0)</f>
        <v>0.77856803330602631</v>
      </c>
      <c r="I46" s="18">
        <f>IF($F$6-$D$6 &lt;&gt; 0,(EXP(LN(1+(I26/100))/($F$6-$D$6))-1)*100,0)</f>
        <v>3.0168696545722185</v>
      </c>
      <c r="J46" s="18">
        <f>IF($F$6-$D$6 &lt;&gt; 0,(EXP(LN(1+(J26/100))/($F$6-$D$6))-1)*100,0)</f>
        <v>3.5403351909552683</v>
      </c>
      <c r="L46" t="str">
        <f>$A$8</f>
        <v>Managers, directors and senior officials</v>
      </c>
      <c r="M46" s="18">
        <f t="shared" ref="M46:M54" si="43">IF(N$6-M$6 &lt;&gt; 0,(EXP(LN(N8/M8)/(N$6-M$6))-1)*100,0)</f>
        <v>2.8329447272546604</v>
      </c>
      <c r="N46" s="18">
        <f t="shared" ref="N46:N54" si="44">IF(O$6-N$6 &lt;&gt; 0,(EXP(LN(O8/N8)/(O$6-N$6))-1)*100,0)</f>
        <v>5.8647283317859289</v>
      </c>
      <c r="O46" s="18">
        <f t="shared" ref="O46:O54" si="45">IF(P$6-O$6 &lt;&gt; 0,(EXP(LN(P8/O8)/(P$6-O$6))-1)*100,0)</f>
        <v>-0.36504804915593603</v>
      </c>
      <c r="P46" s="18">
        <f t="shared" ref="P46:P54" si="46">IF(Q$6-P$6 &lt;&gt; 0,(EXP(LN(Q8/P8)/(Q$6-P$6))-1)*100,0)</f>
        <v>0.64647724989066457</v>
      </c>
      <c r="Q46" s="18">
        <f>IF(Q$6-O$6 &lt;&gt; 0,(EXP(LN(Q8/O8)/(Q$6-O$6))-1)*100,0)</f>
        <v>0.30816623262819309</v>
      </c>
      <c r="S46" s="18">
        <f>IF($F$6-$D$6 &lt;&gt; 0,(EXP(LN(1+(S26/100))/($F$6-$D$6))-1)*100,0)</f>
        <v>0.30816623262819309</v>
      </c>
      <c r="T46" s="18">
        <f>IF($F$6-$D$6 &lt;&gt; 0,(EXP(LN(1+(T26/100))/($F$6-$D$6))-1)*100,0)</f>
        <v>2.6739315727691393</v>
      </c>
      <c r="U46" s="18">
        <f>IF($F$6-$D$6 &lt;&gt; 0,(EXP(LN(1+(U26/100))/($F$6-$D$6))-1)*100,0)</f>
        <v>2.8884049661259459</v>
      </c>
      <c r="W46" t="str">
        <f>$A$8</f>
        <v>Managers, directors and senior officials</v>
      </c>
      <c r="X46" s="18">
        <f t="shared" ref="X46:X54" si="47">IF(Y$6-X$6 &lt;&gt; 0,(EXP(LN(Y8/X8)/(Y$6-X$6))-1)*100,0)</f>
        <v>4.699560375562406</v>
      </c>
      <c r="Y46" s="18">
        <f t="shared" ref="Y46:Y54" si="48">IF(Z$6-Y$6 &lt;&gt; 0,(EXP(LN(Z8/Y8)/(Z$6-Y$6))-1)*100,0)</f>
        <v>5.0721498350516647</v>
      </c>
      <c r="Z46" s="18">
        <f t="shared" ref="Z46:Z54" si="49">IF(AA$6-Z$6 &lt;&gt; 0,(EXP(LN(AA8/Z8)/(AA$6-Z$6))-1)*100,0)</f>
        <v>1.1172617156254283</v>
      </c>
      <c r="AA46" s="18">
        <f t="shared" ref="AA46:AA54" si="50">IF(AB$6-AA$6 &lt;&gt; 0,(EXP(LN(AB8/AA8)/(AB$6-AA$6))-1)*100,0)</f>
        <v>1.7082553447217652</v>
      </c>
      <c r="AB46" s="18">
        <f>IF(AB$6-Z$6 &lt;&gt; 0,(EXP(LN(AB8/Z8)/(AB$6-Z$6))-1)*100,0)</f>
        <v>1.5108746682657603</v>
      </c>
      <c r="AD46" s="18">
        <f>IF($F$6-$D$6 &lt;&gt; 0,(EXP(LN(1+(AD26/100))/($F$6-$D$6))-1)*100,0)</f>
        <v>1.5108746682657603</v>
      </c>
      <c r="AE46" s="18">
        <f>IF($F$6-$D$6 &lt;&gt; 0,(EXP(LN(1+(AE26/100))/($F$6-$D$6))-1)*100,0)</f>
        <v>3.5632689583175559</v>
      </c>
      <c r="AF46" s="18">
        <f>IF($F$6-$D$6 &lt;&gt; 0,(EXP(LN(1+(AF26/100))/($F$6-$D$6))-1)*100,0)</f>
        <v>4.5278002540770412</v>
      </c>
    </row>
    <row r="47" spans="1:32" x14ac:dyDescent="0.2">
      <c r="A47" t="str">
        <f>$A$9</f>
        <v>Professional occupations</v>
      </c>
      <c r="B47" s="18">
        <f t="shared" si="42"/>
        <v>3.8017001508327652</v>
      </c>
      <c r="C47" s="18">
        <f t="shared" si="42"/>
        <v>7.2432516672861658</v>
      </c>
      <c r="D47" s="18">
        <f t="shared" si="42"/>
        <v>1.392911296714594</v>
      </c>
      <c r="E47" s="18">
        <f t="shared" si="42"/>
        <v>1.100234559217661</v>
      </c>
      <c r="F47" s="18">
        <f>IF(F$6-D$6 &lt;&gt; 0,(EXP(LN(F9/D9)/(F$6-D$6))-1)*100,0)</f>
        <v>1.1976994811965458</v>
      </c>
      <c r="H47" s="18">
        <f t="shared" ref="H47:J56" si="51">IF($F$6-$D$6 &lt;&gt; 0,(EXP(LN(1+(H27/100))/($F$6-$D$6))-1)*100,0)</f>
        <v>1.1976994811965458</v>
      </c>
      <c r="I47" s="18">
        <f t="shared" si="51"/>
        <v>2.8840978763780223</v>
      </c>
      <c r="J47" s="18">
        <f t="shared" si="51"/>
        <v>3.7113448418614636</v>
      </c>
      <c r="L47" t="str">
        <f>$A$9</f>
        <v>Professional occupations</v>
      </c>
      <c r="M47" s="18">
        <f t="shared" si="43"/>
        <v>4.2371018924717729</v>
      </c>
      <c r="N47" s="18">
        <f t="shared" si="44"/>
        <v>6.5757367298509894</v>
      </c>
      <c r="O47" s="18">
        <f t="shared" si="45"/>
        <v>1.0190881518336692</v>
      </c>
      <c r="P47" s="18">
        <f t="shared" si="46"/>
        <v>0.67025498881938539</v>
      </c>
      <c r="Q47" s="18">
        <f>IF(Q$6-O$6 &lt;&gt; 0,(EXP(LN(Q9/O9)/(Q$6-O$6))-1)*100,0)</f>
        <v>0.78639866287455451</v>
      </c>
      <c r="S47" s="18">
        <f t="shared" ref="S47:U47" si="52">IF($F$6-$D$6 &lt;&gt; 0,(EXP(LN(1+(S27/100))/($F$6-$D$6))-1)*100,0)</f>
        <v>0.78639866287455451</v>
      </c>
      <c r="T47" s="18">
        <f t="shared" si="52"/>
        <v>2.3251158053069432</v>
      </c>
      <c r="U47" s="18">
        <f t="shared" si="52"/>
        <v>2.9041060678526742</v>
      </c>
      <c r="W47" t="str">
        <f>$A$9</f>
        <v>Professional occupations</v>
      </c>
      <c r="X47" s="18">
        <f t="shared" si="47"/>
        <v>3.4175656066586679</v>
      </c>
      <c r="Y47" s="18">
        <f t="shared" si="48"/>
        <v>7.843904058115414</v>
      </c>
      <c r="Z47" s="18">
        <f t="shared" si="49"/>
        <v>1.7207650814085262</v>
      </c>
      <c r="AA47" s="18">
        <f t="shared" si="50"/>
        <v>1.456883283558752</v>
      </c>
      <c r="AB47" s="18">
        <f>IF(AB$6-Z$6 &lt;&gt; 0,(EXP(LN(AB9/Z9)/(AB$6-Z$6))-1)*100,0)</f>
        <v>1.54476773318728</v>
      </c>
      <c r="AD47" s="18">
        <f t="shared" ref="AD47:AF47" si="53">IF($F$6-$D$6 &lt;&gt; 0,(EXP(LN(1+(AD27/100))/($F$6-$D$6))-1)*100,0)</f>
        <v>1.54476773318728</v>
      </c>
      <c r="AE47" s="18">
        <f t="shared" si="53"/>
        <v>3.3477887736196754</v>
      </c>
      <c r="AF47" s="18">
        <f t="shared" si="53"/>
        <v>4.3619959959514176</v>
      </c>
    </row>
    <row r="48" spans="1:32" x14ac:dyDescent="0.2">
      <c r="A48" t="str">
        <f>$A$10</f>
        <v>Associate professional occupations</v>
      </c>
      <c r="B48" s="18">
        <f t="shared" si="42"/>
        <v>2.4523952515737468</v>
      </c>
      <c r="C48" s="18">
        <f t="shared" si="42"/>
        <v>8.0961763249385967</v>
      </c>
      <c r="D48" s="18">
        <f t="shared" si="42"/>
        <v>-0.6111588761359088</v>
      </c>
      <c r="E48" s="18">
        <f t="shared" si="42"/>
        <v>0.77348940210792971</v>
      </c>
      <c r="F48" s="18">
        <f t="shared" ref="F48:F56" si="54">IF(F$6-D$6 &lt;&gt; 0,(EXP(LN(F10/D10)/(F$6-D$6))-1)*100,0)</f>
        <v>0.30980976243362157</v>
      </c>
      <c r="H48" s="18">
        <f t="shared" si="51"/>
        <v>0.30980976243362157</v>
      </c>
      <c r="I48" s="18">
        <f t="shared" si="51"/>
        <v>2.5810495010286871</v>
      </c>
      <c r="J48" s="18">
        <f t="shared" si="51"/>
        <v>2.7993807763022849</v>
      </c>
      <c r="L48" t="str">
        <f>$A$10</f>
        <v>Associate professional occupations</v>
      </c>
      <c r="M48" s="18">
        <f t="shared" si="43"/>
        <v>2.7796601637346541</v>
      </c>
      <c r="N48" s="18">
        <f t="shared" si="44"/>
        <v>7.2509105140314167</v>
      </c>
      <c r="O48" s="18">
        <f t="shared" si="45"/>
        <v>-1.587280236030042</v>
      </c>
      <c r="P48" s="18">
        <f>IF(Q$6-P$6 &lt;&gt; 0,(EXP(LN(Q10/P10)/(Q$6-P$6))-1)*100,0)</f>
        <v>0.23799690852484012</v>
      </c>
      <c r="Q48" s="18">
        <f t="shared" ref="Q48:Q54" si="55">IF(Q$6-O$6 &lt;&gt; 0,(EXP(LN(Q10/O10)/(Q$6-O$6))-1)*100,0)</f>
        <v>-0.37415965519919103</v>
      </c>
      <c r="S48" s="18">
        <f t="shared" ref="S48:U48" si="56">IF($F$6-$D$6 &lt;&gt; 0,(EXP(LN(1+(S28/100))/($F$6-$D$6))-1)*100,0)</f>
        <v>-0.37415965519919103</v>
      </c>
      <c r="T48" s="18">
        <f t="shared" si="56"/>
        <v>2.0322176233849243</v>
      </c>
      <c r="U48" s="18">
        <f t="shared" si="56"/>
        <v>1.7518487705083574</v>
      </c>
      <c r="W48" t="str">
        <f>$A$10</f>
        <v>Associate professional occupations</v>
      </c>
      <c r="X48" s="18">
        <f t="shared" si="47"/>
        <v>2.0941949067081023</v>
      </c>
      <c r="Y48" s="18">
        <f t="shared" si="48"/>
        <v>9.0369512824916889</v>
      </c>
      <c r="Z48" s="18">
        <f t="shared" si="49"/>
        <v>0.41525632861909578</v>
      </c>
      <c r="AA48" s="18">
        <f t="shared" si="50"/>
        <v>1.279472457194708</v>
      </c>
      <c r="AB48" s="18">
        <f t="shared" ref="AB48:AB54" si="57">IF(AB$6-Z$6 &lt;&gt; 0,(EXP(LN(AB10/Z10)/(AB$6-Z$6))-1)*100,0)</f>
        <v>0.9905771364448146</v>
      </c>
      <c r="AD48" s="18">
        <f t="shared" ref="AD48:AF48" si="58">IF($F$6-$D$6 &lt;&gt; 0,(EXP(LN(1+(AD28/100))/($F$6-$D$6))-1)*100,0)</f>
        <v>0.9905771364448146</v>
      </c>
      <c r="AE48" s="18">
        <f t="shared" si="58"/>
        <v>3.1382107636946266</v>
      </c>
      <c r="AF48" s="18">
        <f t="shared" si="58"/>
        <v>3.7971545420059094</v>
      </c>
    </row>
    <row r="49" spans="1:32" x14ac:dyDescent="0.2">
      <c r="A49" t="str">
        <f>$A$11</f>
        <v>Administrative and secretarial occupations</v>
      </c>
      <c r="B49" s="18">
        <f t="shared" si="42"/>
        <v>-1.3582372146435318</v>
      </c>
      <c r="C49" s="18">
        <f t="shared" si="42"/>
        <v>6.6504942531717015</v>
      </c>
      <c r="D49" s="18">
        <f t="shared" si="42"/>
        <v>-0.92426981589458501</v>
      </c>
      <c r="E49" s="18">
        <f t="shared" si="42"/>
        <v>-0.7149326737455719</v>
      </c>
      <c r="F49" s="18">
        <f t="shared" si="54"/>
        <v>-0.7847608204251233</v>
      </c>
      <c r="H49" s="18">
        <f t="shared" si="51"/>
        <v>-0.7847608204251233</v>
      </c>
      <c r="I49" s="18">
        <f t="shared" si="51"/>
        <v>2.5740804695881137</v>
      </c>
      <c r="J49" s="18">
        <f t="shared" si="51"/>
        <v>2.0340150716961825</v>
      </c>
      <c r="L49" t="str">
        <f>$A$11</f>
        <v>Administrative and secretarial occupations</v>
      </c>
      <c r="M49" s="18">
        <f t="shared" si="43"/>
        <v>-1.1829797648971074</v>
      </c>
      <c r="N49" s="18">
        <f t="shared" si="44"/>
        <v>19.55713328281621</v>
      </c>
      <c r="O49" s="18">
        <f t="shared" si="45"/>
        <v>-0.34275382932836829</v>
      </c>
      <c r="P49" s="18">
        <f t="shared" si="46"/>
        <v>1.0557550975980767</v>
      </c>
      <c r="Q49" s="18">
        <f t="shared" si="55"/>
        <v>0.58741832992892373</v>
      </c>
      <c r="S49" s="18">
        <f t="shared" ref="S49:U49" si="59">IF($F$6-$D$6 &lt;&gt; 0,(EXP(LN(1+(S29/100))/($F$6-$D$6))-1)*100,0)</f>
        <v>0.58741832992892373</v>
      </c>
      <c r="T49" s="18">
        <f t="shared" si="59"/>
        <v>2.1939853558783806</v>
      </c>
      <c r="U49" s="18">
        <f t="shared" si="59"/>
        <v>2.6323648151983292</v>
      </c>
      <c r="W49" t="str">
        <f>$A$11</f>
        <v>Administrative and secretarial occupations</v>
      </c>
      <c r="X49" s="18">
        <f t="shared" si="47"/>
        <v>-1.434229046800517</v>
      </c>
      <c r="Y49" s="18">
        <f t="shared" si="48"/>
        <v>1.0184381251999941</v>
      </c>
      <c r="Z49" s="18">
        <f t="shared" si="49"/>
        <v>-1.2300215180351959</v>
      </c>
      <c r="AA49" s="18">
        <f t="shared" si="50"/>
        <v>-1.8039470376866817</v>
      </c>
      <c r="AB49" s="18">
        <f t="shared" si="57"/>
        <v>-1.6130100386056112</v>
      </c>
      <c r="AD49" s="18">
        <f t="shared" ref="AD49:AF49" si="60">IF($F$6-$D$6 &lt;&gt; 0,(EXP(LN(1+(AD29/100))/($F$6-$D$6))-1)*100,0)</f>
        <v>-1.6130100386056112</v>
      </c>
      <c r="AE49" s="18">
        <f t="shared" si="60"/>
        <v>2.7629167713392855</v>
      </c>
      <c r="AF49" s="18">
        <f t="shared" si="60"/>
        <v>1.7046444881653633</v>
      </c>
    </row>
    <row r="50" spans="1:32" x14ac:dyDescent="0.2">
      <c r="A50" t="str">
        <f>$A$12</f>
        <v>Skilled trades occupations</v>
      </c>
      <c r="B50" s="18">
        <f t="shared" si="42"/>
        <v>-1.5048353668372982</v>
      </c>
      <c r="C50" s="18">
        <f t="shared" si="42"/>
        <v>-8.9966219749787584</v>
      </c>
      <c r="D50" s="18">
        <f t="shared" si="42"/>
        <v>-0.54392977548115562</v>
      </c>
      <c r="E50" s="18">
        <f t="shared" si="42"/>
        <v>-0.8067102051128483</v>
      </c>
      <c r="F50" s="18">
        <f t="shared" si="54"/>
        <v>-0.71919396509141365</v>
      </c>
      <c r="H50" s="18">
        <f t="shared" si="51"/>
        <v>-0.71919396509140254</v>
      </c>
      <c r="I50" s="18">
        <f t="shared" si="51"/>
        <v>2.2632642218967769</v>
      </c>
      <c r="J50" s="18">
        <f t="shared" si="51"/>
        <v>1.7452110877290927</v>
      </c>
      <c r="L50" t="str">
        <f>$A$12</f>
        <v>Skilled trades occupations</v>
      </c>
      <c r="M50" s="18">
        <f t="shared" si="43"/>
        <v>-1.6431234830729058</v>
      </c>
      <c r="N50" s="18">
        <f t="shared" si="44"/>
        <v>-10.182031225410693</v>
      </c>
      <c r="O50" s="18">
        <f t="shared" si="45"/>
        <v>-0.8291695985399139</v>
      </c>
      <c r="P50" s="18">
        <f t="shared" si="46"/>
        <v>-1.0512878136330617</v>
      </c>
      <c r="Q50" s="18">
        <f t="shared" si="55"/>
        <v>-0.97730374037128254</v>
      </c>
      <c r="S50" s="18">
        <f t="shared" ref="S50:U50" si="61">IF($F$6-$D$6 &lt;&gt; 0,(EXP(LN(1+(S30/100))/($F$6-$D$6))-1)*100,0)</f>
        <v>-0.97730374037128254</v>
      </c>
      <c r="T50" s="18">
        <f t="shared" si="61"/>
        <v>2.1032046241211244</v>
      </c>
      <c r="U50" s="18">
        <f t="shared" si="61"/>
        <v>1.3866979747666486</v>
      </c>
      <c r="W50" t="str">
        <f>$A$12</f>
        <v>Skilled trades occupations</v>
      </c>
      <c r="X50" s="18">
        <f t="shared" si="47"/>
        <v>-0.2525419993466671</v>
      </c>
      <c r="Y50" s="18">
        <f t="shared" si="48"/>
        <v>1.3688611961862884</v>
      </c>
      <c r="Z50" s="18">
        <f t="shared" si="49"/>
        <v>1.5623001287144778</v>
      </c>
      <c r="AA50" s="18">
        <f t="shared" si="50"/>
        <v>0.74320783510568589</v>
      </c>
      <c r="AB50" s="18">
        <f t="shared" si="57"/>
        <v>1.0155019654289665</v>
      </c>
      <c r="AD50" s="18">
        <f t="shared" ref="AD50:AF50" si="62">IF($F$6-$D$6 &lt;&gt; 0,(EXP(LN(1+(AD30/100))/($F$6-$D$6))-1)*100,0)</f>
        <v>1.0155019654289665</v>
      </c>
      <c r="AE50" s="18">
        <f t="shared" si="62"/>
        <v>3.3974528403629911</v>
      </c>
      <c r="AF50" s="18">
        <f t="shared" si="62"/>
        <v>4.0511154481504885</v>
      </c>
    </row>
    <row r="51" spans="1:32" x14ac:dyDescent="0.2">
      <c r="A51" t="str">
        <f>$A$13</f>
        <v>Caring, leisure and other service occupations</v>
      </c>
      <c r="B51" s="18">
        <f t="shared" si="42"/>
        <v>0.7743933138654846</v>
      </c>
      <c r="C51" s="18">
        <f t="shared" si="42"/>
        <v>-1.7345412061733345</v>
      </c>
      <c r="D51" s="18">
        <f t="shared" si="42"/>
        <v>1.2599916358467134</v>
      </c>
      <c r="E51" s="18">
        <f t="shared" si="42"/>
        <v>0.92345529470192478</v>
      </c>
      <c r="F51" s="18">
        <f t="shared" si="54"/>
        <v>1.0355096162257382</v>
      </c>
      <c r="H51" s="18">
        <f t="shared" si="51"/>
        <v>1.0355096162257382</v>
      </c>
      <c r="I51" s="18">
        <f t="shared" si="51"/>
        <v>3.203034461197074</v>
      </c>
      <c r="J51" s="18">
        <f t="shared" si="51"/>
        <v>3.8868732160965092</v>
      </c>
      <c r="L51" t="str">
        <f>$A$13</f>
        <v>Caring, leisure and other service occupations</v>
      </c>
      <c r="M51" s="18">
        <f t="shared" si="43"/>
        <v>2.3545769257168336</v>
      </c>
      <c r="N51" s="18">
        <f t="shared" si="44"/>
        <v>2.1722395557173035</v>
      </c>
      <c r="O51" s="18">
        <f t="shared" si="45"/>
        <v>2.57663098549199</v>
      </c>
      <c r="P51" s="18">
        <f t="shared" si="46"/>
        <v>1.4313796561592262</v>
      </c>
      <c r="Q51" s="18">
        <f t="shared" si="55"/>
        <v>1.8117022760374857</v>
      </c>
      <c r="S51" s="18">
        <f t="shared" ref="S51:U51" si="63">IF($F$6-$D$6 &lt;&gt; 0,(EXP(LN(1+(S31/100))/($F$6-$D$6))-1)*100,0)</f>
        <v>1.8117022760374857</v>
      </c>
      <c r="T51" s="18">
        <f t="shared" si="63"/>
        <v>2.8329189038261759</v>
      </c>
      <c r="U51" s="18">
        <f t="shared" si="63"/>
        <v>4.1093751282766044</v>
      </c>
      <c r="W51" t="str">
        <f>$A$13</f>
        <v>Caring, leisure and other service occupations</v>
      </c>
      <c r="X51" s="18">
        <f t="shared" si="47"/>
        <v>0.45373808951754135</v>
      </c>
      <c r="Y51" s="18">
        <f t="shared" si="48"/>
        <v>-2.5652327164805699</v>
      </c>
      <c r="Z51" s="18">
        <f t="shared" si="49"/>
        <v>0.95688174774530843</v>
      </c>
      <c r="AA51" s="18">
        <f t="shared" si="50"/>
        <v>0.79730188005253666</v>
      </c>
      <c r="AB51" s="18">
        <f t="shared" si="57"/>
        <v>0.85046712250143042</v>
      </c>
      <c r="AD51" s="18">
        <f t="shared" ref="AD51:AF51" si="64">IF($F$6-$D$6 &lt;&gt; 0,(EXP(LN(1+(AD31/100))/($F$6-$D$6))-1)*100,0)</f>
        <v>0.85046712250143042</v>
      </c>
      <c r="AE51" s="18">
        <f t="shared" si="64"/>
        <v>3.2830819547350121</v>
      </c>
      <c r="AF51" s="18">
        <f t="shared" si="64"/>
        <v>3.8363403069124891</v>
      </c>
    </row>
    <row r="52" spans="1:32" x14ac:dyDescent="0.2">
      <c r="A52" t="str">
        <f>$A$14</f>
        <v>Sales and customer service occupations</v>
      </c>
      <c r="B52" s="18">
        <f t="shared" si="42"/>
        <v>0.51407282253357334</v>
      </c>
      <c r="C52" s="18">
        <f t="shared" si="42"/>
        <v>-1.3901297701578996</v>
      </c>
      <c r="D52" s="18">
        <f t="shared" si="42"/>
        <v>-2.1757301903047033E-2</v>
      </c>
      <c r="E52" s="18">
        <f t="shared" si="42"/>
        <v>5.4481392947058893E-3</v>
      </c>
      <c r="F52" s="18">
        <f t="shared" si="54"/>
        <v>-3.6211635574101564E-3</v>
      </c>
      <c r="H52" s="18">
        <f t="shared" si="51"/>
        <v>-3.6211635574101564E-3</v>
      </c>
      <c r="I52" s="18">
        <f t="shared" si="51"/>
        <v>2.5455359880875328</v>
      </c>
      <c r="J52" s="18">
        <f t="shared" si="51"/>
        <v>2.5429892814214705</v>
      </c>
      <c r="L52" t="str">
        <f>$A$14</f>
        <v>Sales and customer service occupations</v>
      </c>
      <c r="M52" s="18">
        <f t="shared" si="43"/>
        <v>2.1797429146367397</v>
      </c>
      <c r="N52" s="18">
        <f t="shared" si="44"/>
        <v>0.64217495241303268</v>
      </c>
      <c r="O52" s="18">
        <f t="shared" si="45"/>
        <v>0.94489937735586782</v>
      </c>
      <c r="P52" s="18">
        <f t="shared" si="46"/>
        <v>0.49551081408563125</v>
      </c>
      <c r="Q52" s="18">
        <f t="shared" si="55"/>
        <v>0.6450842723042749</v>
      </c>
      <c r="S52" s="18">
        <f t="shared" ref="S52:U52" si="65">IF($F$6-$D$6 &lt;&gt; 0,(EXP(LN(1+(S32/100))/($F$6-$D$6))-1)*100,0)</f>
        <v>0.6450842723042749</v>
      </c>
      <c r="T52" s="18">
        <f t="shared" si="65"/>
        <v>2.0795359037344197</v>
      </c>
      <c r="U52" s="18">
        <f t="shared" si="65"/>
        <v>2.5688199030313275</v>
      </c>
      <c r="W52" t="str">
        <f>$A$14</f>
        <v>Sales and customer service occupations</v>
      </c>
      <c r="X52" s="18">
        <f t="shared" si="47"/>
        <v>-0.57015625753160659</v>
      </c>
      <c r="Y52" s="18">
        <f t="shared" si="48"/>
        <v>-2.8062483402276128</v>
      </c>
      <c r="Z52" s="18">
        <f t="shared" si="49"/>
        <v>-0.74318065743423922</v>
      </c>
      <c r="AA52" s="18">
        <f t="shared" si="50"/>
        <v>-0.39498755966397292</v>
      </c>
      <c r="AB52" s="18">
        <f t="shared" si="57"/>
        <v>-0.51118743242013487</v>
      </c>
      <c r="AD52" s="18">
        <f t="shared" ref="AD52:AF52" si="66">IF($F$6-$D$6 &lt;&gt; 0,(EXP(LN(1+(AD32/100))/($F$6-$D$6))-1)*100,0)</f>
        <v>-0.51118743242013487</v>
      </c>
      <c r="AE52" s="18">
        <f t="shared" si="66"/>
        <v>2.8642513717380247</v>
      </c>
      <c r="AF52" s="18">
        <f t="shared" si="66"/>
        <v>2.5242950589039026</v>
      </c>
    </row>
    <row r="53" spans="1:32" x14ac:dyDescent="0.2">
      <c r="A53" t="str">
        <f>$A$15</f>
        <v>Process, plant and machine operatives</v>
      </c>
      <c r="B53" s="18">
        <f t="shared" si="42"/>
        <v>-0.72541341447613927</v>
      </c>
      <c r="C53" s="18">
        <f t="shared" si="42"/>
        <v>-6.843191158307727</v>
      </c>
      <c r="D53" s="18">
        <f t="shared" si="42"/>
        <v>2.1327183946388883</v>
      </c>
      <c r="E53" s="18">
        <f t="shared" si="42"/>
        <v>-0.44445776817678695</v>
      </c>
      <c r="F53" s="18">
        <f t="shared" si="54"/>
        <v>0.40729298888455556</v>
      </c>
      <c r="H53" s="18">
        <f t="shared" si="51"/>
        <v>0.40729298888455556</v>
      </c>
      <c r="I53" s="18">
        <f t="shared" si="51"/>
        <v>2.7573647969718174</v>
      </c>
      <c r="J53" s="18">
        <f t="shared" si="51"/>
        <v>3.0383081439922632</v>
      </c>
      <c r="L53" t="str">
        <f>$A$15</f>
        <v>Process, plant and machine operatives</v>
      </c>
      <c r="M53" s="18">
        <f t="shared" si="43"/>
        <v>-0.7919862752731599</v>
      </c>
      <c r="N53" s="18">
        <f t="shared" si="44"/>
        <v>-6.2697091411502708</v>
      </c>
      <c r="O53" s="18">
        <f t="shared" si="45"/>
        <v>1.4975668860669478</v>
      </c>
      <c r="P53" s="18">
        <f t="shared" si="46"/>
        <v>-0.59674026359881616</v>
      </c>
      <c r="Q53" s="18">
        <f t="shared" si="55"/>
        <v>9.651598578317433E-2</v>
      </c>
      <c r="S53" s="18">
        <f t="shared" ref="S53:U53" si="67">IF($F$6-$D$6 &lt;&gt; 0,(EXP(LN(1+(S33/100))/($F$6-$D$6))-1)*100,0)</f>
        <v>9.651598578317433E-2</v>
      </c>
      <c r="T53" s="18">
        <f t="shared" si="67"/>
        <v>2.6099676501956326</v>
      </c>
      <c r="U53" s="18">
        <f t="shared" si="67"/>
        <v>2.6774022897610106</v>
      </c>
      <c r="W53" t="str">
        <f>$A$15</f>
        <v>Process, plant and machine operatives</v>
      </c>
      <c r="X53" s="18">
        <f t="shared" si="47"/>
        <v>-0.32906118445197308</v>
      </c>
      <c r="Y53" s="18">
        <f t="shared" si="48"/>
        <v>-10.21803429416015</v>
      </c>
      <c r="Z53" s="18">
        <f t="shared" si="49"/>
        <v>5.7248882972525283</v>
      </c>
      <c r="AA53" s="18">
        <f t="shared" si="50"/>
        <v>0.28844802290242111</v>
      </c>
      <c r="AB53" s="18">
        <f t="shared" si="57"/>
        <v>2.0688023089517449</v>
      </c>
      <c r="AD53" s="18">
        <f t="shared" ref="AD53:AF53" si="68">IF($F$6-$D$6 &lt;&gt; 0,(EXP(LN(1+(AD33/100))/($F$6-$D$6))-1)*100,0)</f>
        <v>2.0688023089517449</v>
      </c>
      <c r="AE53" s="18">
        <f t="shared" si="68"/>
        <v>3.6033446807972158</v>
      </c>
      <c r="AF53" s="18">
        <f t="shared" si="68"/>
        <v>4.9365639787232185</v>
      </c>
    </row>
    <row r="54" spans="1:32" x14ac:dyDescent="0.2">
      <c r="A54" t="str">
        <f>$A$16</f>
        <v>Elementary occupations</v>
      </c>
      <c r="B54" s="18">
        <f t="shared" si="42"/>
        <v>-1.4372427792478271</v>
      </c>
      <c r="C54" s="18">
        <f t="shared" si="42"/>
        <v>-7.6756786100600438</v>
      </c>
      <c r="D54" s="18">
        <f t="shared" si="42"/>
        <v>-0.80602673904415223</v>
      </c>
      <c r="E54" s="18">
        <f t="shared" si="42"/>
        <v>-0.95508919372065959</v>
      </c>
      <c r="F54" s="18">
        <f t="shared" si="54"/>
        <v>-0.90542661454020568</v>
      </c>
      <c r="H54" s="18">
        <f t="shared" si="51"/>
        <v>-0.90542661454020568</v>
      </c>
      <c r="I54" s="18">
        <f t="shared" si="51"/>
        <v>2.4348690124986749</v>
      </c>
      <c r="J54" s="18">
        <f t="shared" si="51"/>
        <v>1.8010260287690816</v>
      </c>
      <c r="L54" t="str">
        <f>$A$16</f>
        <v>Elementary occupations</v>
      </c>
      <c r="M54" s="18">
        <f t="shared" si="43"/>
        <v>-1.9719942291327119</v>
      </c>
      <c r="N54" s="18">
        <f t="shared" si="44"/>
        <v>-3.6353362117379273</v>
      </c>
      <c r="O54" s="18">
        <f t="shared" si="45"/>
        <v>-0.15078226475241374</v>
      </c>
      <c r="P54" s="18">
        <f t="shared" si="46"/>
        <v>-0.71115759291255909</v>
      </c>
      <c r="Q54" s="18">
        <f t="shared" si="55"/>
        <v>-0.52471612990168115</v>
      </c>
      <c r="S54" s="18">
        <f t="shared" ref="S54:U54" si="69">IF($F$6-$D$6 &lt;&gt; 0,(EXP(LN(1+(S34/100))/($F$6-$D$6))-1)*100,0)</f>
        <v>-0.52471612990168115</v>
      </c>
      <c r="T54" s="18">
        <f t="shared" si="69"/>
        <v>2.143454260813038</v>
      </c>
      <c r="U54" s="18">
        <f t="shared" si="69"/>
        <v>1.7574906958054193</v>
      </c>
      <c r="W54" t="str">
        <f>$A$16</f>
        <v>Elementary occupations</v>
      </c>
      <c r="X54" s="18">
        <f t="shared" si="47"/>
        <v>-0.80048109174714055</v>
      </c>
      <c r="Y54" s="18">
        <f t="shared" si="48"/>
        <v>-12.34601166234388</v>
      </c>
      <c r="Z54" s="18">
        <f t="shared" si="49"/>
        <v>-1.6645142646826372</v>
      </c>
      <c r="AA54" s="18">
        <f t="shared" si="50"/>
        <v>-1.2987300181255157</v>
      </c>
      <c r="AB54" s="18">
        <f t="shared" si="57"/>
        <v>-1.4208090319174471</v>
      </c>
      <c r="AD54" s="18">
        <f t="shared" ref="AD54:AF54" si="70">IF($F$6-$D$6 &lt;&gt; 0,(EXP(LN(1+(AD34/100))/($F$6-$D$6))-1)*100,0)</f>
        <v>-1.4208090319174471</v>
      </c>
      <c r="AE54" s="18">
        <f t="shared" si="70"/>
        <v>2.7892033111234005</v>
      </c>
      <c r="AF54" s="18">
        <f t="shared" si="70"/>
        <v>1.85597712088863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0.86855460690113961</v>
      </c>
      <c r="C56" s="26">
        <f>IF(D$6-C$6 &lt;&gt; 0,(EXP(LN(D18/C18)/(D$6-C$6))-1)*100,0)</f>
        <v>1.1509618775222163</v>
      </c>
      <c r="D56" s="26">
        <f>IF(E$6-D$6 &lt;&gt; 0,(EXP(LN(E18/D18)/(E$6-D$6))-1)*100,0)</f>
        <v>0.28914192968410024</v>
      </c>
      <c r="E56" s="26">
        <f>IF(F$6-E$6 &lt;&gt; 0,(EXP(LN(F18/E18)/(F$6-E$6))-1)*100,0)</f>
        <v>0.29996360373132358</v>
      </c>
      <c r="F56" s="26">
        <f t="shared" si="54"/>
        <v>0.29635624930957061</v>
      </c>
      <c r="H56" s="26">
        <f t="shared" si="51"/>
        <v>0.29635624930957061</v>
      </c>
      <c r="I56" s="26">
        <f t="shared" ref="I56" si="71">IF($F$6-$D$6 &lt;&gt; 0,(EXP(LN(1+(I36/100))/($F$6-$D$6))-1)*100,0)</f>
        <v>2.7232846944768019</v>
      </c>
      <c r="J56" s="26">
        <f t="shared" ref="J56" si="72">IF($F$6-$D$6 &lt;&gt; 0,(EXP(LN(1+(J36/100))/($F$6-$D$6))-1)*100,0)</f>
        <v>2.9281219555288729</v>
      </c>
      <c r="L56" s="24" t="str">
        <f>$A$18</f>
        <v>All occupations</v>
      </c>
      <c r="M56" s="26">
        <f>IF(N$6-M$6 &lt;&gt; 0,(EXP(LN(N18/M18)/(N$6-M$6))-1)*100,0)</f>
        <v>0.83825972556754724</v>
      </c>
      <c r="N56" s="26">
        <f>IF(O$6-N$6 &lt;&gt; 0,(EXP(LN(O18/N18)/(O$6-N$6))-1)*100,0)</f>
        <v>1.2745391530783579</v>
      </c>
      <c r="O56" s="26">
        <f>IF(P$6-O$6 &lt;&gt; 0,(EXP(LN(P18/O18)/(P$6-O$6))-1)*100,0)</f>
        <v>0.13191480748377948</v>
      </c>
      <c r="P56" s="26">
        <f>IF(Q$6-P$6 &lt;&gt; 0,(EXP(LN(Q18/P18)/(Q$6-P$6))-1)*100,0)</f>
        <v>0.14233260422411576</v>
      </c>
      <c r="Q56" s="26">
        <f t="shared" ref="Q56" si="73">IF(Q$6-O$6 &lt;&gt; 0,(EXP(LN(Q18/O18)/(Q$6-O$6))-1)*100,0)</f>
        <v>0.13885988488566703</v>
      </c>
      <c r="S56" s="26">
        <f t="shared" ref="S56:U56" si="74">IF($F$6-$D$6 &lt;&gt; 0,(EXP(LN(1+(S36/100))/($F$6-$D$6))-1)*100,0)</f>
        <v>0.13885988488566703</v>
      </c>
      <c r="T56" s="26">
        <f t="shared" si="74"/>
        <v>2.3041307639205533</v>
      </c>
      <c r="U56" s="26">
        <f t="shared" si="74"/>
        <v>2.4053558728978297</v>
      </c>
      <c r="W56" s="24" t="str">
        <f>$A$18</f>
        <v>All occupations</v>
      </c>
      <c r="X56" s="26">
        <f>IF(Y$6-X$6 &lt;&gt; 0,(EXP(LN(Y18/X18)/(Y$6-X$6))-1)*100,0)</f>
        <v>0.90058521446922946</v>
      </c>
      <c r="Y56" s="26">
        <f>IF(Z$6-Y$6 &lt;&gt; 0,(EXP(LN(Z18/Y18)/(Z$6-Y$6))-1)*100,0)</f>
        <v>1.0205059904440761</v>
      </c>
      <c r="Z56" s="26">
        <f>IF(AA$6-Z$6 &lt;&gt; 0,(EXP(LN(AA18/Z18)/(AA$6-Z$6))-1)*100,0)</f>
        <v>0.45447116509162999</v>
      </c>
      <c r="AA56" s="26">
        <f>IF(AB$6-AA$6 &lt;&gt; 0,(EXP(LN(AB18/AA18)/(AB$6-AA$6))-1)*100,0)</f>
        <v>0.46178987124481097</v>
      </c>
      <c r="AB56" s="26">
        <f t="shared" ref="AB56" si="75">IF(AB$6-Z$6 &lt;&gt; 0,(EXP(LN(AB18/Z18)/(AB$6-Z$6))-1)*100,0)</f>
        <v>0.45935024328331853</v>
      </c>
      <c r="AD56" s="26">
        <f t="shared" ref="AD56:AF56" si="76">IF($F$6-$D$6 &lt;&gt; 0,(EXP(LN(1+(AD36/100))/($F$6-$D$6))-1)*100,0)</f>
        <v>0.45935024328331853</v>
      </c>
      <c r="AE56" s="26">
        <f t="shared" si="76"/>
        <v>3.1422573856298541</v>
      </c>
      <c r="AF56" s="26">
        <f t="shared" si="76"/>
        <v>3.4436576464036417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7.7764307591825954</v>
      </c>
      <c r="C64" s="27">
        <f t="shared" si="77"/>
        <v>3.3599271797239183</v>
      </c>
      <c r="D64" s="27">
        <f t="shared" si="77"/>
        <v>0.6257410202900644</v>
      </c>
      <c r="E64" s="27">
        <f t="shared" si="77"/>
        <v>7.232012452940495</v>
      </c>
      <c r="F64" s="27">
        <f>F8-D8</f>
        <v>7.8577534732305594</v>
      </c>
      <c r="L64" t="str">
        <f>$A$8</f>
        <v>Managers, directors and senior officials</v>
      </c>
      <c r="M64" s="27">
        <f t="shared" ref="M64:M72" si="78">N8-M8</f>
        <v>3.9986195997191913</v>
      </c>
      <c r="N64" s="27">
        <f t="shared" ref="N64:N72" si="79">O8-N8</f>
        <v>2.2180880160006353</v>
      </c>
      <c r="O64" s="27">
        <f t="shared" ref="O64:O72" si="80">P8-O8</f>
        <v>-0.72549001508944855</v>
      </c>
      <c r="P64" s="27">
        <f t="shared" ref="P64:P72" si="81">Q8-P8</f>
        <v>2.6167484737918798</v>
      </c>
      <c r="Q64" s="27">
        <f>Q8-O8</f>
        <v>1.8912584587024313</v>
      </c>
      <c r="W64" t="str">
        <f>$A$8</f>
        <v>Managers, directors and senior officials</v>
      </c>
      <c r="X64" s="27">
        <f t="shared" ref="X64:X72" si="82">Y8-X8</f>
        <v>3.7778111594635106</v>
      </c>
      <c r="Y64" s="27">
        <f t="shared" ref="Y64:Y72" si="83">Z8-Y8</f>
        <v>1.1418391637232297</v>
      </c>
      <c r="Z64" s="27">
        <f t="shared" ref="Z64:Z72" si="84">AA8-Z8</f>
        <v>1.351231035379481</v>
      </c>
      <c r="AA64" s="27">
        <f t="shared" ref="AA64:AA72" si="85">AB8-AA8</f>
        <v>4.6152639791485086</v>
      </c>
      <c r="AB64" s="27">
        <f>AB8-Z8</f>
        <v>5.9664950145279896</v>
      </c>
    </row>
    <row r="65" spans="1:31" x14ac:dyDescent="0.2">
      <c r="A65" t="str">
        <f>$A$9</f>
        <v>Professional occupations</v>
      </c>
      <c r="B65" s="27">
        <f t="shared" si="77"/>
        <v>17.595855997973615</v>
      </c>
      <c r="C65" s="27">
        <f t="shared" si="77"/>
        <v>9.1926235278115627</v>
      </c>
      <c r="D65" s="27">
        <f t="shared" si="77"/>
        <v>9.7469249875695425</v>
      </c>
      <c r="E65" s="27">
        <f t="shared" si="77"/>
        <v>16.865465451003928</v>
      </c>
      <c r="F65" s="27">
        <f t="shared" ref="F65:F72" si="86">F9-D9</f>
        <v>26.61239043857347</v>
      </c>
      <c r="L65" t="str">
        <f>$A$9</f>
        <v>Professional occupations</v>
      </c>
      <c r="M65" s="27">
        <f t="shared" si="78"/>
        <v>9.1937553974876494</v>
      </c>
      <c r="N65" s="27">
        <f t="shared" si="79"/>
        <v>3.9527283301800793</v>
      </c>
      <c r="O65" s="27">
        <f t="shared" si="80"/>
        <v>3.3315334982146112</v>
      </c>
      <c r="P65" s="27">
        <f t="shared" si="81"/>
        <v>4.6558970414662895</v>
      </c>
      <c r="Q65" s="27">
        <f t="shared" ref="Q65:Q72" si="87">Q9-O9</f>
        <v>7.9874305396809007</v>
      </c>
      <c r="W65" t="str">
        <f>$A$9</f>
        <v>Professional occupations</v>
      </c>
      <c r="X65" s="27">
        <f t="shared" si="82"/>
        <v>8.4021006004858236</v>
      </c>
      <c r="Y65" s="27">
        <f t="shared" si="83"/>
        <v>5.2398951976314265</v>
      </c>
      <c r="Z65" s="27">
        <f t="shared" si="84"/>
        <v>6.4153914893550592</v>
      </c>
      <c r="AA65" s="27">
        <f t="shared" si="85"/>
        <v>12.209568409537582</v>
      </c>
      <c r="AB65" s="27">
        <f t="shared" ref="AB65:AB72" si="88">AB9-Z9</f>
        <v>18.624959898892641</v>
      </c>
    </row>
    <row r="66" spans="1:31" x14ac:dyDescent="0.2">
      <c r="A66" t="str">
        <f>$A$10</f>
        <v>Associate professional occupations</v>
      </c>
      <c r="B66" s="27">
        <f t="shared" si="77"/>
        <v>6.8017494452760587</v>
      </c>
      <c r="C66" s="27">
        <f t="shared" si="77"/>
        <v>5.962056706515682</v>
      </c>
      <c r="D66" s="27">
        <f t="shared" si="77"/>
        <v>-2.4029358615926526</v>
      </c>
      <c r="E66" s="27">
        <f t="shared" si="77"/>
        <v>6.1834900394636918</v>
      </c>
      <c r="F66" s="27">
        <f t="shared" si="86"/>
        <v>3.7805541778710392</v>
      </c>
      <c r="L66" t="str">
        <f>$A$10</f>
        <v>Associate professional occupations</v>
      </c>
      <c r="M66" s="27">
        <f t="shared" si="78"/>
        <v>4.0290095165983573</v>
      </c>
      <c r="N66" s="27">
        <f t="shared" si="79"/>
        <v>2.8125682524270417</v>
      </c>
      <c r="O66" s="27">
        <f t="shared" si="80"/>
        <v>-3.1985177798737823</v>
      </c>
      <c r="P66" s="27">
        <f t="shared" si="81"/>
        <v>0.92383589056352378</v>
      </c>
      <c r="Q66" s="27">
        <f t="shared" si="87"/>
        <v>-2.2746818893102585</v>
      </c>
      <c r="W66" t="str">
        <f>$A$10</f>
        <v>Associate professional occupations</v>
      </c>
      <c r="X66" s="27">
        <f t="shared" si="82"/>
        <v>2.7727399286776588</v>
      </c>
      <c r="Y66" s="27">
        <f t="shared" si="83"/>
        <v>3.1494884540886829</v>
      </c>
      <c r="Z66" s="27">
        <f t="shared" si="84"/>
        <v>0.79558191828110836</v>
      </c>
      <c r="AA66" s="27">
        <f t="shared" si="85"/>
        <v>5.2596541489001964</v>
      </c>
      <c r="AB66" s="27">
        <f t="shared" si="88"/>
        <v>6.0552360671813048</v>
      </c>
    </row>
    <row r="67" spans="1:31" x14ac:dyDescent="0.2">
      <c r="A67" t="str">
        <f>$A$11</f>
        <v>Administrative and secretarial occupations</v>
      </c>
      <c r="B67" s="27">
        <f t="shared" si="77"/>
        <v>-4.210963970160833</v>
      </c>
      <c r="C67" s="27">
        <f t="shared" si="77"/>
        <v>4.9808232573234932</v>
      </c>
      <c r="D67" s="27">
        <f t="shared" si="77"/>
        <v>-3.62368856258351</v>
      </c>
      <c r="E67" s="27">
        <f t="shared" si="77"/>
        <v>-5.2793634727993748</v>
      </c>
      <c r="F67" s="27">
        <f t="shared" si="86"/>
        <v>-8.9030520353828848</v>
      </c>
      <c r="L67" t="str">
        <f>$A$11</f>
        <v>Administrative and secretarial occupations</v>
      </c>
      <c r="M67" s="27">
        <f t="shared" si="78"/>
        <v>-1.1092549657090949</v>
      </c>
      <c r="N67" s="27">
        <f t="shared" si="79"/>
        <v>4.4497971682826751</v>
      </c>
      <c r="O67" s="27">
        <f t="shared" si="80"/>
        <v>-0.46300503800748771</v>
      </c>
      <c r="P67" s="27">
        <f t="shared" si="81"/>
        <v>2.9610136957752928</v>
      </c>
      <c r="Q67" s="27">
        <f t="shared" si="87"/>
        <v>2.4980086577678051</v>
      </c>
      <c r="W67" t="str">
        <f>$A$11</f>
        <v>Administrative and secretarial occupations</v>
      </c>
      <c r="X67" s="27">
        <f t="shared" si="82"/>
        <v>-3.101709004451763</v>
      </c>
      <c r="Y67" s="27">
        <f t="shared" si="83"/>
        <v>0.53102608904079318</v>
      </c>
      <c r="Z67" s="27">
        <f t="shared" si="84"/>
        <v>-3.1606835245760223</v>
      </c>
      <c r="AA67" s="27">
        <f t="shared" si="85"/>
        <v>-8.2403771685746463</v>
      </c>
      <c r="AB67" s="27">
        <f t="shared" si="88"/>
        <v>-11.401060693150669</v>
      </c>
    </row>
    <row r="68" spans="1:31" x14ac:dyDescent="0.2">
      <c r="A68" t="str">
        <f>$A$12</f>
        <v>Skilled trades occupations</v>
      </c>
      <c r="B68" s="27">
        <f t="shared" si="77"/>
        <v>-3.9971995159000926</v>
      </c>
      <c r="C68" s="27">
        <f t="shared" si="77"/>
        <v>-5.7512360245901704</v>
      </c>
      <c r="D68" s="27">
        <f t="shared" si="77"/>
        <v>-1.5650477016700819</v>
      </c>
      <c r="E68" s="27">
        <f t="shared" si="77"/>
        <v>-4.4045455747987603</v>
      </c>
      <c r="F68" s="27">
        <f t="shared" si="86"/>
        <v>-5.9695932764688422</v>
      </c>
      <c r="L68" t="str">
        <f>$A$12</f>
        <v>Skilled trades occupations</v>
      </c>
      <c r="M68" s="27">
        <f t="shared" si="78"/>
        <v>-3.9305072856829284</v>
      </c>
      <c r="N68" s="27">
        <f t="shared" si="79"/>
        <v>-5.8410396570716046</v>
      </c>
      <c r="O68" s="27">
        <f t="shared" si="80"/>
        <v>-2.1010207499029008</v>
      </c>
      <c r="P68" s="27">
        <f t="shared" si="81"/>
        <v>-4.9568533862943767</v>
      </c>
      <c r="Q68" s="27">
        <f t="shared" si="87"/>
        <v>-7.0578741361972774</v>
      </c>
      <c r="W68" t="str">
        <f>$A$12</f>
        <v>Skilled trades occupations</v>
      </c>
      <c r="X68" s="27">
        <f t="shared" si="82"/>
        <v>-6.6692230217157089E-2</v>
      </c>
      <c r="Y68" s="27">
        <f t="shared" si="83"/>
        <v>8.9803632481363138E-2</v>
      </c>
      <c r="Z68" s="27">
        <f t="shared" si="84"/>
        <v>0.53597304823288727</v>
      </c>
      <c r="AA68" s="27">
        <f t="shared" si="85"/>
        <v>0.55230781149560926</v>
      </c>
      <c r="AB68" s="27">
        <f t="shared" si="88"/>
        <v>1.0882808597284965</v>
      </c>
    </row>
    <row r="69" spans="1:31" x14ac:dyDescent="0.2">
      <c r="A69" t="str">
        <f>$A$13</f>
        <v>Caring, leisure and other service occupations</v>
      </c>
      <c r="B69" s="27">
        <f t="shared" si="77"/>
        <v>2.0974664669162451</v>
      </c>
      <c r="C69" s="27">
        <f t="shared" si="77"/>
        <v>-1.1973397214974</v>
      </c>
      <c r="D69" s="27">
        <f t="shared" si="77"/>
        <v>4.3824319633448283</v>
      </c>
      <c r="E69" s="27">
        <f t="shared" si="77"/>
        <v>6.9527213938320642</v>
      </c>
      <c r="F69" s="27">
        <f t="shared" si="86"/>
        <v>11.335153357176893</v>
      </c>
      <c r="L69" t="str">
        <f>$A$13</f>
        <v>Caring, leisure and other service occupations</v>
      </c>
      <c r="M69" s="27">
        <f t="shared" si="78"/>
        <v>1.0759140287387776</v>
      </c>
      <c r="N69" s="27">
        <f t="shared" si="79"/>
        <v>0.26292602612386062</v>
      </c>
      <c r="O69" s="27">
        <f t="shared" si="80"/>
        <v>1.6774859695537145</v>
      </c>
      <c r="P69" s="27">
        <f t="shared" si="81"/>
        <v>2.1448309222567286</v>
      </c>
      <c r="Q69" s="27">
        <f t="shared" si="87"/>
        <v>3.8223168918104431</v>
      </c>
      <c r="W69" t="str">
        <f>$A$13</f>
        <v>Caring, leisure and other service occupations</v>
      </c>
      <c r="X69" s="27">
        <f t="shared" si="82"/>
        <v>1.0215524381775083</v>
      </c>
      <c r="Y69" s="27">
        <f t="shared" si="83"/>
        <v>-1.4602657476212642</v>
      </c>
      <c r="Z69" s="27">
        <f t="shared" si="84"/>
        <v>2.7049459937911067</v>
      </c>
      <c r="AA69" s="27">
        <f t="shared" si="85"/>
        <v>4.8078904715753765</v>
      </c>
      <c r="AB69" s="27">
        <f t="shared" si="88"/>
        <v>7.5128364653664832</v>
      </c>
    </row>
    <row r="70" spans="1:31" x14ac:dyDescent="0.2">
      <c r="A70" t="str">
        <f>$A$14</f>
        <v>Sales and customer service occupations</v>
      </c>
      <c r="B70" s="27">
        <f t="shared" si="77"/>
        <v>1.1012818098846751</v>
      </c>
      <c r="C70" s="27">
        <f t="shared" si="77"/>
        <v>-0.75410047581826944</v>
      </c>
      <c r="D70" s="27">
        <f t="shared" si="77"/>
        <v>-5.8167489338245559E-2</v>
      </c>
      <c r="E70" s="27">
        <f t="shared" si="77"/>
        <v>2.9118998392874573E-2</v>
      </c>
      <c r="F70" s="27">
        <f t="shared" si="86"/>
        <v>-2.9048490945370986E-2</v>
      </c>
      <c r="L70" t="str">
        <f>$A$14</f>
        <v>Sales and customer service occupations</v>
      </c>
      <c r="M70" s="27">
        <f t="shared" si="78"/>
        <v>1.8409092169793482</v>
      </c>
      <c r="N70" s="27">
        <f t="shared" si="79"/>
        <v>0.14305606701419649</v>
      </c>
      <c r="O70" s="27">
        <f t="shared" si="80"/>
        <v>1.0794329473363078</v>
      </c>
      <c r="P70" s="27">
        <f t="shared" si="81"/>
        <v>1.19072566356785</v>
      </c>
      <c r="Q70" s="27">
        <f t="shared" si="87"/>
        <v>2.2701586109041578</v>
      </c>
      <c r="W70" t="str">
        <f>$A$14</f>
        <v>Sales and customer service occupations</v>
      </c>
      <c r="X70" s="27">
        <f t="shared" si="82"/>
        <v>-0.73962740709474062</v>
      </c>
      <c r="Y70" s="27">
        <f t="shared" si="83"/>
        <v>-0.89715654283250501</v>
      </c>
      <c r="Z70" s="27">
        <f t="shared" si="84"/>
        <v>-1.1376004366745498</v>
      </c>
      <c r="AA70" s="27">
        <f t="shared" si="85"/>
        <v>-1.1616066651749364</v>
      </c>
      <c r="AB70" s="27">
        <f t="shared" si="88"/>
        <v>-2.2992071018494862</v>
      </c>
    </row>
    <row r="71" spans="1:31" x14ac:dyDescent="0.2">
      <c r="A71" t="str">
        <f>$A$15</f>
        <v>Process, plant and machine operatives</v>
      </c>
      <c r="B71" s="27">
        <f t="shared" si="77"/>
        <v>-1.3679012917654347</v>
      </c>
      <c r="C71" s="27">
        <f t="shared" si="77"/>
        <v>-3.1677338686251488</v>
      </c>
      <c r="D71" s="27">
        <f t="shared" si="77"/>
        <v>4.7987851756793987</v>
      </c>
      <c r="E71" s="27">
        <f t="shared" si="77"/>
        <v>-2.0878034606005613</v>
      </c>
      <c r="F71" s="27">
        <f t="shared" si="86"/>
        <v>2.7109817150788373</v>
      </c>
      <c r="L71" t="str">
        <f>$A$15</f>
        <v>Process, plant and machine operatives</v>
      </c>
      <c r="M71" s="27">
        <f t="shared" si="78"/>
        <v>-1.2786704203721371</v>
      </c>
      <c r="N71" s="27">
        <f t="shared" si="79"/>
        <v>-2.4807219590605172</v>
      </c>
      <c r="O71" s="27">
        <f t="shared" si="80"/>
        <v>2.8613706191615549</v>
      </c>
      <c r="P71" s="27">
        <f t="shared" si="81"/>
        <v>-2.3208183758303988</v>
      </c>
      <c r="Q71" s="27">
        <f t="shared" si="87"/>
        <v>0.54055224333115603</v>
      </c>
      <c r="W71" t="str">
        <f>$A$15</f>
        <v>Process, plant and machine operatives</v>
      </c>
      <c r="X71" s="27">
        <f t="shared" si="82"/>
        <v>-8.9230871393204403E-2</v>
      </c>
      <c r="Y71" s="27">
        <f t="shared" si="83"/>
        <v>-0.68701190956460234</v>
      </c>
      <c r="Z71" s="27">
        <f t="shared" si="84"/>
        <v>1.9374145565178074</v>
      </c>
      <c r="AA71" s="27">
        <f t="shared" si="85"/>
        <v>0.2330149152297798</v>
      </c>
      <c r="AB71" s="27">
        <f t="shared" si="88"/>
        <v>2.1704294717475872</v>
      </c>
    </row>
    <row r="72" spans="1:31" x14ac:dyDescent="0.2">
      <c r="A72" t="str">
        <f>$A$16</f>
        <v>Elementary occupations</v>
      </c>
      <c r="B72" s="27">
        <f t="shared" si="77"/>
        <v>-4.1017197014062816</v>
      </c>
      <c r="C72" s="27">
        <f t="shared" si="77"/>
        <v>-5.281020580843979</v>
      </c>
      <c r="D72" s="27">
        <f t="shared" si="77"/>
        <v>-2.5190435316993387</v>
      </c>
      <c r="E72" s="27">
        <f t="shared" si="77"/>
        <v>-5.5820958274343297</v>
      </c>
      <c r="F72" s="27">
        <f t="shared" si="86"/>
        <v>-8.1011393591336684</v>
      </c>
      <c r="L72" t="str">
        <f>$A$16</f>
        <v>Elementary occupations</v>
      </c>
      <c r="M72" s="27">
        <f t="shared" si="78"/>
        <v>-3.059109180033289</v>
      </c>
      <c r="N72" s="27">
        <f t="shared" si="79"/>
        <v>-1.3410398392825158</v>
      </c>
      <c r="O72" s="27">
        <f t="shared" si="80"/>
        <v>-0.26719325879633971</v>
      </c>
      <c r="P72" s="27">
        <f t="shared" si="81"/>
        <v>-2.4302298630173027</v>
      </c>
      <c r="Q72" s="27">
        <f t="shared" si="87"/>
        <v>-2.6974231218136424</v>
      </c>
      <c r="W72" t="str">
        <f>$A$16</f>
        <v>Elementary occupations</v>
      </c>
      <c r="X72" s="27">
        <f t="shared" si="82"/>
        <v>-1.042610521373021</v>
      </c>
      <c r="Y72" s="27">
        <f t="shared" si="83"/>
        <v>-3.9399807415614525</v>
      </c>
      <c r="Z72" s="27">
        <f t="shared" si="84"/>
        <v>-2.2518502729030274</v>
      </c>
      <c r="AA72" s="27">
        <f t="shared" si="85"/>
        <v>-3.1518659644170022</v>
      </c>
      <c r="AB72" s="27">
        <f t="shared" si="88"/>
        <v>-5.4037162373200296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21.695000000000505</v>
      </c>
      <c r="C74" s="29">
        <f t="shared" ref="C74" si="89">D18-C18</f>
        <v>7.3439999999998236</v>
      </c>
      <c r="D74" s="29">
        <f>E18-D18</f>
        <v>9.3849999999999909</v>
      </c>
      <c r="E74" s="29">
        <f>F18-E18</f>
        <v>19.908999999999992</v>
      </c>
      <c r="F74" s="29">
        <f>F18-D18</f>
        <v>29.293999999999983</v>
      </c>
      <c r="L74" s="24" t="str">
        <f>$A$18</f>
        <v>All occupations</v>
      </c>
      <c r="M74" s="29">
        <f>N18-M18</f>
        <v>10.760665907725922</v>
      </c>
      <c r="N74" s="29">
        <f t="shared" ref="N74" si="90">O18-N18</f>
        <v>4.176362404613883</v>
      </c>
      <c r="O74" s="29">
        <f>P18-O18</f>
        <v>2.1945961925962365</v>
      </c>
      <c r="P74" s="29">
        <f>Q18-P18</f>
        <v>4.7851500622793992</v>
      </c>
      <c r="Q74" s="29">
        <f>Q18-O18</f>
        <v>6.9797462548756357</v>
      </c>
      <c r="W74" s="24" t="str">
        <f>$A$18</f>
        <v>All occupations</v>
      </c>
      <c r="X74" s="29">
        <f>Y18-X18</f>
        <v>10.934334092274696</v>
      </c>
      <c r="Y74" s="29">
        <f t="shared" ref="Y74" si="91">Z18-Y18</f>
        <v>3.1676375953855995</v>
      </c>
      <c r="Z74" s="29">
        <f>AA18-Z18</f>
        <v>7.1904038074038681</v>
      </c>
      <c r="AA74" s="29">
        <f>AB18-AA18</f>
        <v>15.123849937720479</v>
      </c>
      <c r="AB74" s="29">
        <f>AB18-Z18</f>
        <v>22.314253745124347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52.556320386004074</v>
      </c>
      <c r="C80" s="11">
        <f t="shared" si="92"/>
        <v>60.33275114518667</v>
      </c>
      <c r="D80" s="11">
        <f t="shared" si="92"/>
        <v>63.692678324910588</v>
      </c>
      <c r="E80" s="11">
        <f t="shared" si="92"/>
        <v>64.318419345200653</v>
      </c>
      <c r="F80" s="11">
        <f t="shared" si="92"/>
        <v>71.550431798141148</v>
      </c>
      <c r="H80" s="40">
        <f>IF(D$6-B$6 &lt;&gt; 0,(EXP(LN(D8/B8)/(D$6-B$6))-1)*100,0)</f>
        <v>3.9185102197396571</v>
      </c>
      <c r="I80" s="40">
        <f t="shared" ref="I80:I88" si="93">F46</f>
        <v>0.77856803330602631</v>
      </c>
      <c r="L80" t="str">
        <f t="shared" ref="L80:Q88" si="94">L8</f>
        <v>Managers, directors and senior officials</v>
      </c>
      <c r="M80" s="11">
        <f t="shared" si="94"/>
        <v>33.822194775926157</v>
      </c>
      <c r="N80" s="11">
        <f t="shared" si="94"/>
        <v>37.820814375645348</v>
      </c>
      <c r="O80" s="11">
        <f t="shared" si="94"/>
        <v>40.038902391645983</v>
      </c>
      <c r="P80" s="11">
        <f t="shared" si="94"/>
        <v>39.313412376556535</v>
      </c>
      <c r="Q80" s="11">
        <f t="shared" si="94"/>
        <v>41.930160850348415</v>
      </c>
      <c r="S80" s="40">
        <f t="shared" ref="S80:S88" si="95">IF(O$6-M$6 &lt;&gt; 0,(EXP(LN(O8/M8)/(O$6-M$6))-1)*100,0)</f>
        <v>3.4322745976477886</v>
      </c>
      <c r="T80" s="40">
        <f t="shared" ref="T80:T88" si="96">Q46</f>
        <v>0.30816623262819309</v>
      </c>
      <c r="W80" t="str">
        <f t="shared" ref="W80:AB88" si="97">W8</f>
        <v>Managers, directors and senior officials</v>
      </c>
      <c r="X80" s="11">
        <f t="shared" si="97"/>
        <v>18.734125610077918</v>
      </c>
      <c r="Y80" s="11">
        <f t="shared" si="97"/>
        <v>22.511936769541428</v>
      </c>
      <c r="Z80" s="11">
        <f t="shared" si="97"/>
        <v>23.653775933264658</v>
      </c>
      <c r="AA80" s="11">
        <f t="shared" si="97"/>
        <v>25.005006968644139</v>
      </c>
      <c r="AB80" s="11">
        <f t="shared" si="97"/>
        <v>29.620270947792648</v>
      </c>
      <c r="AD80" s="40">
        <f t="shared" ref="AD80:AD88" si="98">IF(Z$6-X$6 &lt;&gt; 0,(EXP(LN(Z8/X8)/(Z$6-X$6))-1)*100,0)</f>
        <v>4.7739724200411171</v>
      </c>
      <c r="AE80" s="40">
        <f t="shared" ref="AE80:AE88" si="99">AB46</f>
        <v>1.5108746682657603</v>
      </c>
    </row>
    <row r="81" spans="1:31" x14ac:dyDescent="0.2">
      <c r="A81" t="str">
        <f t="shared" si="92"/>
        <v>Professional occupations</v>
      </c>
      <c r="B81" s="11">
        <f t="shared" si="92"/>
        <v>109.31708241792676</v>
      </c>
      <c r="C81" s="11">
        <f t="shared" si="92"/>
        <v>126.91293841590037</v>
      </c>
      <c r="D81" s="11">
        <f t="shared" si="92"/>
        <v>136.10556194371193</v>
      </c>
      <c r="E81" s="11">
        <f t="shared" si="92"/>
        <v>145.85248693128148</v>
      </c>
      <c r="F81" s="11">
        <f t="shared" si="92"/>
        <v>162.7179523822854</v>
      </c>
      <c r="H81" s="40">
        <f t="shared" ref="H81:H88" si="100">IF(D$6-B$6 &lt;&gt; 0,(EXP(LN(D9/B9)/(D$6-B$6))-1)*100,0)</f>
        <v>4.48105954689626</v>
      </c>
      <c r="I81" s="40">
        <f t="shared" si="93"/>
        <v>1.1976994811965458</v>
      </c>
      <c r="L81" t="str">
        <f t="shared" si="94"/>
        <v>Professional occupations</v>
      </c>
      <c r="M81" s="11">
        <f t="shared" si="94"/>
        <v>50.917050320089274</v>
      </c>
      <c r="N81" s="11">
        <f t="shared" si="94"/>
        <v>60.110805717576923</v>
      </c>
      <c r="O81" s="11">
        <f t="shared" si="94"/>
        <v>64.063534047757003</v>
      </c>
      <c r="P81" s="11">
        <f t="shared" si="94"/>
        <v>67.395067545971614</v>
      </c>
      <c r="Q81" s="11">
        <f t="shared" si="94"/>
        <v>72.050964587437903</v>
      </c>
      <c r="S81" s="40">
        <f t="shared" si="95"/>
        <v>4.7006869747701074</v>
      </c>
      <c r="T81" s="40">
        <f t="shared" si="96"/>
        <v>0.78639866287455451</v>
      </c>
      <c r="W81" t="str">
        <f t="shared" si="97"/>
        <v>Professional occupations</v>
      </c>
      <c r="X81" s="11">
        <f t="shared" si="97"/>
        <v>58.400032097837581</v>
      </c>
      <c r="Y81" s="11">
        <f t="shared" si="97"/>
        <v>66.802132698323405</v>
      </c>
      <c r="Z81" s="11">
        <f t="shared" si="97"/>
        <v>72.042027895954831</v>
      </c>
      <c r="AA81" s="11">
        <f t="shared" si="97"/>
        <v>78.45741938530989</v>
      </c>
      <c r="AB81" s="11">
        <f t="shared" si="97"/>
        <v>90.666987794847472</v>
      </c>
      <c r="AD81" s="40">
        <f t="shared" si="98"/>
        <v>4.2880552039218367</v>
      </c>
      <c r="AE81" s="40">
        <f t="shared" si="99"/>
        <v>1.54476773318728</v>
      </c>
    </row>
    <row r="82" spans="1:31" x14ac:dyDescent="0.2">
      <c r="A82" t="str">
        <f t="shared" si="92"/>
        <v>Associate professional occupations</v>
      </c>
      <c r="B82" s="11">
        <f t="shared" si="92"/>
        <v>66.838651494990032</v>
      </c>
      <c r="C82" s="11">
        <f t="shared" si="92"/>
        <v>73.64040094026609</v>
      </c>
      <c r="D82" s="11">
        <f t="shared" si="92"/>
        <v>79.602457646781772</v>
      </c>
      <c r="E82" s="11">
        <f t="shared" si="92"/>
        <v>77.19952178518912</v>
      </c>
      <c r="F82" s="11">
        <f t="shared" si="92"/>
        <v>83.383011824652812</v>
      </c>
      <c r="H82" s="40">
        <f t="shared" si="100"/>
        <v>3.5570712497295043</v>
      </c>
      <c r="I82" s="40">
        <f t="shared" si="93"/>
        <v>0.30980976243362157</v>
      </c>
      <c r="L82" t="str">
        <f t="shared" si="94"/>
        <v>Associate professional occupations</v>
      </c>
      <c r="M82" s="11">
        <f t="shared" si="94"/>
        <v>34.760163884236945</v>
      </c>
      <c r="N82" s="11">
        <f t="shared" si="94"/>
        <v>38.789173400835303</v>
      </c>
      <c r="O82" s="11">
        <f t="shared" si="94"/>
        <v>41.601741653262344</v>
      </c>
      <c r="P82" s="11">
        <f t="shared" si="94"/>
        <v>38.403223873388562</v>
      </c>
      <c r="Q82" s="11">
        <f t="shared" si="94"/>
        <v>39.327059763952086</v>
      </c>
      <c r="S82" s="40">
        <f t="shared" si="95"/>
        <v>3.6587433180734097</v>
      </c>
      <c r="T82" s="40">
        <f t="shared" si="96"/>
        <v>-0.37415965519919103</v>
      </c>
      <c r="W82" t="str">
        <f t="shared" si="97"/>
        <v>Associate professional occupations</v>
      </c>
      <c r="X82" s="11">
        <f t="shared" si="97"/>
        <v>32.078487610753101</v>
      </c>
      <c r="Y82" s="11">
        <f t="shared" si="97"/>
        <v>34.851227539430759</v>
      </c>
      <c r="Z82" s="11">
        <f t="shared" si="97"/>
        <v>38.000715993519442</v>
      </c>
      <c r="AA82" s="11">
        <f t="shared" si="97"/>
        <v>38.796297911800551</v>
      </c>
      <c r="AB82" s="11">
        <f t="shared" si="97"/>
        <v>44.055952060700747</v>
      </c>
      <c r="AD82" s="40">
        <f t="shared" si="98"/>
        <v>3.4464470269538472</v>
      </c>
      <c r="AE82" s="40">
        <f t="shared" si="99"/>
        <v>0.9905771364448146</v>
      </c>
    </row>
    <row r="83" spans="1:31" x14ac:dyDescent="0.2">
      <c r="A83" t="str">
        <f t="shared" si="92"/>
        <v>Administrative and secretarial occupations</v>
      </c>
      <c r="B83" s="11">
        <f t="shared" si="92"/>
        <v>79.104995416742099</v>
      </c>
      <c r="C83" s="11">
        <f t="shared" si="92"/>
        <v>74.894031446581266</v>
      </c>
      <c r="D83" s="11">
        <f t="shared" si="92"/>
        <v>79.874854703904759</v>
      </c>
      <c r="E83" s="11">
        <f t="shared" si="92"/>
        <v>76.251166141321249</v>
      </c>
      <c r="F83" s="11">
        <f t="shared" si="92"/>
        <v>70.971802668521875</v>
      </c>
      <c r="H83" s="40">
        <f t="shared" si="100"/>
        <v>0.19388907606938677</v>
      </c>
      <c r="I83" s="40">
        <f t="shared" si="93"/>
        <v>-0.7847608204251233</v>
      </c>
      <c r="L83" t="str">
        <f t="shared" si="94"/>
        <v>Administrative and secretarial occupations</v>
      </c>
      <c r="M83" s="11">
        <f t="shared" si="94"/>
        <v>23.862063897028651</v>
      </c>
      <c r="N83" s="11">
        <f t="shared" si="94"/>
        <v>22.752808931319557</v>
      </c>
      <c r="O83" s="11">
        <f t="shared" si="94"/>
        <v>27.202606099602232</v>
      </c>
      <c r="P83" s="11">
        <f t="shared" si="94"/>
        <v>26.739601061594744</v>
      </c>
      <c r="Q83" s="11">
        <f t="shared" si="94"/>
        <v>29.700614757370037</v>
      </c>
      <c r="S83" s="40">
        <f t="shared" si="95"/>
        <v>2.6550932208632361</v>
      </c>
      <c r="T83" s="40">
        <f t="shared" si="96"/>
        <v>0.58741832992892373</v>
      </c>
      <c r="W83" t="str">
        <f t="shared" si="97"/>
        <v>Administrative and secretarial occupations</v>
      </c>
      <c r="X83" s="11">
        <f t="shared" si="97"/>
        <v>55.242931519713508</v>
      </c>
      <c r="Y83" s="11">
        <f t="shared" si="97"/>
        <v>52.141222515261745</v>
      </c>
      <c r="Z83" s="11">
        <f t="shared" si="97"/>
        <v>52.672248604302538</v>
      </c>
      <c r="AA83" s="11">
        <f t="shared" si="97"/>
        <v>49.511565079726516</v>
      </c>
      <c r="AB83" s="11">
        <f t="shared" si="97"/>
        <v>41.27118791115187</v>
      </c>
      <c r="AD83" s="40">
        <f t="shared" si="98"/>
        <v>-0.94850644945790874</v>
      </c>
      <c r="AE83" s="40">
        <f t="shared" si="99"/>
        <v>-1.6130100386056112</v>
      </c>
    </row>
    <row r="84" spans="1:31" x14ac:dyDescent="0.2">
      <c r="A84" t="str">
        <f t="shared" si="92"/>
        <v>Skilled trades occupations</v>
      </c>
      <c r="B84" s="11">
        <f t="shared" si="92"/>
        <v>67.923815979117123</v>
      </c>
      <c r="C84" s="11">
        <f t="shared" si="92"/>
        <v>63.92661646321703</v>
      </c>
      <c r="D84" s="11">
        <f t="shared" si="92"/>
        <v>58.17538043862686</v>
      </c>
      <c r="E84" s="11">
        <f t="shared" si="92"/>
        <v>56.610332736956778</v>
      </c>
      <c r="F84" s="11">
        <f t="shared" si="92"/>
        <v>52.205787162158018</v>
      </c>
      <c r="H84" s="40">
        <f t="shared" si="100"/>
        <v>-3.0509782912136241</v>
      </c>
      <c r="I84" s="40">
        <f t="shared" si="93"/>
        <v>-0.71919396509141365</v>
      </c>
      <c r="L84" t="str">
        <f t="shared" si="94"/>
        <v>Skilled trades occupations</v>
      </c>
      <c r="M84" s="11">
        <f t="shared" si="94"/>
        <v>61.296660735443176</v>
      </c>
      <c r="N84" s="11">
        <f t="shared" si="94"/>
        <v>57.366153449760247</v>
      </c>
      <c r="O84" s="11">
        <f t="shared" si="94"/>
        <v>51.525113792688643</v>
      </c>
      <c r="P84" s="11">
        <f t="shared" si="94"/>
        <v>49.424093042785742</v>
      </c>
      <c r="Q84" s="11">
        <f t="shared" si="94"/>
        <v>44.467239656491365</v>
      </c>
      <c r="S84" s="40">
        <f t="shared" si="95"/>
        <v>-3.41350003110934</v>
      </c>
      <c r="T84" s="40">
        <f t="shared" si="96"/>
        <v>-0.97730374037128254</v>
      </c>
      <c r="W84" t="str">
        <f t="shared" si="97"/>
        <v>Skilled trades occupations</v>
      </c>
      <c r="X84" s="11">
        <f t="shared" si="97"/>
        <v>6.6271552436739629</v>
      </c>
      <c r="Y84" s="11">
        <f t="shared" si="97"/>
        <v>6.5604630134568058</v>
      </c>
      <c r="Z84" s="11">
        <f t="shared" si="97"/>
        <v>6.650266645938169</v>
      </c>
      <c r="AA84" s="11">
        <f t="shared" si="97"/>
        <v>7.1862396941710562</v>
      </c>
      <c r="AB84" s="11">
        <f t="shared" si="97"/>
        <v>7.7385475056666655</v>
      </c>
      <c r="AD84" s="40">
        <f t="shared" si="98"/>
        <v>6.9650489302985896E-2</v>
      </c>
      <c r="AE84" s="40">
        <f t="shared" si="99"/>
        <v>1.0155019654289665</v>
      </c>
    </row>
    <row r="85" spans="1:31" x14ac:dyDescent="0.2">
      <c r="A85" t="str">
        <f t="shared" si="92"/>
        <v>Caring, leisure and other service occupations</v>
      </c>
      <c r="B85" s="11">
        <f t="shared" si="92"/>
        <v>66.931722187466789</v>
      </c>
      <c r="C85" s="11">
        <f t="shared" si="92"/>
        <v>69.029188654383034</v>
      </c>
      <c r="D85" s="11">
        <f t="shared" si="92"/>
        <v>67.831848932885634</v>
      </c>
      <c r="E85" s="11">
        <f t="shared" si="92"/>
        <v>72.214280896230463</v>
      </c>
      <c r="F85" s="11">
        <f t="shared" si="92"/>
        <v>79.167002290062527</v>
      </c>
      <c r="H85" s="40">
        <f t="shared" si="100"/>
        <v>0.26753333274573965</v>
      </c>
      <c r="I85" s="40">
        <f t="shared" si="93"/>
        <v>1.0355096162257382</v>
      </c>
      <c r="L85" t="str">
        <f t="shared" si="94"/>
        <v>Caring, leisure and other service occupations</v>
      </c>
      <c r="M85" s="11">
        <f t="shared" si="94"/>
        <v>11.028000819503582</v>
      </c>
      <c r="N85" s="11">
        <f t="shared" si="94"/>
        <v>12.10391484824236</v>
      </c>
      <c r="O85" s="11">
        <f t="shared" si="94"/>
        <v>12.36684087436622</v>
      </c>
      <c r="P85" s="11">
        <f t="shared" si="94"/>
        <v>14.044326843919935</v>
      </c>
      <c r="Q85" s="11">
        <f t="shared" si="94"/>
        <v>16.189157766176663</v>
      </c>
      <c r="S85" s="40">
        <f t="shared" si="95"/>
        <v>2.3180834382269033</v>
      </c>
      <c r="T85" s="40">
        <f t="shared" si="96"/>
        <v>1.8117022760374857</v>
      </c>
      <c r="W85" t="str">
        <f t="shared" si="97"/>
        <v>Caring, leisure and other service occupations</v>
      </c>
      <c r="X85" s="11">
        <f t="shared" si="97"/>
        <v>55.903721367963186</v>
      </c>
      <c r="Y85" s="11">
        <f t="shared" si="97"/>
        <v>56.925273806140694</v>
      </c>
      <c r="Z85" s="11">
        <f t="shared" si="97"/>
        <v>55.46500805851943</v>
      </c>
      <c r="AA85" s="11">
        <f t="shared" si="97"/>
        <v>58.169954052310537</v>
      </c>
      <c r="AB85" s="11">
        <f t="shared" si="97"/>
        <v>62.977844523885913</v>
      </c>
      <c r="AD85" s="40">
        <f>IF(Z$6-X$6 &lt;&gt; 0,(EXP(LN(Z13/X13)/(Z$6-X$6))-1)*100,0)</f>
        <v>-0.1574481869271116</v>
      </c>
      <c r="AE85" s="40">
        <f t="shared" si="99"/>
        <v>0.85046712250143042</v>
      </c>
    </row>
    <row r="86" spans="1:31" x14ac:dyDescent="0.2">
      <c r="A86" t="str">
        <f t="shared" si="92"/>
        <v>Sales and customer service occupations</v>
      </c>
      <c r="B86" s="11">
        <f t="shared" si="92"/>
        <v>53.145486513954296</v>
      </c>
      <c r="C86" s="11">
        <f t="shared" si="92"/>
        <v>54.246768323838971</v>
      </c>
      <c r="D86" s="11">
        <f t="shared" si="92"/>
        <v>53.492667848020702</v>
      </c>
      <c r="E86" s="11">
        <f t="shared" si="92"/>
        <v>53.434500358682456</v>
      </c>
      <c r="F86" s="11">
        <f t="shared" si="92"/>
        <v>53.463619357075331</v>
      </c>
      <c r="H86" s="40">
        <f t="shared" si="100"/>
        <v>0.130313104496671</v>
      </c>
      <c r="I86" s="40">
        <f t="shared" si="93"/>
        <v>-3.6211635574101564E-3</v>
      </c>
      <c r="L86" t="str">
        <f t="shared" si="94"/>
        <v>Sales and customer service occupations</v>
      </c>
      <c r="M86" s="11">
        <f t="shared" si="94"/>
        <v>20.4358965781785</v>
      </c>
      <c r="N86" s="11">
        <f t="shared" si="94"/>
        <v>22.276805795157848</v>
      </c>
      <c r="O86" s="11">
        <f t="shared" si="94"/>
        <v>22.419861862172045</v>
      </c>
      <c r="P86" s="11">
        <f t="shared" si="94"/>
        <v>23.499294809508353</v>
      </c>
      <c r="Q86" s="11">
        <f t="shared" si="94"/>
        <v>24.690020473076203</v>
      </c>
      <c r="S86" s="40">
        <f t="shared" si="95"/>
        <v>1.8703614863391671</v>
      </c>
      <c r="T86" s="40">
        <f t="shared" si="96"/>
        <v>0.6450842723042749</v>
      </c>
      <c r="W86" t="str">
        <f t="shared" si="97"/>
        <v>Sales and customer service occupations</v>
      </c>
      <c r="X86" s="11">
        <f t="shared" si="97"/>
        <v>32.709589935775909</v>
      </c>
      <c r="Y86" s="11">
        <f t="shared" si="97"/>
        <v>31.969962528681169</v>
      </c>
      <c r="Z86" s="11">
        <f t="shared" si="97"/>
        <v>31.072805985848664</v>
      </c>
      <c r="AA86" s="11">
        <f t="shared" si="97"/>
        <v>29.935205549174114</v>
      </c>
      <c r="AB86" s="11">
        <f t="shared" si="97"/>
        <v>28.773598883999178</v>
      </c>
      <c r="AD86" s="40">
        <f t="shared" si="98"/>
        <v>-1.0214528518950994</v>
      </c>
      <c r="AE86" s="40">
        <f t="shared" si="99"/>
        <v>-0.51118743242013487</v>
      </c>
    </row>
    <row r="87" spans="1:31" x14ac:dyDescent="0.2">
      <c r="A87" t="str">
        <f t="shared" si="92"/>
        <v>Process, plant and machine operatives</v>
      </c>
      <c r="B87" s="11">
        <f t="shared" si="92"/>
        <v>47.658203511066702</v>
      </c>
      <c r="C87" s="11">
        <f t="shared" si="92"/>
        <v>46.290302219301267</v>
      </c>
      <c r="D87" s="11">
        <f t="shared" si="92"/>
        <v>43.122568350676119</v>
      </c>
      <c r="E87" s="11">
        <f t="shared" si="92"/>
        <v>47.921353526355517</v>
      </c>
      <c r="F87" s="11">
        <f t="shared" si="92"/>
        <v>45.833550065754956</v>
      </c>
      <c r="H87" s="40">
        <f t="shared" si="100"/>
        <v>-1.9802951747357023</v>
      </c>
      <c r="I87" s="40">
        <f t="shared" si="93"/>
        <v>0.40729298888455556</v>
      </c>
      <c r="L87" t="str">
        <f t="shared" si="94"/>
        <v>Process, plant and machine operatives</v>
      </c>
      <c r="M87" s="11">
        <f t="shared" si="94"/>
        <v>40.84544940823109</v>
      </c>
      <c r="N87" s="11">
        <f t="shared" si="94"/>
        <v>39.566778987858953</v>
      </c>
      <c r="O87" s="11">
        <f t="shared" si="94"/>
        <v>37.086057028798436</v>
      </c>
      <c r="P87" s="11">
        <f t="shared" si="94"/>
        <v>39.947427647959991</v>
      </c>
      <c r="Q87" s="11">
        <f t="shared" si="94"/>
        <v>37.626609272129592</v>
      </c>
      <c r="S87" s="40">
        <f t="shared" si="95"/>
        <v>-1.9125607589951632</v>
      </c>
      <c r="T87" s="40">
        <f t="shared" si="96"/>
        <v>9.651598578317433E-2</v>
      </c>
      <c r="W87" t="str">
        <f t="shared" si="97"/>
        <v>Process, plant and machine operatives</v>
      </c>
      <c r="X87" s="11">
        <f t="shared" si="97"/>
        <v>6.8127541028355392</v>
      </c>
      <c r="Y87" s="11">
        <f t="shared" si="97"/>
        <v>6.7235232314423348</v>
      </c>
      <c r="Z87" s="11">
        <f t="shared" si="97"/>
        <v>6.0365113218777324</v>
      </c>
      <c r="AA87" s="11">
        <f t="shared" si="97"/>
        <v>7.9739258783955398</v>
      </c>
      <c r="AB87" s="11">
        <f t="shared" si="97"/>
        <v>8.2069407936253196</v>
      </c>
      <c r="AD87" s="40">
        <f t="shared" si="98"/>
        <v>-2.3903712184796921</v>
      </c>
      <c r="AE87" s="40">
        <f t="shared" si="99"/>
        <v>2.0688023089517449</v>
      </c>
    </row>
    <row r="88" spans="1:31" x14ac:dyDescent="0.2">
      <c r="A88" t="str">
        <f t="shared" si="92"/>
        <v>Elementary occupations</v>
      </c>
      <c r="B88" s="11">
        <f t="shared" si="92"/>
        <v>72.903722092731897</v>
      </c>
      <c r="C88" s="11">
        <f t="shared" si="92"/>
        <v>68.802002391325615</v>
      </c>
      <c r="D88" s="11">
        <f t="shared" si="92"/>
        <v>63.520981810481636</v>
      </c>
      <c r="E88" s="11">
        <f t="shared" si="92"/>
        <v>61.001938278782298</v>
      </c>
      <c r="F88" s="11">
        <f t="shared" si="92"/>
        <v>55.419842451347968</v>
      </c>
      <c r="H88" s="40">
        <f t="shared" si="100"/>
        <v>-2.7177738742636737</v>
      </c>
      <c r="I88" s="40">
        <f t="shared" si="93"/>
        <v>-0.90542661454020568</v>
      </c>
      <c r="L88" t="str">
        <f t="shared" si="94"/>
        <v>Elementary occupations</v>
      </c>
      <c r="M88" s="11">
        <f t="shared" si="94"/>
        <v>39.948127448894127</v>
      </c>
      <c r="N88" s="11">
        <f t="shared" si="94"/>
        <v>36.889018268860838</v>
      </c>
      <c r="O88" s="11">
        <f t="shared" si="94"/>
        <v>35.547978429578322</v>
      </c>
      <c r="P88" s="11">
        <f t="shared" si="94"/>
        <v>35.280785170781982</v>
      </c>
      <c r="Q88" s="11">
        <f t="shared" si="94"/>
        <v>32.850555307764679</v>
      </c>
      <c r="S88" s="40">
        <f t="shared" si="95"/>
        <v>-2.3069437801437886</v>
      </c>
      <c r="T88" s="40">
        <f t="shared" si="96"/>
        <v>-0.52471612990168115</v>
      </c>
      <c r="W88" t="str">
        <f t="shared" si="97"/>
        <v>Elementary occupations</v>
      </c>
      <c r="X88" s="11">
        <f t="shared" si="97"/>
        <v>32.955594643837813</v>
      </c>
      <c r="Y88" s="11">
        <f t="shared" si="97"/>
        <v>31.912984122464792</v>
      </c>
      <c r="Z88" s="11">
        <f t="shared" si="97"/>
        <v>27.973003380903339</v>
      </c>
      <c r="AA88" s="11">
        <f t="shared" si="97"/>
        <v>25.721153108000312</v>
      </c>
      <c r="AB88" s="11">
        <f t="shared" si="97"/>
        <v>22.56928714358331</v>
      </c>
      <c r="AD88" s="40">
        <f t="shared" si="98"/>
        <v>-3.2252653709004986</v>
      </c>
      <c r="AE88" s="40">
        <f t="shared" si="99"/>
        <v>-1.4208090319174471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616.37999999999977</v>
      </c>
      <c r="C90" s="34">
        <f t="shared" si="101"/>
        <v>638.07500000000027</v>
      </c>
      <c r="D90" s="34">
        <f t="shared" si="101"/>
        <v>645.4190000000001</v>
      </c>
      <c r="E90" s="34">
        <f t="shared" si="101"/>
        <v>654.80400000000009</v>
      </c>
      <c r="F90" s="34">
        <f t="shared" si="101"/>
        <v>674.71300000000008</v>
      </c>
      <c r="H90" s="43">
        <f>IF(D$6-B$6 &lt;&gt; 0,(EXP(LN(D18/B18)/(D$6-B$6))-1)*100,0)</f>
        <v>0.92497291337421128</v>
      </c>
      <c r="I90" s="43">
        <f>F56</f>
        <v>0.29635624930957061</v>
      </c>
      <c r="L90" s="24" t="str">
        <f t="shared" ref="L90:Q90" si="102">L18</f>
        <v>All occupations</v>
      </c>
      <c r="M90" s="34">
        <f t="shared" si="102"/>
        <v>316.91560786753149</v>
      </c>
      <c r="N90" s="34">
        <f t="shared" si="102"/>
        <v>327.67627377525741</v>
      </c>
      <c r="O90" s="34">
        <f t="shared" si="102"/>
        <v>331.8526361798713</v>
      </c>
      <c r="P90" s="34">
        <f t="shared" si="102"/>
        <v>334.04723237246753</v>
      </c>
      <c r="Q90" s="34">
        <f t="shared" si="102"/>
        <v>338.83238243474693</v>
      </c>
      <c r="S90" s="43">
        <f>IF(O$6-M$6 &lt;&gt; 0,(EXP(LN(O18/M18)/(O$6-M$6))-1)*100,0)</f>
        <v>0.92536499591633348</v>
      </c>
      <c r="T90" s="43">
        <f>Q56</f>
        <v>0.13885988488566703</v>
      </c>
      <c r="W90" s="24" t="str">
        <f t="shared" ref="W90:AB90" si="103">W18</f>
        <v>All occupations</v>
      </c>
      <c r="X90" s="34">
        <f t="shared" si="103"/>
        <v>299.4643921324685</v>
      </c>
      <c r="Y90" s="34">
        <f t="shared" si="103"/>
        <v>310.3987262247432</v>
      </c>
      <c r="Z90" s="34">
        <f t="shared" si="103"/>
        <v>313.5663638201288</v>
      </c>
      <c r="AA90" s="34">
        <f t="shared" si="103"/>
        <v>320.75676762753267</v>
      </c>
      <c r="AB90" s="34">
        <f t="shared" si="103"/>
        <v>335.88061756525315</v>
      </c>
      <c r="AD90" s="43">
        <f>IF(Z$6-X$6 &lt;&gt; 0,(EXP(LN(Z18/X18)/(Z$6-X$6))-1)*100,0)</f>
        <v>0.92455797568000708</v>
      </c>
      <c r="AE90" s="43">
        <f>AB56</f>
        <v>0.45935024328331853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Sheffield City Region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Sheffield City Region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Sheffield City Region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34.525277472808767</v>
      </c>
      <c r="C8" s="11">
        <v>41.035555767720091</v>
      </c>
      <c r="D8" s="11">
        <v>44.10792339579158</v>
      </c>
      <c r="E8" s="11">
        <v>40.872998466446369</v>
      </c>
      <c r="F8" s="11">
        <v>44.731139225368025</v>
      </c>
      <c r="G8" s="10"/>
      <c r="H8" s="11">
        <f>F8-D8</f>
        <v>0.62321582957644495</v>
      </c>
      <c r="I8" s="11">
        <f>'RD T1'!E7</f>
        <v>22.082811574454588</v>
      </c>
      <c r="J8" s="11">
        <f>SUM(H8:I8)</f>
        <v>22.706027404031033</v>
      </c>
      <c r="L8" s="10" t="str">
        <f>name!D4</f>
        <v>11 Corporate managers and directors</v>
      </c>
      <c r="M8" s="11">
        <v>23.266938581929871</v>
      </c>
      <c r="N8" s="11">
        <v>26.957679994555093</v>
      </c>
      <c r="O8" s="11">
        <v>28.934164259235246</v>
      </c>
      <c r="P8" s="11">
        <v>25.676251653859961</v>
      </c>
      <c r="Q8" s="11">
        <v>26.551102420323154</v>
      </c>
      <c r="R8" s="10"/>
      <c r="S8" s="11">
        <f>Q8-O8</f>
        <v>-2.3830618389120914</v>
      </c>
      <c r="T8" s="11">
        <f>'RD T1'!T7</f>
        <v>12.374236755211841</v>
      </c>
      <c r="U8" s="11">
        <f>SUM(S8:T8)</f>
        <v>9.9911749162997499</v>
      </c>
      <c r="W8" s="10" t="str">
        <f>name!D4</f>
        <v>11 Corporate managers and directors</v>
      </c>
      <c r="X8" s="11">
        <v>11.258338890878882</v>
      </c>
      <c r="Y8" s="11">
        <v>14.077875773165079</v>
      </c>
      <c r="Z8" s="11">
        <v>15.173759136556392</v>
      </c>
      <c r="AA8" s="11">
        <v>15.196746812586442</v>
      </c>
      <c r="AB8" s="11">
        <v>18.180036805044789</v>
      </c>
      <c r="AC8" s="10"/>
      <c r="AD8" s="11">
        <f>AB8-Z8</f>
        <v>3.0062776684883978</v>
      </c>
      <c r="AE8" s="11">
        <f>'RD T1'!T36</f>
        <v>9.7085748192427381</v>
      </c>
      <c r="AF8" s="11">
        <f>SUM(AD8:AE8)</f>
        <v>12.714852487731136</v>
      </c>
    </row>
    <row r="9" spans="1:32" x14ac:dyDescent="0.2">
      <c r="A9" s="10" t="str">
        <f>name!D5</f>
        <v>12 Other managers and proprietors</v>
      </c>
      <c r="B9" s="11">
        <v>18.031042913195311</v>
      </c>
      <c r="C9" s="11">
        <v>19.297195377466579</v>
      </c>
      <c r="D9" s="11">
        <v>19.584754929119004</v>
      </c>
      <c r="E9" s="11">
        <v>23.445420878754277</v>
      </c>
      <c r="F9" s="11">
        <v>26.819292572773115</v>
      </c>
      <c r="H9" s="11">
        <f t="shared" ref="H9:H32" si="2">F9-D9</f>
        <v>7.2345376436541109</v>
      </c>
      <c r="I9" s="11">
        <f>'RD T1'!E8</f>
        <v>13.699692933332935</v>
      </c>
      <c r="J9" s="11">
        <f>SUM(H9:I9)</f>
        <v>20.934230576987048</v>
      </c>
      <c r="L9" s="10" t="str">
        <f>name!D5</f>
        <v>12 Other managers and proprietors</v>
      </c>
      <c r="M9" s="11">
        <v>10.555256193996286</v>
      </c>
      <c r="N9" s="11">
        <v>10.863134381090255</v>
      </c>
      <c r="O9" s="11">
        <v>11.104738132410736</v>
      </c>
      <c r="P9" s="11">
        <v>13.637160722696576</v>
      </c>
      <c r="Q9" s="11">
        <v>15.379058430025264</v>
      </c>
      <c r="S9" s="11">
        <f t="shared" ref="S9:S32" si="3">Q9-O9</f>
        <v>4.274320297614528</v>
      </c>
      <c r="T9" s="11">
        <f>'RD T1'!T8</f>
        <v>7.0687902953381023</v>
      </c>
      <c r="U9" s="11">
        <f>SUM(S9:T9)</f>
        <v>11.34311059295263</v>
      </c>
      <c r="W9" s="10" t="str">
        <f>name!D5</f>
        <v>12 Other managers and proprietors</v>
      </c>
      <c r="X9" s="11">
        <v>7.4757867191990339</v>
      </c>
      <c r="Y9" s="11">
        <v>8.4340609963763473</v>
      </c>
      <c r="Z9" s="11">
        <v>8.4800167967082665</v>
      </c>
      <c r="AA9" s="11">
        <v>9.8082601560576972</v>
      </c>
      <c r="AB9" s="11">
        <v>11.440234142747858</v>
      </c>
      <c r="AD9" s="11">
        <f t="shared" ref="AD9:AD32" si="4">AB9-Z9</f>
        <v>2.9602173460395917</v>
      </c>
      <c r="AE9" s="11">
        <f>'RD T1'!T37</f>
        <v>6.6309026379948319</v>
      </c>
      <c r="AF9" s="11">
        <f>SUM(AD9:AE9)</f>
        <v>9.5911199840344246</v>
      </c>
    </row>
    <row r="10" spans="1:32" x14ac:dyDescent="0.2">
      <c r="A10" s="10" t="str">
        <f>name!D6</f>
        <v>21 Science, research, engineering and technology professionals</v>
      </c>
      <c r="B10" s="11">
        <v>24.788393087547007</v>
      </c>
      <c r="C10" s="11">
        <v>30.28196138941799</v>
      </c>
      <c r="D10" s="11">
        <v>32.665150204284899</v>
      </c>
      <c r="E10" s="11">
        <v>34.327840010318198</v>
      </c>
      <c r="F10" s="11">
        <v>38.078964393690626</v>
      </c>
      <c r="G10" s="11"/>
      <c r="H10" s="11">
        <f t="shared" si="2"/>
        <v>5.413814189405727</v>
      </c>
      <c r="I10" s="11">
        <f>'RD T1'!E9</f>
        <v>13.51265776562976</v>
      </c>
      <c r="J10" s="11">
        <f t="shared" ref="J10:J32" si="5">SUM(H10:I10)</f>
        <v>18.926471955035488</v>
      </c>
      <c r="L10" s="10" t="str">
        <f>name!D6</f>
        <v>21 Science, research, engineering and technology professionals</v>
      </c>
      <c r="M10" s="11">
        <v>19.282244364388056</v>
      </c>
      <c r="N10" s="11">
        <v>24.171708897643676</v>
      </c>
      <c r="O10" s="11">
        <v>24.872933112193017</v>
      </c>
      <c r="P10" s="11">
        <v>25.141783160770686</v>
      </c>
      <c r="Q10" s="11">
        <v>26.768740937284711</v>
      </c>
      <c r="R10" s="11"/>
      <c r="S10" s="11">
        <f t="shared" si="3"/>
        <v>1.8958078250916941</v>
      </c>
      <c r="T10" s="11">
        <f>'RD T1'!T9</f>
        <v>8.4795515583226777</v>
      </c>
      <c r="U10" s="11">
        <f t="shared" ref="U10:U32" si="6">SUM(S10:T10)</f>
        <v>10.375359383414372</v>
      </c>
      <c r="W10" s="10" t="str">
        <f>name!D6</f>
        <v>21 Science, research, engineering and technology professionals</v>
      </c>
      <c r="X10" s="11">
        <v>5.5061487231589821</v>
      </c>
      <c r="Y10" s="11">
        <v>6.1102524917743386</v>
      </c>
      <c r="Z10" s="11">
        <v>7.7922170920918594</v>
      </c>
      <c r="AA10" s="11">
        <v>9.1860568495474944</v>
      </c>
      <c r="AB10" s="11">
        <v>11.31022345640584</v>
      </c>
      <c r="AC10" s="11"/>
      <c r="AD10" s="11">
        <f t="shared" si="4"/>
        <v>3.5180063643139805</v>
      </c>
      <c r="AE10" s="11">
        <f>'RD T1'!T38</f>
        <v>5.0331062073070836</v>
      </c>
      <c r="AF10" s="11">
        <f t="shared" ref="AF10:AF32" si="7">SUM(AD10:AE10)</f>
        <v>8.551112571621065</v>
      </c>
    </row>
    <row r="11" spans="1:32" x14ac:dyDescent="0.2">
      <c r="A11" s="10" t="str">
        <f>name!D7</f>
        <v>22 Health professionals</v>
      </c>
      <c r="B11" s="11">
        <v>27.384601708354936</v>
      </c>
      <c r="C11" s="11">
        <v>30.876464835788251</v>
      </c>
      <c r="D11" s="11">
        <v>31.690508453740382</v>
      </c>
      <c r="E11" s="11">
        <v>34.62938306632342</v>
      </c>
      <c r="F11" s="11">
        <v>38.976830523501008</v>
      </c>
      <c r="G11" s="11"/>
      <c r="H11" s="11">
        <f t="shared" si="2"/>
        <v>7.2863220697606259</v>
      </c>
      <c r="I11" s="11">
        <f>'RD T1'!E10</f>
        <v>19.138152047648511</v>
      </c>
      <c r="J11" s="11">
        <f t="shared" si="5"/>
        <v>26.424474117409137</v>
      </c>
      <c r="L11" s="10" t="str">
        <f>name!D7</f>
        <v>22 Health professionals</v>
      </c>
      <c r="M11" s="11">
        <v>7.0482982567625019</v>
      </c>
      <c r="N11" s="11">
        <v>7.9925051646979055</v>
      </c>
      <c r="O11" s="11">
        <v>9.1716548147229346</v>
      </c>
      <c r="P11" s="11">
        <v>9.8480814521634272</v>
      </c>
      <c r="Q11" s="11">
        <v>10.848677145344958</v>
      </c>
      <c r="R11" s="11"/>
      <c r="S11" s="11">
        <f t="shared" si="3"/>
        <v>1.6770223306220231</v>
      </c>
      <c r="T11" s="11">
        <f>'RD T1'!T10</f>
        <v>3.9546368851976976</v>
      </c>
      <c r="U11" s="11">
        <f t="shared" si="6"/>
        <v>5.6316592158197203</v>
      </c>
      <c r="W11" s="10" t="str">
        <f>name!D7</f>
        <v>22 Health professionals</v>
      </c>
      <c r="X11" s="11">
        <v>20.336303451592489</v>
      </c>
      <c r="Y11" s="11">
        <v>22.883959671090313</v>
      </c>
      <c r="Z11" s="11">
        <v>22.518853639017433</v>
      </c>
      <c r="AA11" s="11">
        <v>24.781301614159958</v>
      </c>
      <c r="AB11" s="11">
        <v>28.128153378156028</v>
      </c>
      <c r="AC11" s="11"/>
      <c r="AD11" s="11">
        <f t="shared" si="4"/>
        <v>5.6092997391385957</v>
      </c>
      <c r="AE11" s="11">
        <f>'RD T1'!T39</f>
        <v>15.183515162450817</v>
      </c>
      <c r="AF11" s="11">
        <f t="shared" si="7"/>
        <v>20.792814901589413</v>
      </c>
    </row>
    <row r="12" spans="1:32" x14ac:dyDescent="0.2">
      <c r="A12" s="10" t="str">
        <f>name!D8</f>
        <v>23 Teaching and other educational professionals</v>
      </c>
      <c r="B12" s="11">
        <v>28.189538975878598</v>
      </c>
      <c r="C12" s="11">
        <v>30.653226815148727</v>
      </c>
      <c r="D12" s="11">
        <v>31.978750655181372</v>
      </c>
      <c r="E12" s="11">
        <v>32.906961146045454</v>
      </c>
      <c r="F12" s="11">
        <v>35.612861724570315</v>
      </c>
      <c r="G12" s="11"/>
      <c r="H12" s="11">
        <f t="shared" si="2"/>
        <v>3.6341110693889433</v>
      </c>
      <c r="I12" s="11">
        <f>'RD T1'!E11</f>
        <v>17.532628074838204</v>
      </c>
      <c r="J12" s="11">
        <f t="shared" si="5"/>
        <v>21.166739144227147</v>
      </c>
      <c r="L12" s="10" t="str">
        <f>name!D8</f>
        <v>23 Teaching and other educational professionals</v>
      </c>
      <c r="M12" s="11">
        <v>8.8849062722974885</v>
      </c>
      <c r="N12" s="11">
        <v>9.0880204312059227</v>
      </c>
      <c r="O12" s="11">
        <v>9.2647446750468934</v>
      </c>
      <c r="P12" s="11">
        <v>9.5910577999077571</v>
      </c>
      <c r="Q12" s="11">
        <v>9.852669395291489</v>
      </c>
      <c r="R12" s="11"/>
      <c r="S12" s="11">
        <f t="shared" si="3"/>
        <v>0.58792472024459563</v>
      </c>
      <c r="T12" s="11">
        <f>'RD T1'!T11</f>
        <v>4.1521022034657484</v>
      </c>
      <c r="U12" s="11">
        <f t="shared" si="6"/>
        <v>4.7400269237103441</v>
      </c>
      <c r="W12" s="10" t="str">
        <f>name!D8</f>
        <v>23 Teaching and other educational professionals</v>
      </c>
      <c r="X12" s="11">
        <v>19.30463270358112</v>
      </c>
      <c r="Y12" s="11">
        <v>21.565206383942797</v>
      </c>
      <c r="Z12" s="11">
        <v>22.71400598013447</v>
      </c>
      <c r="AA12" s="11">
        <v>23.315903346137699</v>
      </c>
      <c r="AB12" s="11">
        <v>25.760192329278812</v>
      </c>
      <c r="AC12" s="11"/>
      <c r="AD12" s="11">
        <f t="shared" si="4"/>
        <v>3.0461863491443424</v>
      </c>
      <c r="AE12" s="11">
        <f>'RD T1'!T40</f>
        <v>13.380525871372456</v>
      </c>
      <c r="AF12" s="11">
        <f t="shared" si="7"/>
        <v>16.426712220516798</v>
      </c>
    </row>
    <row r="13" spans="1:32" x14ac:dyDescent="0.2">
      <c r="A13" s="10" t="str">
        <f>name!D9</f>
        <v>24 Business, media and public service professionals</v>
      </c>
      <c r="B13" s="11">
        <v>28.954548646146225</v>
      </c>
      <c r="C13" s="11">
        <v>35.101285375545402</v>
      </c>
      <c r="D13" s="11">
        <v>39.771152630505284</v>
      </c>
      <c r="E13" s="11">
        <v>43.988302708594418</v>
      </c>
      <c r="F13" s="11">
        <v>50.049295740523455</v>
      </c>
      <c r="G13" s="11"/>
      <c r="H13" s="11">
        <f t="shared" si="2"/>
        <v>10.278143110018171</v>
      </c>
      <c r="I13" s="11">
        <f>'RD T1'!E12</f>
        <v>22.2079381593798</v>
      </c>
      <c r="J13" s="11">
        <f t="shared" si="5"/>
        <v>32.486081269397971</v>
      </c>
      <c r="L13" s="10" t="str">
        <f>name!D9</f>
        <v>24 Business, media and public service professionals</v>
      </c>
      <c r="M13" s="11">
        <v>15.701601426641236</v>
      </c>
      <c r="N13" s="11">
        <v>18.858571224029419</v>
      </c>
      <c r="O13" s="11">
        <v>20.754201445794155</v>
      </c>
      <c r="P13" s="11">
        <v>22.814145133129738</v>
      </c>
      <c r="Q13" s="11">
        <v>24.580877109516756</v>
      </c>
      <c r="R13" s="11"/>
      <c r="S13" s="11">
        <f t="shared" si="3"/>
        <v>3.8266756637226003</v>
      </c>
      <c r="T13" s="11">
        <f>'RD T1'!T12</f>
        <v>9.7868458155638365</v>
      </c>
      <c r="U13" s="11">
        <f t="shared" si="6"/>
        <v>13.613521479286437</v>
      </c>
      <c r="W13" s="10" t="str">
        <f>name!D9</f>
        <v>24 Business, media and public service professionals</v>
      </c>
      <c r="X13" s="11">
        <v>13.252947219504986</v>
      </c>
      <c r="Y13" s="11">
        <v>16.242714151515951</v>
      </c>
      <c r="Z13" s="11">
        <v>19.016951184711065</v>
      </c>
      <c r="AA13" s="11">
        <v>21.17415757546474</v>
      </c>
      <c r="AB13" s="11">
        <v>25.468418631006795</v>
      </c>
      <c r="AC13" s="11"/>
      <c r="AD13" s="11">
        <f t="shared" si="4"/>
        <v>6.4514674462957302</v>
      </c>
      <c r="AE13" s="11">
        <f>'RD T1'!T41</f>
        <v>12.421092343815969</v>
      </c>
      <c r="AF13" s="11">
        <f t="shared" si="7"/>
        <v>18.872559790111701</v>
      </c>
    </row>
    <row r="14" spans="1:32" x14ac:dyDescent="0.2">
      <c r="A14" s="10" t="str">
        <f>name!D10</f>
        <v>31 Science, engineering and technology associate professionals</v>
      </c>
      <c r="B14" s="11">
        <v>9.6770290506131413</v>
      </c>
      <c r="C14" s="11">
        <v>11.694802824166219</v>
      </c>
      <c r="D14" s="11">
        <v>12.97027770672201</v>
      </c>
      <c r="E14" s="11">
        <v>11.311677529941488</v>
      </c>
      <c r="F14" s="11">
        <v>12.089360187375791</v>
      </c>
      <c r="G14" s="11"/>
      <c r="H14" s="11">
        <f t="shared" si="2"/>
        <v>-0.88091751934621954</v>
      </c>
      <c r="I14" s="11">
        <f>'RD T1'!E13</f>
        <v>4.8521465154457069</v>
      </c>
      <c r="J14" s="11">
        <f t="shared" si="5"/>
        <v>3.9712289960994873</v>
      </c>
      <c r="L14" s="10" t="str">
        <f>name!D10</f>
        <v>31 Science, engineering and technology associate professionals</v>
      </c>
      <c r="M14" s="11">
        <v>7.045692254513785</v>
      </c>
      <c r="N14" s="11">
        <v>8.9698133658121915</v>
      </c>
      <c r="O14" s="11">
        <v>9.5350899564524632</v>
      </c>
      <c r="P14" s="11">
        <v>7.7634599911173359</v>
      </c>
      <c r="Q14" s="11">
        <v>7.8917775068589338</v>
      </c>
      <c r="R14" s="11"/>
      <c r="S14" s="11">
        <f t="shared" si="3"/>
        <v>-1.6433124495935294</v>
      </c>
      <c r="T14" s="11">
        <f>'RD T1'!T13</f>
        <v>2.9356536434478202</v>
      </c>
      <c r="U14" s="11">
        <f t="shared" si="6"/>
        <v>1.2923411938542908</v>
      </c>
      <c r="W14" s="10" t="str">
        <f>name!D10</f>
        <v>31 Science, engineering and technology associate professionals</v>
      </c>
      <c r="X14" s="11">
        <v>2.6313367960993554</v>
      </c>
      <c r="Y14" s="11">
        <v>2.7249894583540244</v>
      </c>
      <c r="Z14" s="11">
        <v>3.4351877502695523</v>
      </c>
      <c r="AA14" s="11">
        <v>3.5482175388241548</v>
      </c>
      <c r="AB14" s="11">
        <v>4.197582680516871</v>
      </c>
      <c r="AC14" s="11"/>
      <c r="AD14" s="11">
        <f t="shared" si="4"/>
        <v>0.76239493024731875</v>
      </c>
      <c r="AE14" s="11">
        <f>'RD T1'!T42</f>
        <v>1.9164928719978864</v>
      </c>
      <c r="AF14" s="11">
        <f t="shared" si="7"/>
        <v>2.678887802245205</v>
      </c>
    </row>
    <row r="15" spans="1:32" x14ac:dyDescent="0.2">
      <c r="A15" s="10" t="str">
        <f>name!D11</f>
        <v>32 Health and social care associate professionals</v>
      </c>
      <c r="B15" s="11">
        <v>11.472168400569915</v>
      </c>
      <c r="C15" s="11">
        <v>12.713549749794298</v>
      </c>
      <c r="D15" s="11">
        <v>13.342630100715976</v>
      </c>
      <c r="E15" s="11">
        <v>13.623748710151975</v>
      </c>
      <c r="F15" s="11">
        <v>15.425386074634529</v>
      </c>
      <c r="G15" s="11"/>
      <c r="H15" s="11">
        <f t="shared" si="2"/>
        <v>2.0827559739185535</v>
      </c>
      <c r="I15" s="11">
        <f>'RD T1'!E14</f>
        <v>8.1315779377983652</v>
      </c>
      <c r="J15" s="11">
        <f t="shared" si="5"/>
        <v>10.214333911716919</v>
      </c>
      <c r="L15" s="10" t="str">
        <f>name!D11</f>
        <v>32 Health and social care associate professionals</v>
      </c>
      <c r="M15" s="11">
        <v>2.8708494571128229</v>
      </c>
      <c r="N15" s="11">
        <v>3.0457491507545642</v>
      </c>
      <c r="O15" s="11">
        <v>3.4239931092760005</v>
      </c>
      <c r="P15" s="11">
        <v>3.2011150212522845</v>
      </c>
      <c r="Q15" s="11">
        <v>3.5179456133519129</v>
      </c>
      <c r="R15" s="11"/>
      <c r="S15" s="11">
        <f t="shared" si="3"/>
        <v>9.395250407591238E-2</v>
      </c>
      <c r="T15" s="11">
        <f>'RD T1'!T14</f>
        <v>1.6142868639589236</v>
      </c>
      <c r="U15" s="11">
        <f t="shared" si="6"/>
        <v>1.708239368034836</v>
      </c>
      <c r="W15" s="10" t="str">
        <f>name!D11</f>
        <v>32 Health and social care associate professionals</v>
      </c>
      <c r="X15" s="11">
        <v>8.6013189434570911</v>
      </c>
      <c r="Y15" s="11">
        <v>9.6678005990397349</v>
      </c>
      <c r="Z15" s="11">
        <v>9.9186369914399837</v>
      </c>
      <c r="AA15" s="11">
        <v>10.422633688899689</v>
      </c>
      <c r="AB15" s="11">
        <v>11.907440461282613</v>
      </c>
      <c r="AC15" s="11"/>
      <c r="AD15" s="11">
        <f t="shared" si="4"/>
        <v>1.9888034698426296</v>
      </c>
      <c r="AE15" s="11">
        <f>'RD T1'!T43</f>
        <v>6.5172910738394432</v>
      </c>
      <c r="AF15" s="11">
        <f t="shared" si="7"/>
        <v>8.5060945436820727</v>
      </c>
    </row>
    <row r="16" spans="1:32" x14ac:dyDescent="0.2">
      <c r="A16" s="10" t="str">
        <f>name!D12</f>
        <v>33 Protective service occupations</v>
      </c>
      <c r="B16" s="11">
        <v>7.1655630545112183</v>
      </c>
      <c r="C16" s="11">
        <v>7.1765083000922711</v>
      </c>
      <c r="D16" s="11">
        <v>7.7383575266497768</v>
      </c>
      <c r="E16" s="11">
        <v>9.088627391689359</v>
      </c>
      <c r="F16" s="11">
        <v>10.246360677531966</v>
      </c>
      <c r="G16" s="11"/>
      <c r="H16" s="11">
        <f t="shared" si="2"/>
        <v>2.5080031508821889</v>
      </c>
      <c r="I16" s="11">
        <f>'RD T1'!E15</f>
        <v>3.2259832347245236</v>
      </c>
      <c r="J16" s="11">
        <f t="shared" si="5"/>
        <v>5.7339863856067126</v>
      </c>
      <c r="L16" s="10" t="str">
        <f>name!D12</f>
        <v>33 Protective service occupations</v>
      </c>
      <c r="M16" s="11">
        <v>5.6505474864946992</v>
      </c>
      <c r="N16" s="11">
        <v>5.5706451142026232</v>
      </c>
      <c r="O16" s="11">
        <v>5.9202146189521834</v>
      </c>
      <c r="P16" s="11">
        <v>6.7089102208752749</v>
      </c>
      <c r="Q16" s="11">
        <v>7.122203049801481</v>
      </c>
      <c r="R16" s="11"/>
      <c r="S16" s="11">
        <f t="shared" si="3"/>
        <v>1.2019884308492976</v>
      </c>
      <c r="T16" s="11">
        <f>'RD T1'!T15</f>
        <v>1.9507630092160639</v>
      </c>
      <c r="U16" s="11">
        <f t="shared" si="6"/>
        <v>3.1527514400653613</v>
      </c>
      <c r="W16" s="10" t="str">
        <f>name!D12</f>
        <v>33 Protective service occupations</v>
      </c>
      <c r="X16" s="11">
        <v>1.5150155680165212</v>
      </c>
      <c r="Y16" s="11">
        <v>1.6058631858896593</v>
      </c>
      <c r="Z16" s="11">
        <v>1.8181429076976008</v>
      </c>
      <c r="AA16" s="11">
        <v>2.3797171708140992</v>
      </c>
      <c r="AB16" s="11">
        <v>3.1241576277304879</v>
      </c>
      <c r="AC16" s="11"/>
      <c r="AD16" s="11">
        <f t="shared" si="4"/>
        <v>1.3060147200328871</v>
      </c>
      <c r="AE16" s="11">
        <f>'RD T1'!T44</f>
        <v>1.275220225508459</v>
      </c>
      <c r="AF16" s="11">
        <f t="shared" si="7"/>
        <v>2.5812349455413459</v>
      </c>
    </row>
    <row r="17" spans="1:32" x14ac:dyDescent="0.2">
      <c r="A17" s="10" t="str">
        <f>name!D13</f>
        <v>34 Culture, media and sports occupations</v>
      </c>
      <c r="B17" s="11">
        <v>7.5688690790758946</v>
      </c>
      <c r="C17" s="11">
        <v>8.6999895830884295</v>
      </c>
      <c r="D17" s="11">
        <v>9.5537937732517317</v>
      </c>
      <c r="E17" s="11">
        <v>8.7272039535215367</v>
      </c>
      <c r="F17" s="11">
        <v>9.4468276324867091</v>
      </c>
      <c r="G17" s="11"/>
      <c r="H17" s="11">
        <f t="shared" si="2"/>
        <v>-0.10696614076502264</v>
      </c>
      <c r="I17" s="11">
        <f>'RD T1'!E16</f>
        <v>4.3539720955112546</v>
      </c>
      <c r="J17" s="11">
        <f t="shared" si="5"/>
        <v>4.247005954746232</v>
      </c>
      <c r="L17" s="10" t="str">
        <f>name!D13</f>
        <v>34 Culture, media and sports occupations</v>
      </c>
      <c r="M17" s="11">
        <v>3.7916091224575585</v>
      </c>
      <c r="N17" s="11">
        <v>4.5073319139183328</v>
      </c>
      <c r="O17" s="11">
        <v>4.5455647449649739</v>
      </c>
      <c r="P17" s="11">
        <v>3.9794772799476195</v>
      </c>
      <c r="Q17" s="11">
        <v>4.1282769664492607</v>
      </c>
      <c r="R17" s="11"/>
      <c r="S17" s="11">
        <f t="shared" si="3"/>
        <v>-0.41728777851571319</v>
      </c>
      <c r="T17" s="11">
        <f>'RD T1'!T16</f>
        <v>1.6357505755830855</v>
      </c>
      <c r="U17" s="11">
        <f t="shared" si="6"/>
        <v>1.2184627970673723</v>
      </c>
      <c r="W17" s="10" t="str">
        <f>name!D13</f>
        <v>34 Culture, media and sports occupations</v>
      </c>
      <c r="X17" s="11">
        <v>3.7772599566183302</v>
      </c>
      <c r="Y17" s="11">
        <v>4.1926576691700923</v>
      </c>
      <c r="Z17" s="11">
        <v>5.0082290282867641</v>
      </c>
      <c r="AA17" s="11">
        <v>4.7477266735739203</v>
      </c>
      <c r="AB17" s="11">
        <v>5.3185506660374502</v>
      </c>
      <c r="AC17" s="11"/>
      <c r="AD17" s="11">
        <f t="shared" si="4"/>
        <v>0.31032163775068611</v>
      </c>
      <c r="AE17" s="11">
        <f>'RD T1'!T45</f>
        <v>2.7182215199281687</v>
      </c>
      <c r="AF17" s="11">
        <f t="shared" si="7"/>
        <v>3.0285431576788548</v>
      </c>
    </row>
    <row r="18" spans="1:32" x14ac:dyDescent="0.2">
      <c r="A18" s="10" t="str">
        <f>name!D14</f>
        <v>35 Business and public service associate professionals</v>
      </c>
      <c r="B18" s="11">
        <v>30.955021910219866</v>
      </c>
      <c r="C18" s="11">
        <v>33.35555048312488</v>
      </c>
      <c r="D18" s="11">
        <v>35.997398539442273</v>
      </c>
      <c r="E18" s="11">
        <v>34.448264199884768</v>
      </c>
      <c r="F18" s="11">
        <v>36.175077252623815</v>
      </c>
      <c r="G18" s="11"/>
      <c r="H18" s="11">
        <f t="shared" si="2"/>
        <v>0.17767871318154249</v>
      </c>
      <c r="I18" s="11">
        <f>'RD T1'!E17</f>
        <v>16.496971665084551</v>
      </c>
      <c r="J18" s="11">
        <f t="shared" si="5"/>
        <v>16.674650378266094</v>
      </c>
      <c r="L18" s="10" t="str">
        <f>name!D14</f>
        <v>35 Business and public service associate professionals</v>
      </c>
      <c r="M18" s="11">
        <v>15.401465563658078</v>
      </c>
      <c r="N18" s="11">
        <v>16.695633856147591</v>
      </c>
      <c r="O18" s="11">
        <v>18.176879223616723</v>
      </c>
      <c r="P18" s="11">
        <v>16.750261360196046</v>
      </c>
      <c r="Q18" s="11">
        <v>16.6668566274905</v>
      </c>
      <c r="R18" s="11"/>
      <c r="S18" s="11">
        <f t="shared" si="3"/>
        <v>-1.5100225961262232</v>
      </c>
      <c r="T18" s="11">
        <f>'RD T1'!T17</f>
        <v>6.5181349357618057</v>
      </c>
      <c r="U18" s="11">
        <f t="shared" si="6"/>
        <v>5.0081123396355824</v>
      </c>
      <c r="W18" s="10" t="str">
        <f>name!D14</f>
        <v>35 Business and public service associate professionals</v>
      </c>
      <c r="X18" s="11">
        <v>15.553556346561807</v>
      </c>
      <c r="Y18" s="11">
        <v>16.65991662697725</v>
      </c>
      <c r="Z18" s="11">
        <v>17.820519315825543</v>
      </c>
      <c r="AA18" s="11">
        <v>17.698002839688694</v>
      </c>
      <c r="AB18" s="11">
        <v>19.50822062513333</v>
      </c>
      <c r="AC18" s="11"/>
      <c r="AD18" s="11">
        <f t="shared" si="4"/>
        <v>1.6877013093077871</v>
      </c>
      <c r="AE18" s="11">
        <f>'RD T1'!T46</f>
        <v>9.9788367293227473</v>
      </c>
      <c r="AF18" s="11">
        <f t="shared" si="7"/>
        <v>11.666538038630534</v>
      </c>
    </row>
    <row r="19" spans="1:32" x14ac:dyDescent="0.2">
      <c r="A19" s="10" t="str">
        <f>name!D15</f>
        <v>41 Administrative occupations</v>
      </c>
      <c r="B19" s="11">
        <v>63.418905164213108</v>
      </c>
      <c r="C19" s="11">
        <v>61.037335297436783</v>
      </c>
      <c r="D19" s="11">
        <v>65.946643549606108</v>
      </c>
      <c r="E19" s="11">
        <v>61.150383592201635</v>
      </c>
      <c r="F19" s="11">
        <v>59.198389579994036</v>
      </c>
      <c r="G19" s="11"/>
      <c r="H19" s="11">
        <f t="shared" si="2"/>
        <v>-6.7482539696120725</v>
      </c>
      <c r="I19" s="11">
        <f>'RD T1'!E18</f>
        <v>29.774715808805897</v>
      </c>
      <c r="J19" s="11">
        <f t="shared" si="5"/>
        <v>23.026461839193825</v>
      </c>
      <c r="L19" s="10" t="str">
        <f>name!D15</f>
        <v>41 Administrative occupations</v>
      </c>
      <c r="M19" s="11">
        <v>22.490742334149239</v>
      </c>
      <c r="N19" s="11">
        <v>21.694029200608348</v>
      </c>
      <c r="O19" s="11">
        <v>26.149294741476968</v>
      </c>
      <c r="P19" s="11">
        <v>25.336649601473436</v>
      </c>
      <c r="Q19" s="11">
        <v>27.983628453914161</v>
      </c>
      <c r="R19" s="11"/>
      <c r="S19" s="11">
        <f t="shared" si="3"/>
        <v>1.8343337124371928</v>
      </c>
      <c r="T19" s="11">
        <f>'RD T1'!T18</f>
        <v>9.9704220438710198</v>
      </c>
      <c r="U19" s="11">
        <f t="shared" si="6"/>
        <v>11.804755756308213</v>
      </c>
      <c r="W19" s="10" t="str">
        <f>name!D15</f>
        <v>41 Administrative occupations</v>
      </c>
      <c r="X19" s="11">
        <v>40.928162830063933</v>
      </c>
      <c r="Y19" s="11">
        <v>39.343306096828471</v>
      </c>
      <c r="Z19" s="11">
        <v>39.797348808129158</v>
      </c>
      <c r="AA19" s="11">
        <v>35.813733990728217</v>
      </c>
      <c r="AB19" s="11">
        <v>31.214761126079907</v>
      </c>
      <c r="AC19" s="11"/>
      <c r="AD19" s="11">
        <f t="shared" si="4"/>
        <v>-8.582587682049251</v>
      </c>
      <c r="AE19" s="11">
        <f>'RD T1'!T47</f>
        <v>19.804293764934879</v>
      </c>
      <c r="AF19" s="11">
        <f t="shared" si="7"/>
        <v>11.221706082885628</v>
      </c>
    </row>
    <row r="20" spans="1:32" x14ac:dyDescent="0.2">
      <c r="A20" s="10" t="str">
        <f>name!D16</f>
        <v>42 Secretarial and related occupations</v>
      </c>
      <c r="B20" s="11">
        <v>15.68609025252899</v>
      </c>
      <c r="C20" s="11">
        <v>13.856696149144479</v>
      </c>
      <c r="D20" s="11">
        <v>13.928211154298648</v>
      </c>
      <c r="E20" s="11">
        <v>15.100782549119611</v>
      </c>
      <c r="F20" s="11">
        <v>11.773413088527841</v>
      </c>
      <c r="G20" s="11"/>
      <c r="H20" s="11">
        <f t="shared" si="2"/>
        <v>-2.154798065770807</v>
      </c>
      <c r="I20" s="11">
        <f>'RD T1'!E19</f>
        <v>7.2935200616133677</v>
      </c>
      <c r="J20" s="11">
        <f t="shared" si="5"/>
        <v>5.1387219958425607</v>
      </c>
      <c r="L20" s="10" t="str">
        <f>name!D16</f>
        <v>42 Secretarial and related occupations</v>
      </c>
      <c r="M20" s="11">
        <v>1.3713215628794138</v>
      </c>
      <c r="N20" s="11">
        <v>1.0587797307112079</v>
      </c>
      <c r="O20" s="11">
        <v>1.0533113581252642</v>
      </c>
      <c r="P20" s="11">
        <v>1.4029514601213091</v>
      </c>
      <c r="Q20" s="11">
        <v>1.7169863034558752</v>
      </c>
      <c r="R20" s="11"/>
      <c r="S20" s="11">
        <f t="shared" si="3"/>
        <v>0.663674945330611</v>
      </c>
      <c r="T20" s="11">
        <f>'RD T1'!T19</f>
        <v>0.49653242659433666</v>
      </c>
      <c r="U20" s="11">
        <f t="shared" si="6"/>
        <v>1.1602073719249477</v>
      </c>
      <c r="W20" s="10" t="str">
        <f>name!D16</f>
        <v>42 Secretarial and related occupations</v>
      </c>
      <c r="X20" s="11">
        <v>14.314768689649574</v>
      </c>
      <c r="Y20" s="11">
        <v>12.797916418433273</v>
      </c>
      <c r="Z20" s="11">
        <v>12.874899796173382</v>
      </c>
      <c r="AA20" s="11">
        <v>13.697831088998299</v>
      </c>
      <c r="AB20" s="11">
        <v>10.056426785071965</v>
      </c>
      <c r="AC20" s="11"/>
      <c r="AD20" s="11">
        <f t="shared" si="4"/>
        <v>-2.8184730111014176</v>
      </c>
      <c r="AE20" s="11">
        <f>'RD T1'!T48</f>
        <v>6.796987635019029</v>
      </c>
      <c r="AF20" s="11">
        <f t="shared" si="7"/>
        <v>3.9785146239176115</v>
      </c>
    </row>
    <row r="21" spans="1:32" x14ac:dyDescent="0.2">
      <c r="A21" s="10" t="str">
        <f>name!D17</f>
        <v>51 Skilled agricultural and related trades</v>
      </c>
      <c r="B21" s="11">
        <v>6.6352833185404698</v>
      </c>
      <c r="C21" s="11">
        <v>6.4714128765773866</v>
      </c>
      <c r="D21" s="11">
        <v>5.7512094738856314</v>
      </c>
      <c r="E21" s="11">
        <v>5.8278626431251288</v>
      </c>
      <c r="F21" s="11">
        <v>6.547964121388838</v>
      </c>
      <c r="G21" s="11"/>
      <c r="H21" s="11">
        <f t="shared" si="2"/>
        <v>0.79675464750320657</v>
      </c>
      <c r="I21" s="11">
        <f>'RD T1'!E20</f>
        <v>3.3710306732037472</v>
      </c>
      <c r="J21" s="11">
        <f t="shared" si="5"/>
        <v>4.1677853207069537</v>
      </c>
      <c r="L21" s="10" t="str">
        <f>name!D17</f>
        <v>51 Skilled agricultural and related trades</v>
      </c>
      <c r="M21" s="11">
        <v>5.6793066229719242</v>
      </c>
      <c r="N21" s="11">
        <v>5.2755335300190751</v>
      </c>
      <c r="O21" s="11">
        <v>4.7307041483754206</v>
      </c>
      <c r="P21" s="11">
        <v>4.6724372284467002</v>
      </c>
      <c r="Q21" s="11">
        <v>5.0056717675184217</v>
      </c>
      <c r="R21" s="11"/>
      <c r="S21" s="11">
        <f t="shared" si="3"/>
        <v>0.27496761914300105</v>
      </c>
      <c r="T21" s="11">
        <f>'RD T1'!T20</f>
        <v>2.5353275052831132</v>
      </c>
      <c r="U21" s="11">
        <f t="shared" si="6"/>
        <v>2.8102951244261143</v>
      </c>
      <c r="W21" s="10" t="str">
        <f>name!D17</f>
        <v>51 Skilled agricultural and related trades</v>
      </c>
      <c r="X21" s="11">
        <v>0.95597669556855136</v>
      </c>
      <c r="Y21" s="11">
        <v>1.1958793465583013</v>
      </c>
      <c r="Z21" s="11">
        <v>1.0205053255102132</v>
      </c>
      <c r="AA21" s="11">
        <v>1.155425414678418</v>
      </c>
      <c r="AB21" s="11">
        <v>1.5422923538704236</v>
      </c>
      <c r="AC21" s="11"/>
      <c r="AD21" s="11">
        <f t="shared" si="4"/>
        <v>0.5217870283602104</v>
      </c>
      <c r="AE21" s="11">
        <f>'RD T1'!T49</f>
        <v>0.83570316792063393</v>
      </c>
      <c r="AF21" s="11">
        <f t="shared" si="7"/>
        <v>1.3574901962808443</v>
      </c>
    </row>
    <row r="22" spans="1:32" x14ac:dyDescent="0.2">
      <c r="A22" s="10" t="str">
        <f>name!D18</f>
        <v>52 Skilled metal, electrical and electronic trades</v>
      </c>
      <c r="B22" s="11">
        <v>24.238615844174131</v>
      </c>
      <c r="C22" s="11">
        <v>24.20300061397888</v>
      </c>
      <c r="D22" s="11">
        <v>22.129354121953043</v>
      </c>
      <c r="E22" s="11">
        <v>21.394089392235383</v>
      </c>
      <c r="F22" s="11">
        <v>19.54970967996616</v>
      </c>
      <c r="G22" s="11"/>
      <c r="H22" s="11">
        <f t="shared" si="2"/>
        <v>-2.5796444419868827</v>
      </c>
      <c r="I22" s="11">
        <f>'RD T1'!E21</f>
        <v>7.9322172852340911</v>
      </c>
      <c r="J22" s="11">
        <f t="shared" si="5"/>
        <v>5.3525728432472084</v>
      </c>
      <c r="L22" s="10" t="str">
        <f>name!D18</f>
        <v>52 Skilled metal, electrical and electronic trades</v>
      </c>
      <c r="M22" s="11">
        <v>23.847170527469206</v>
      </c>
      <c r="N22" s="11">
        <v>23.571605118632142</v>
      </c>
      <c r="O22" s="11">
        <v>21.620145808105857</v>
      </c>
      <c r="P22" s="11">
        <v>20.256196410608684</v>
      </c>
      <c r="Q22" s="11">
        <v>18.137000781739889</v>
      </c>
      <c r="R22" s="11"/>
      <c r="S22" s="11">
        <f t="shared" si="3"/>
        <v>-3.4831450263659676</v>
      </c>
      <c r="T22" s="11">
        <f>'RD T1'!T21</f>
        <v>7.2619394895298912</v>
      </c>
      <c r="U22" s="11">
        <f t="shared" si="6"/>
        <v>3.7787944631639236</v>
      </c>
      <c r="W22" s="10" t="str">
        <f>name!D18</f>
        <v>52 Skilled metal, electrical and electronic trades</v>
      </c>
      <c r="X22" s="11">
        <v>0.39144531670494903</v>
      </c>
      <c r="Y22" s="11">
        <v>0.63139549534675288</v>
      </c>
      <c r="Z22" s="11">
        <v>0.50920831384715337</v>
      </c>
      <c r="AA22" s="11">
        <v>1.1378929816267196</v>
      </c>
      <c r="AB22" s="11">
        <v>1.4127088982262586</v>
      </c>
      <c r="AC22" s="11"/>
      <c r="AD22" s="11">
        <f t="shared" si="4"/>
        <v>0.90350058437910519</v>
      </c>
      <c r="AE22" s="11">
        <f>'RD T1'!T50</f>
        <v>0.67027779570420165</v>
      </c>
      <c r="AF22" s="11">
        <f t="shared" si="7"/>
        <v>1.5737783800833069</v>
      </c>
    </row>
    <row r="23" spans="1:32" x14ac:dyDescent="0.2">
      <c r="A23" s="10" t="str">
        <f>name!D19</f>
        <v>53 Skilled construction and building trades</v>
      </c>
      <c r="B23" s="11">
        <v>23.362048800428926</v>
      </c>
      <c r="C23" s="11">
        <v>21.715471880620406</v>
      </c>
      <c r="D23" s="11">
        <v>18.974774690438814</v>
      </c>
      <c r="E23" s="11">
        <v>18.689202691694842</v>
      </c>
      <c r="F23" s="11">
        <v>16.21247268559085</v>
      </c>
      <c r="G23" s="11"/>
      <c r="H23" s="11">
        <f t="shared" si="2"/>
        <v>-2.7623020048479638</v>
      </c>
      <c r="I23" s="11">
        <f>'RD T1'!E22</f>
        <v>7.4339882906541952</v>
      </c>
      <c r="J23" s="11">
        <f t="shared" si="5"/>
        <v>4.6716862858062314</v>
      </c>
      <c r="L23" s="10" t="str">
        <f>name!D19</f>
        <v>53 Skilled construction and building trades</v>
      </c>
      <c r="M23" s="11">
        <v>23.171491048782901</v>
      </c>
      <c r="N23" s="11">
        <v>21.507653598678303</v>
      </c>
      <c r="O23" s="11">
        <v>18.632899152059533</v>
      </c>
      <c r="P23" s="11">
        <v>18.35254086582686</v>
      </c>
      <c r="Q23" s="11">
        <v>15.841356818430988</v>
      </c>
      <c r="R23" s="11"/>
      <c r="S23" s="11">
        <f t="shared" si="3"/>
        <v>-2.791542333628545</v>
      </c>
      <c r="T23" s="11">
        <f>'RD T1'!T22</f>
        <v>7.245253560924267</v>
      </c>
      <c r="U23" s="11">
        <f t="shared" si="6"/>
        <v>4.453711227295722</v>
      </c>
      <c r="W23" s="10" t="str">
        <f>name!D19</f>
        <v>53 Skilled construction and building trades</v>
      </c>
      <c r="X23" s="11">
        <v>0.19055775164600389</v>
      </c>
      <c r="Y23" s="11">
        <v>0.20781828194213317</v>
      </c>
      <c r="Z23" s="11">
        <v>0.34187553837927315</v>
      </c>
      <c r="AA23" s="11">
        <v>0.33666182586799837</v>
      </c>
      <c r="AB23" s="11">
        <v>0.37111586715986333</v>
      </c>
      <c r="AC23" s="11"/>
      <c r="AD23" s="11">
        <f t="shared" si="4"/>
        <v>2.9240328780590186E-2</v>
      </c>
      <c r="AE23" s="11">
        <f>'RD T1'!T51</f>
        <v>0.1887347297299298</v>
      </c>
      <c r="AF23" s="11">
        <f t="shared" si="7"/>
        <v>0.21797505851051999</v>
      </c>
    </row>
    <row r="24" spans="1:32" x14ac:dyDescent="0.2">
      <c r="A24" s="10" t="str">
        <f>name!D20</f>
        <v>54 Textiles, printing and other skilled trades</v>
      </c>
      <c r="B24" s="11">
        <v>13.687868015973596</v>
      </c>
      <c r="C24" s="11">
        <v>11.536731092040354</v>
      </c>
      <c r="D24" s="11">
        <v>11.32004215234937</v>
      </c>
      <c r="E24" s="11">
        <v>10.699178009901422</v>
      </c>
      <c r="F24" s="11">
        <v>9.8956406752121744</v>
      </c>
      <c r="G24" s="11"/>
      <c r="H24" s="11">
        <f t="shared" si="2"/>
        <v>-1.4244014771371951</v>
      </c>
      <c r="I24" s="11">
        <f>'RD T1'!E23</f>
        <v>4.4704404577102084</v>
      </c>
      <c r="J24" s="11">
        <f t="shared" si="5"/>
        <v>3.0460389805730133</v>
      </c>
      <c r="L24" s="10" t="str">
        <f>name!D20</f>
        <v>54 Textiles, printing and other skilled trades</v>
      </c>
      <c r="M24" s="11">
        <v>8.5986925362191418</v>
      </c>
      <c r="N24" s="11">
        <v>7.0113612024307255</v>
      </c>
      <c r="O24" s="11">
        <v>6.5413646841478403</v>
      </c>
      <c r="P24" s="11">
        <v>6.142918537903495</v>
      </c>
      <c r="Q24" s="11">
        <v>5.4832102888020611</v>
      </c>
      <c r="R24" s="11"/>
      <c r="S24" s="11">
        <f t="shared" si="3"/>
        <v>-1.0581543953457793</v>
      </c>
      <c r="T24" s="11">
        <f>'RD T1'!T23</f>
        <v>1.8383470285606156</v>
      </c>
      <c r="U24" s="11">
        <f t="shared" si="6"/>
        <v>0.78019263321483634</v>
      </c>
      <c r="W24" s="10" t="str">
        <f>name!D20</f>
        <v>54 Textiles, printing and other skilled trades</v>
      </c>
      <c r="X24" s="11">
        <v>5.0891754797544584</v>
      </c>
      <c r="Y24" s="11">
        <v>4.5253698896096184</v>
      </c>
      <c r="Z24" s="11">
        <v>4.7786774682015292</v>
      </c>
      <c r="AA24" s="11">
        <v>4.5562594719979206</v>
      </c>
      <c r="AB24" s="11">
        <v>4.4124303864101195</v>
      </c>
      <c r="AC24" s="11"/>
      <c r="AD24" s="11">
        <f t="shared" si="4"/>
        <v>-0.36624708179140963</v>
      </c>
      <c r="AE24" s="11">
        <f>'RD T1'!T52</f>
        <v>2.632093429149593</v>
      </c>
      <c r="AF24" s="11">
        <f t="shared" si="7"/>
        <v>2.2658463473581834</v>
      </c>
    </row>
    <row r="25" spans="1:32" x14ac:dyDescent="0.2">
      <c r="A25" s="10" t="str">
        <f>name!D21</f>
        <v>61 Caring personal service occupations</v>
      </c>
      <c r="B25" s="11">
        <v>53.26988433165085</v>
      </c>
      <c r="C25" s="11">
        <v>53.491618594198272</v>
      </c>
      <c r="D25" s="11">
        <v>52.89635691867057</v>
      </c>
      <c r="E25" s="11">
        <v>57.983187869421911</v>
      </c>
      <c r="F25" s="11">
        <v>65.187174742148017</v>
      </c>
      <c r="G25" s="11"/>
      <c r="H25" s="11">
        <f t="shared" si="2"/>
        <v>12.290817823477447</v>
      </c>
      <c r="I25" s="11">
        <f>'RD T1'!E24</f>
        <v>33.946209107090645</v>
      </c>
      <c r="J25" s="11">
        <f t="shared" si="5"/>
        <v>46.237026930568092</v>
      </c>
      <c r="L25" s="10" t="str">
        <f>name!D21</f>
        <v>61 Caring personal service occupations</v>
      </c>
      <c r="M25" s="11">
        <v>6.822031108283233</v>
      </c>
      <c r="N25" s="11">
        <v>7.3402718060726082</v>
      </c>
      <c r="O25" s="11">
        <v>7.268110585701991</v>
      </c>
      <c r="P25" s="11">
        <v>9.1012737939219743</v>
      </c>
      <c r="Q25" s="11">
        <v>10.82069053202169</v>
      </c>
      <c r="R25" s="11"/>
      <c r="S25" s="11">
        <f t="shared" si="3"/>
        <v>3.5525799463196988</v>
      </c>
      <c r="T25" s="11">
        <f>'RD T1'!T24</f>
        <v>4.2235657867189982</v>
      </c>
      <c r="U25" s="11">
        <f t="shared" si="6"/>
        <v>7.7761457330386969</v>
      </c>
      <c r="W25" s="10" t="str">
        <f>name!D21</f>
        <v>61 Caring personal service occupations</v>
      </c>
      <c r="X25" s="11">
        <v>46.447853223367616</v>
      </c>
      <c r="Y25" s="11">
        <v>46.151346788125679</v>
      </c>
      <c r="Z25" s="11">
        <v>45.628246332968587</v>
      </c>
      <c r="AA25" s="11">
        <v>48.881914075499928</v>
      </c>
      <c r="AB25" s="11">
        <v>54.366484210126366</v>
      </c>
      <c r="AC25" s="11"/>
      <c r="AD25" s="11">
        <f t="shared" si="4"/>
        <v>8.7382378771577791</v>
      </c>
      <c r="AE25" s="11">
        <f>'RD T1'!T53</f>
        <v>29.722643320371638</v>
      </c>
      <c r="AF25" s="11">
        <f t="shared" si="7"/>
        <v>38.460881197529417</v>
      </c>
    </row>
    <row r="26" spans="1:32" x14ac:dyDescent="0.2">
      <c r="A26" s="10" t="str">
        <f>name!D22</f>
        <v>62 Leisure, travel and related personal service occupations</v>
      </c>
      <c r="B26" s="11">
        <v>13.01082331915415</v>
      </c>
      <c r="C26" s="11">
        <v>14.990512706585941</v>
      </c>
      <c r="D26" s="11">
        <v>14.230945327372666</v>
      </c>
      <c r="E26" s="11">
        <v>13.651841216596358</v>
      </c>
      <c r="F26" s="11">
        <v>13.357179162968183</v>
      </c>
      <c r="G26" s="11"/>
      <c r="H26" s="11">
        <f t="shared" si="2"/>
        <v>-0.87376616440448274</v>
      </c>
      <c r="I26" s="11">
        <f>'RD T1'!E25</f>
        <v>6.7780354880896283</v>
      </c>
      <c r="J26" s="11">
        <f t="shared" si="5"/>
        <v>5.9042693236851456</v>
      </c>
      <c r="L26" s="10" t="str">
        <f>name!D22</f>
        <v>62 Leisure, travel and related personal service occupations</v>
      </c>
      <c r="M26" s="11">
        <v>3.7035254558538178</v>
      </c>
      <c r="N26" s="11">
        <v>4.3902869050072626</v>
      </c>
      <c r="O26" s="11">
        <v>4.5461238740321352</v>
      </c>
      <c r="P26" s="11">
        <v>4.5635137380676021</v>
      </c>
      <c r="Q26" s="11">
        <v>4.9392658737784467</v>
      </c>
      <c r="R26" s="11"/>
      <c r="S26" s="11">
        <f t="shared" si="3"/>
        <v>0.39314199974631148</v>
      </c>
      <c r="T26" s="11">
        <f>'RD T1'!T25</f>
        <v>2.0424238636434597</v>
      </c>
      <c r="U26" s="11">
        <f t="shared" si="6"/>
        <v>2.4355658633897712</v>
      </c>
      <c r="W26" s="10" t="str">
        <f>name!D22</f>
        <v>62 Leisure, travel and related personal service occupations</v>
      </c>
      <c r="X26" s="11">
        <v>9.3072978633003149</v>
      </c>
      <c r="Y26" s="11">
        <v>10.600225801578683</v>
      </c>
      <c r="Z26" s="11">
        <v>9.6848214533405343</v>
      </c>
      <c r="AA26" s="11">
        <v>9.0883274785287593</v>
      </c>
      <c r="AB26" s="11">
        <v>8.417913289189741</v>
      </c>
      <c r="AC26" s="11"/>
      <c r="AD26" s="11">
        <f t="shared" si="4"/>
        <v>-1.2669081641507933</v>
      </c>
      <c r="AE26" s="11">
        <f>'RD T1'!T54</f>
        <v>4.7356116244461672</v>
      </c>
      <c r="AF26" s="11">
        <f t="shared" si="7"/>
        <v>3.4687034602953739</v>
      </c>
    </row>
    <row r="27" spans="1:32" x14ac:dyDescent="0.2">
      <c r="A27" s="10" t="str">
        <f>name!D23</f>
        <v>63 Community and civil enforcement occupations</v>
      </c>
      <c r="B27" s="11">
        <v>0.65101453666179099</v>
      </c>
      <c r="C27" s="11">
        <v>0.54705735359882246</v>
      </c>
      <c r="D27" s="11">
        <v>0.70454668684240784</v>
      </c>
      <c r="E27" s="11">
        <v>0.5792518102122044</v>
      </c>
      <c r="F27" s="11">
        <v>0.62264838494633379</v>
      </c>
      <c r="G27" s="11"/>
      <c r="H27" s="11">
        <f t="shared" si="2"/>
        <v>-8.1898301896074055E-2</v>
      </c>
      <c r="I27" s="11">
        <f>'RD T1'!E26</f>
        <v>0.29195808026932746</v>
      </c>
      <c r="J27" s="11">
        <f t="shared" si="5"/>
        <v>0.2100597783732534</v>
      </c>
      <c r="L27" s="10" t="str">
        <f>name!D23</f>
        <v>63 Community and civil enforcement occupations</v>
      </c>
      <c r="M27" s="11">
        <v>0.5024442553665307</v>
      </c>
      <c r="N27" s="11">
        <v>0.37335613716248828</v>
      </c>
      <c r="O27" s="11">
        <v>0.55260641463209226</v>
      </c>
      <c r="P27" s="11">
        <v>0.37953931193035839</v>
      </c>
      <c r="Q27" s="11">
        <v>0.42920136037652751</v>
      </c>
      <c r="R27" s="11"/>
      <c r="S27" s="11">
        <f t="shared" si="3"/>
        <v>-0.12340505425556475</v>
      </c>
      <c r="T27" s="11">
        <f>'RD T1'!T26</f>
        <v>0.17077897942343617</v>
      </c>
      <c r="U27" s="11">
        <f t="shared" si="6"/>
        <v>4.7373925167871422E-2</v>
      </c>
      <c r="W27" s="10" t="str">
        <f>name!D23</f>
        <v>63 Community and civil enforcement occupations</v>
      </c>
      <c r="X27" s="11">
        <v>0.14857028129526012</v>
      </c>
      <c r="Y27" s="11">
        <v>0.17370121643633449</v>
      </c>
      <c r="Z27" s="11">
        <v>0.151940272210314</v>
      </c>
      <c r="AA27" s="11">
        <v>0.19971249828184626</v>
      </c>
      <c r="AB27" s="11">
        <v>0.19344702456980639</v>
      </c>
      <c r="AC27" s="11"/>
      <c r="AD27" s="11">
        <f t="shared" si="4"/>
        <v>4.1506752359492388E-2</v>
      </c>
      <c r="AE27" s="11">
        <f>'RD T1'!T55</f>
        <v>0.12117910084589119</v>
      </c>
      <c r="AF27" s="11">
        <f t="shared" si="7"/>
        <v>0.16268585320538359</v>
      </c>
    </row>
    <row r="28" spans="1:32" x14ac:dyDescent="0.2">
      <c r="A28" s="10" t="str">
        <f>name!D24</f>
        <v>71 Sales occupations</v>
      </c>
      <c r="B28" s="11">
        <v>42.400064657076726</v>
      </c>
      <c r="C28" s="11">
        <v>42.87272454992894</v>
      </c>
      <c r="D28" s="11">
        <v>41.284447775646917</v>
      </c>
      <c r="E28" s="11">
        <v>37.616441675558519</v>
      </c>
      <c r="F28" s="11">
        <v>35.210905543919623</v>
      </c>
      <c r="G28" s="11"/>
      <c r="H28" s="11">
        <f t="shared" si="2"/>
        <v>-6.0735422317272949</v>
      </c>
      <c r="I28" s="11">
        <f>'RD T1'!E27</f>
        <v>17.23144174264046</v>
      </c>
      <c r="J28" s="11">
        <f t="shared" si="5"/>
        <v>11.157899510913165</v>
      </c>
      <c r="L28" s="10" t="str">
        <f>name!D24</f>
        <v>71 Sales occupations</v>
      </c>
      <c r="M28" s="11">
        <v>15.598713285286951</v>
      </c>
      <c r="N28" s="11">
        <v>17.727797135197964</v>
      </c>
      <c r="O28" s="11">
        <v>16.85696124872544</v>
      </c>
      <c r="P28" s="11">
        <v>15.730312220980958</v>
      </c>
      <c r="Q28" s="11">
        <v>15.381685595101843</v>
      </c>
      <c r="R28" s="11"/>
      <c r="S28" s="11">
        <f t="shared" si="3"/>
        <v>-1.4752756536235978</v>
      </c>
      <c r="T28" s="11">
        <f>'RD T1'!T27</f>
        <v>5.3098547242204779</v>
      </c>
      <c r="U28" s="11">
        <f t="shared" si="6"/>
        <v>3.8345790705968801</v>
      </c>
      <c r="W28" s="10" t="str">
        <f>name!D24</f>
        <v>71 Sales occupations</v>
      </c>
      <c r="X28" s="11">
        <v>26.801351371789892</v>
      </c>
      <c r="Y28" s="11">
        <v>25.144927414731029</v>
      </c>
      <c r="Z28" s="11">
        <v>24.427486526921456</v>
      </c>
      <c r="AA28" s="11">
        <v>21.886129454577549</v>
      </c>
      <c r="AB28" s="11">
        <v>19.829219948817819</v>
      </c>
      <c r="AC28" s="11"/>
      <c r="AD28" s="11">
        <f t="shared" si="4"/>
        <v>-4.5982665781036367</v>
      </c>
      <c r="AE28" s="11">
        <f>'RD T1'!T56</f>
        <v>11.921587018419979</v>
      </c>
      <c r="AF28" s="11">
        <f t="shared" si="7"/>
        <v>7.3233204403163423</v>
      </c>
    </row>
    <row r="29" spans="1:32" x14ac:dyDescent="0.2">
      <c r="A29" s="10" t="str">
        <f>name!D25</f>
        <v>72 Customer service occupations</v>
      </c>
      <c r="B29" s="11">
        <v>10.745421856877567</v>
      </c>
      <c r="C29" s="11">
        <v>11.37404377391003</v>
      </c>
      <c r="D29" s="11">
        <v>12.208220072373788</v>
      </c>
      <c r="E29" s="11">
        <v>15.81805868312394</v>
      </c>
      <c r="F29" s="11">
        <v>18.252713813155712</v>
      </c>
      <c r="G29" s="11"/>
      <c r="H29" s="11">
        <f t="shared" si="2"/>
        <v>6.0444937407819239</v>
      </c>
      <c r="I29" s="11">
        <f>'RD T1'!E28</f>
        <v>7.2670987815035719</v>
      </c>
      <c r="J29" s="11">
        <f t="shared" si="5"/>
        <v>13.311592522285496</v>
      </c>
      <c r="L29" s="10" t="str">
        <f>name!D25</f>
        <v>72 Customer service occupations</v>
      </c>
      <c r="M29" s="11">
        <v>4.8371832928915497</v>
      </c>
      <c r="N29" s="11">
        <v>4.5490086599598847</v>
      </c>
      <c r="O29" s="11">
        <v>5.5629006134466046</v>
      </c>
      <c r="P29" s="11">
        <v>7.7689825885273951</v>
      </c>
      <c r="Q29" s="11">
        <v>9.308334877974362</v>
      </c>
      <c r="R29" s="11"/>
      <c r="S29" s="11">
        <f t="shared" si="3"/>
        <v>3.7454342645277574</v>
      </c>
      <c r="T29" s="11">
        <f>'RD T1'!T28</f>
        <v>2.7993295955672344</v>
      </c>
      <c r="U29" s="11">
        <f t="shared" si="6"/>
        <v>6.5447638600949922</v>
      </c>
      <c r="W29" s="10" t="str">
        <f>name!D25</f>
        <v>72 Customer service occupations</v>
      </c>
      <c r="X29" s="11">
        <v>5.908238563986016</v>
      </c>
      <c r="Y29" s="11">
        <v>6.8250351139501406</v>
      </c>
      <c r="Z29" s="11">
        <v>6.645319458927208</v>
      </c>
      <c r="AA29" s="11">
        <v>8.0490760945965629</v>
      </c>
      <c r="AB29" s="11">
        <v>8.9443789351813567</v>
      </c>
      <c r="AC29" s="11"/>
      <c r="AD29" s="11">
        <f t="shared" si="4"/>
        <v>2.2990594762541487</v>
      </c>
      <c r="AE29" s="11">
        <f>'RD T1'!T57</f>
        <v>4.4677691859363362</v>
      </c>
      <c r="AF29" s="11">
        <f t="shared" si="7"/>
        <v>6.766828662190485</v>
      </c>
    </row>
    <row r="30" spans="1:32" x14ac:dyDescent="0.2">
      <c r="A30" s="10" t="str">
        <f>name!D26</f>
        <v>81 Process, plant and machine operatives</v>
      </c>
      <c r="B30" s="11">
        <v>22.510968314293425</v>
      </c>
      <c r="C30" s="11">
        <v>21.073809541680532</v>
      </c>
      <c r="D30" s="11">
        <v>19.297351271010683</v>
      </c>
      <c r="E30" s="11">
        <v>22.907227951827142</v>
      </c>
      <c r="F30" s="11">
        <v>21.887791737019402</v>
      </c>
      <c r="G30" s="11"/>
      <c r="H30" s="11">
        <f t="shared" si="2"/>
        <v>2.5904404660087188</v>
      </c>
      <c r="I30" s="11">
        <f>'RD T1'!E29</f>
        <v>8.8042196113659088</v>
      </c>
      <c r="J30" s="11">
        <f t="shared" si="5"/>
        <v>11.394660077374628</v>
      </c>
      <c r="L30" s="10" t="str">
        <f>name!D26</f>
        <v>81 Process, plant and machine operatives</v>
      </c>
      <c r="M30" s="11">
        <v>16.966340729023646</v>
      </c>
      <c r="N30" s="11">
        <v>15.541389482981819</v>
      </c>
      <c r="O30" s="11">
        <v>14.470308784068346</v>
      </c>
      <c r="P30" s="11">
        <v>16.755194368109564</v>
      </c>
      <c r="Q30" s="11">
        <v>15.773308982194271</v>
      </c>
      <c r="R30" s="11"/>
      <c r="S30" s="11">
        <f t="shared" si="3"/>
        <v>1.3030001981259254</v>
      </c>
      <c r="T30" s="11">
        <f>'RD T1'!T29</f>
        <v>5.7763726041752532</v>
      </c>
      <c r="U30" s="11">
        <f t="shared" si="6"/>
        <v>7.0793728023011786</v>
      </c>
      <c r="W30" s="10" t="str">
        <f>name!D26</f>
        <v>81 Process, plant and machine operatives</v>
      </c>
      <c r="X30" s="11">
        <v>5.5446275852697102</v>
      </c>
      <c r="Y30" s="11">
        <v>5.5324200586987455</v>
      </c>
      <c r="Z30" s="11">
        <v>4.8270424869423643</v>
      </c>
      <c r="AA30" s="11">
        <v>6.152033583717575</v>
      </c>
      <c r="AB30" s="11">
        <v>6.1144827548251106</v>
      </c>
      <c r="AC30" s="11"/>
      <c r="AD30" s="11">
        <f t="shared" si="4"/>
        <v>1.2874402678827463</v>
      </c>
      <c r="AE30" s="11">
        <f>'RD T1'!T58</f>
        <v>3.0278470071906547</v>
      </c>
      <c r="AF30" s="11">
        <f t="shared" si="7"/>
        <v>4.315287275073401</v>
      </c>
    </row>
    <row r="31" spans="1:32" x14ac:dyDescent="0.2">
      <c r="A31" s="10" t="str">
        <f>name!D27</f>
        <v>82 Transport and mobile machine drivers and operatives</v>
      </c>
      <c r="B31" s="11">
        <v>25.147235196773277</v>
      </c>
      <c r="C31" s="11">
        <v>25.216492677620732</v>
      </c>
      <c r="D31" s="11">
        <v>23.825217079665439</v>
      </c>
      <c r="E31" s="11">
        <v>25.014125574528379</v>
      </c>
      <c r="F31" s="11">
        <v>23.945758328735554</v>
      </c>
      <c r="G31" s="11"/>
      <c r="H31" s="11">
        <f t="shared" si="2"/>
        <v>0.12054124907011499</v>
      </c>
      <c r="I31" s="11">
        <f>'RD T1'!E30</f>
        <v>12.921571487591006</v>
      </c>
      <c r="J31" s="11">
        <f t="shared" si="5"/>
        <v>13.042112736661121</v>
      </c>
      <c r="L31" s="10" t="str">
        <f>name!D27</f>
        <v>82 Transport and mobile machine drivers and operatives</v>
      </c>
      <c r="M31" s="11">
        <v>23.879108679207441</v>
      </c>
      <c r="N31" s="11">
        <v>24.025389504877136</v>
      </c>
      <c r="O31" s="11">
        <v>22.615748244730089</v>
      </c>
      <c r="P31" s="11">
        <v>23.192233279850427</v>
      </c>
      <c r="Q31" s="11">
        <v>21.853300289935319</v>
      </c>
      <c r="R31" s="11"/>
      <c r="S31" s="11">
        <f t="shared" si="3"/>
        <v>-0.76244795479476934</v>
      </c>
      <c r="T31" s="11">
        <f>'RD T1'!T30</f>
        <v>11.720133046359859</v>
      </c>
      <c r="U31" s="11">
        <f t="shared" si="6"/>
        <v>10.957685091565089</v>
      </c>
      <c r="W31" s="10" t="str">
        <f>name!D27</f>
        <v>82 Transport and mobile machine drivers and operatives</v>
      </c>
      <c r="X31" s="11">
        <v>1.2681265175658289</v>
      </c>
      <c r="Y31" s="11">
        <v>1.191103172743589</v>
      </c>
      <c r="Z31" s="11">
        <v>1.2094688349353684</v>
      </c>
      <c r="AA31" s="11">
        <v>1.8218922946779645</v>
      </c>
      <c r="AB31" s="11">
        <v>2.092458038800209</v>
      </c>
      <c r="AC31" s="11"/>
      <c r="AD31" s="11">
        <f t="shared" si="4"/>
        <v>0.88298920386484059</v>
      </c>
      <c r="AE31" s="11">
        <f>'RD T1'!T59</f>
        <v>1.2014384412311463</v>
      </c>
      <c r="AF31" s="11">
        <f t="shared" si="7"/>
        <v>2.0844276450959871</v>
      </c>
    </row>
    <row r="32" spans="1:32" x14ac:dyDescent="0.2">
      <c r="A32" s="10" t="str">
        <f>name!D28</f>
        <v>91 Elementary trades and related occupations</v>
      </c>
      <c r="B32" s="11">
        <v>13.515136689594311</v>
      </c>
      <c r="C32" s="11">
        <v>11.884279975165184</v>
      </c>
      <c r="D32" s="11">
        <v>11.005507948262911</v>
      </c>
      <c r="E32" s="11">
        <v>9.0066360276379047</v>
      </c>
      <c r="F32" s="11">
        <v>8.1402575259651826</v>
      </c>
      <c r="G32" s="11"/>
      <c r="H32" s="11">
        <f t="shared" si="2"/>
        <v>-2.8652504222977289</v>
      </c>
      <c r="I32" s="11">
        <f>'RD T1'!E31</f>
        <v>3.5737034295977508</v>
      </c>
      <c r="J32" s="11">
        <f t="shared" si="5"/>
        <v>0.70845300730002192</v>
      </c>
      <c r="L32" s="10" t="str">
        <f>name!D28</f>
        <v>91 Elementary trades and related occupations</v>
      </c>
      <c r="M32" s="11">
        <v>10.034814141155641</v>
      </c>
      <c r="N32" s="11">
        <v>8.8490548194184697</v>
      </c>
      <c r="O32" s="11">
        <v>8.5188522528059636</v>
      </c>
      <c r="P32" s="11">
        <v>6.8683482944976149</v>
      </c>
      <c r="Q32" s="11">
        <v>6.1417006941501597</v>
      </c>
      <c r="R32" s="11"/>
      <c r="S32" s="11">
        <f t="shared" si="3"/>
        <v>-2.3771515586558039</v>
      </c>
      <c r="T32" s="11">
        <f>'RD T1'!T31</f>
        <v>2.2327385137859235</v>
      </c>
      <c r="U32" s="11">
        <f t="shared" si="6"/>
        <v>-0.14441304486988038</v>
      </c>
      <c r="W32" s="10" t="str">
        <f>name!D28</f>
        <v>91 Elementary trades and related occupations</v>
      </c>
      <c r="X32" s="11">
        <v>3.4803225484386822</v>
      </c>
      <c r="Y32" s="11">
        <v>3.0352251557467089</v>
      </c>
      <c r="Z32" s="11">
        <v>2.4866556954569448</v>
      </c>
      <c r="AA32" s="11">
        <v>2.1382877331402836</v>
      </c>
      <c r="AB32" s="11">
        <v>1.9985568318150229</v>
      </c>
      <c r="AC32" s="11"/>
      <c r="AD32" s="11">
        <f t="shared" si="4"/>
        <v>-0.4880988636419219</v>
      </c>
      <c r="AE32" s="11">
        <f>'RD T1'!T60</f>
        <v>1.3409649158118269</v>
      </c>
      <c r="AF32" s="11">
        <f t="shared" si="7"/>
        <v>0.85286605216990496</v>
      </c>
    </row>
    <row r="33" spans="1:32" x14ac:dyDescent="0.2">
      <c r="A33" s="10" t="str">
        <f>name!D29</f>
        <v>92 Elementary administration and service occupations</v>
      </c>
      <c r="B33" s="11">
        <v>59.388585403137583</v>
      </c>
      <c r="C33" s="11">
        <v>56.917722416160437</v>
      </c>
      <c r="D33" s="11">
        <v>52.515473862218727</v>
      </c>
      <c r="E33" s="11">
        <v>51.995302251144395</v>
      </c>
      <c r="F33" s="11">
        <v>47.279584925382785</v>
      </c>
      <c r="G33" s="11"/>
      <c r="H33" s="11">
        <f t="shared" ref="H33" si="8">F33-D33</f>
        <v>-5.2358889368359414</v>
      </c>
      <c r="I33" s="11">
        <f>'RD T1'!E32</f>
        <v>24.029665817575783</v>
      </c>
      <c r="J33" s="11">
        <f>SUM(H33:I33)</f>
        <v>18.793776880739841</v>
      </c>
      <c r="L33" s="10" t="str">
        <f>name!D29</f>
        <v>92 Elementary administration and service occupations</v>
      </c>
      <c r="M33" s="11">
        <v>29.913313307738484</v>
      </c>
      <c r="N33" s="11">
        <v>28.039963449442368</v>
      </c>
      <c r="O33" s="11">
        <v>27.029126176772362</v>
      </c>
      <c r="P33" s="11">
        <v>28.412436876284364</v>
      </c>
      <c r="Q33" s="11">
        <v>26.708854613614516</v>
      </c>
      <c r="R33" s="11"/>
      <c r="S33" s="11">
        <f t="shared" ref="S33" si="9">Q33-O33</f>
        <v>-0.32027156315784566</v>
      </c>
      <c r="T33" s="11">
        <f>'RD T1'!T32</f>
        <v>11.081483096215839</v>
      </c>
      <c r="U33" s="11">
        <f t="shared" ref="U33" si="10">SUM(S33:T33)</f>
        <v>10.761211533057994</v>
      </c>
      <c r="W33" s="10" t="str">
        <f>name!D29</f>
        <v>92 Elementary administration and service occupations</v>
      </c>
      <c r="X33" s="11">
        <v>29.475272095399134</v>
      </c>
      <c r="Y33" s="11">
        <v>28.877758966718083</v>
      </c>
      <c r="Z33" s="11">
        <v>25.486347685446393</v>
      </c>
      <c r="AA33" s="11">
        <v>23.582865374860027</v>
      </c>
      <c r="AB33" s="11">
        <v>20.570730311768287</v>
      </c>
      <c r="AC33" s="11"/>
      <c r="AD33" s="11">
        <f t="shared" ref="AD33" si="11">AB33-Z33</f>
        <v>-4.9156173736781064</v>
      </c>
      <c r="AE33" s="11">
        <f>'RD T1'!T61</f>
        <v>12.948182721359947</v>
      </c>
      <c r="AF33" s="11">
        <f t="shared" ref="AF33" si="12">SUM(AD33:AE33)</f>
        <v>8.0325653476818406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616.37999999999977</v>
      </c>
      <c r="C35" s="34">
        <f>SUM(C8:C33)</f>
        <v>638.07500000000039</v>
      </c>
      <c r="D35" s="34">
        <f>SUM(D8:D33)</f>
        <v>645.4190000000001</v>
      </c>
      <c r="E35" s="34">
        <f>SUM(E8:E33)</f>
        <v>654.80400000000009</v>
      </c>
      <c r="F35" s="34">
        <f>SUM(F8:F33)</f>
        <v>674.71300000000019</v>
      </c>
      <c r="G35" s="11"/>
      <c r="H35" s="34">
        <f>F35-D35</f>
        <v>29.294000000000096</v>
      </c>
      <c r="I35" s="34">
        <f>SUM(I8:I33)</f>
        <v>320.35434812679375</v>
      </c>
      <c r="J35" s="34">
        <f>SUM(J8:J33)</f>
        <v>349.64834812679373</v>
      </c>
      <c r="L35" s="231" t="str">
        <f>name!D3</f>
        <v>All occupations</v>
      </c>
      <c r="M35" s="34">
        <f>SUM(M8:M33)</f>
        <v>316.91560786753155</v>
      </c>
      <c r="N35" s="34">
        <f>SUM(N8:N33)</f>
        <v>327.67627377525736</v>
      </c>
      <c r="O35" s="34">
        <f>SUM(O8:O33)</f>
        <v>331.85263617987124</v>
      </c>
      <c r="P35" s="34">
        <f>SUM(P8:P33)</f>
        <v>334.04723237246736</v>
      </c>
      <c r="Q35" s="34">
        <f>SUM(Q8:Q33)</f>
        <v>338.83238243474699</v>
      </c>
      <c r="R35" s="11"/>
      <c r="S35" s="34">
        <f>Q35-O35</f>
        <v>6.9797462548757494</v>
      </c>
      <c r="T35" s="34">
        <f>SUM(T8:T33)</f>
        <v>135.17525480594131</v>
      </c>
      <c r="U35" s="34">
        <f>SUM(U8:U33)</f>
        <v>142.15500106081706</v>
      </c>
      <c r="W35" s="231" t="str">
        <f>name!D3</f>
        <v>All occupations</v>
      </c>
      <c r="X35" s="34">
        <f>SUM(X8:X33)</f>
        <v>299.4643921324685</v>
      </c>
      <c r="Y35" s="34">
        <f>SUM(Y8:Y33)</f>
        <v>310.39872622474314</v>
      </c>
      <c r="Z35" s="34">
        <f>SUM(Z8:Z33)</f>
        <v>313.5663638201288</v>
      </c>
      <c r="AA35" s="34">
        <f>SUM(AA8:AA33)</f>
        <v>320.75676762753267</v>
      </c>
      <c r="AB35" s="34">
        <f>SUM(AB8:AB33)</f>
        <v>335.8806175652532</v>
      </c>
      <c r="AC35" s="11"/>
      <c r="AD35" s="34">
        <f t="shared" ref="AD35" si="13">AB35-Z35</f>
        <v>22.314253745124404</v>
      </c>
      <c r="AE35" s="34">
        <f>SUM(AE8:AE33)</f>
        <v>185.17909332085247</v>
      </c>
      <c r="AF35" s="34">
        <f>SUM(AF8:AF33)</f>
        <v>207.49334706597674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Sheffield City Region (Continued)</v>
      </c>
      <c r="L38" s="19" t="str">
        <f>CONCATENATE(L$1," (Continued)")</f>
        <v>Occupation Table 2.1  Males: Employment Change by Occupation (SOC 2020) and Replacement Demand, 2015-2035, Sheffield City Region (Continued)</v>
      </c>
      <c r="W38" s="19" t="str">
        <f>CONCATENATE(W$1," (Continued)")</f>
        <v>Occupation Table 2.2  Females: Employment Change by Occupation (SOC 2020) and Replacement Demand, 2015-2035, Sheffield City Region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5.6012974906403157</v>
      </c>
      <c r="C45" s="173">
        <f t="shared" si="20"/>
        <v>6.4311492798997092</v>
      </c>
      <c r="D45" s="173">
        <f t="shared" si="20"/>
        <v>6.8339982857324584</v>
      </c>
      <c r="E45" s="173">
        <f t="shared" si="20"/>
        <v>6.2420202788080648</v>
      </c>
      <c r="F45" s="173">
        <f t="shared" si="20"/>
        <v>6.6296542715744335</v>
      </c>
      <c r="H45" s="68">
        <f t="shared" ref="H45:H70" si="21">IF(D8&gt;0,(H8/D8)*100,0)</f>
        <v>1.412933961964546</v>
      </c>
      <c r="I45" s="69">
        <f t="shared" ref="I45:I70" si="22">IF(D8&gt;0,I8/D8*100,0)</f>
        <v>50.065407469537661</v>
      </c>
      <c r="J45" s="69">
        <f t="shared" ref="J45:J70" si="23">IF(D8&gt;0,(J8/D8)*100,0)</f>
        <v>51.478341431502209</v>
      </c>
      <c r="L45" t="str">
        <f t="shared" ref="L45:L70" si="24">L8</f>
        <v>11 Corporate managers and directors</v>
      </c>
      <c r="M45" s="173">
        <f t="shared" ref="M45:Q45" si="25">M8/M$35*100</f>
        <v>7.3416827711607331</v>
      </c>
      <c r="N45" s="173">
        <f t="shared" si="25"/>
        <v>8.2269246057908063</v>
      </c>
      <c r="O45" s="173">
        <f t="shared" si="25"/>
        <v>8.718979783409738</v>
      </c>
      <c r="P45" s="173">
        <f t="shared" si="25"/>
        <v>7.6864135264651967</v>
      </c>
      <c r="Q45" s="173">
        <f t="shared" si="25"/>
        <v>7.8360581209903746</v>
      </c>
      <c r="S45" s="68">
        <f t="shared" ref="S45:S70" si="26">IF(O8&gt;0,(S8/O8)*100,0)</f>
        <v>-8.2361523130963157</v>
      </c>
      <c r="T45" s="69">
        <f t="shared" ref="T45:T70" si="27">IF(O8&gt;0,T8/O8*100,0)</f>
        <v>42.766871178116766</v>
      </c>
      <c r="U45" s="69">
        <f t="shared" ref="U45:U70" si="28">IF(O8&gt;0,(U8/O8)*100,0)</f>
        <v>34.530718865020447</v>
      </c>
      <c r="W45" t="str">
        <f t="shared" ref="W45:W70" si="29">W8</f>
        <v>11 Corporate managers and directors</v>
      </c>
      <c r="X45" s="173">
        <f t="shared" ref="X45:AB45" si="30">X8/X$35*100</f>
        <v>3.7594916746892366</v>
      </c>
      <c r="Y45" s="173">
        <f t="shared" si="30"/>
        <v>4.535416734594472</v>
      </c>
      <c r="Z45" s="173">
        <f t="shared" si="30"/>
        <v>4.8390901854704422</v>
      </c>
      <c r="AA45" s="173">
        <f t="shared" si="30"/>
        <v>4.7377790108650553</v>
      </c>
      <c r="AB45" s="173">
        <f t="shared" si="30"/>
        <v>5.4126483799002969</v>
      </c>
      <c r="AD45" s="68">
        <f t="shared" ref="AD45:AD70" si="31">IF(Z8&gt;0,(AD8/Z8)*100,0)</f>
        <v>19.812346047102587</v>
      </c>
      <c r="AE45" s="69">
        <f t="shared" ref="AE45:AE70" si="32">IF(Z8&gt;0,AE8/Z8*100,0)</f>
        <v>63.982660670110327</v>
      </c>
      <c r="AF45" s="69">
        <f t="shared" ref="AF45:AF70" si="33">IF(Z8&gt;0,(AF8/Z8)*100,0)</f>
        <v>83.7950067172129</v>
      </c>
    </row>
    <row r="46" spans="1:32" x14ac:dyDescent="0.2">
      <c r="A46" t="str">
        <f t="shared" si="19"/>
        <v>12 Other managers and proprietors</v>
      </c>
      <c r="B46" s="173">
        <f t="shared" si="20"/>
        <v>2.9253127799726335</v>
      </c>
      <c r="C46" s="173">
        <f t="shared" si="20"/>
        <v>3.0242832547061971</v>
      </c>
      <c r="D46" s="173">
        <f t="shared" si="20"/>
        <v>3.0344249129819545</v>
      </c>
      <c r="E46" s="173">
        <f t="shared" si="20"/>
        <v>3.5805249935483405</v>
      </c>
      <c r="F46" s="173">
        <f t="shared" si="20"/>
        <v>3.9749186058032238</v>
      </c>
      <c r="H46" s="68">
        <f t="shared" si="21"/>
        <v>36.939638355635772</v>
      </c>
      <c r="I46" s="69">
        <f t="shared" si="22"/>
        <v>69.950800931207766</v>
      </c>
      <c r="J46" s="69">
        <f t="shared" si="23"/>
        <v>106.89043928684355</v>
      </c>
      <c r="L46" t="str">
        <f t="shared" si="24"/>
        <v>12 Other managers and proprietors</v>
      </c>
      <c r="M46" s="173">
        <f t="shared" ref="M46:Q46" si="34">M9/M$35*100</f>
        <v>3.3306204970530535</v>
      </c>
      <c r="N46" s="173">
        <f t="shared" si="34"/>
        <v>3.3152032205239643</v>
      </c>
      <c r="O46" s="173">
        <f t="shared" si="34"/>
        <v>3.3462859479566496</v>
      </c>
      <c r="P46" s="173">
        <f t="shared" si="34"/>
        <v>4.0824049419128103</v>
      </c>
      <c r="Q46" s="173">
        <f t="shared" si="34"/>
        <v>4.5388396231540806</v>
      </c>
      <c r="S46" s="68">
        <f t="shared" si="26"/>
        <v>38.490959864594416</v>
      </c>
      <c r="T46" s="69">
        <f t="shared" si="27"/>
        <v>63.65562349198354</v>
      </c>
      <c r="U46" s="69">
        <f t="shared" si="28"/>
        <v>102.14658335657796</v>
      </c>
      <c r="W46" t="str">
        <f t="shared" si="29"/>
        <v>12 Other managers and proprietors</v>
      </c>
      <c r="X46" s="173">
        <f t="shared" ref="X46:AB46" si="35">X9/X$35*100</f>
        <v>2.4963858527434235</v>
      </c>
      <c r="Y46" s="173">
        <f t="shared" si="35"/>
        <v>2.7171699764868542</v>
      </c>
      <c r="Z46" s="173">
        <f t="shared" si="35"/>
        <v>2.7043770554333633</v>
      </c>
      <c r="AA46" s="173">
        <f t="shared" si="35"/>
        <v>3.0578497933509508</v>
      </c>
      <c r="AB46" s="173">
        <f t="shared" si="35"/>
        <v>3.4060417733170647</v>
      </c>
      <c r="AD46" s="68">
        <f t="shared" si="31"/>
        <v>34.908154276164581</v>
      </c>
      <c r="AE46" s="69">
        <f t="shared" si="32"/>
        <v>78.194451696944583</v>
      </c>
      <c r="AF46" s="69">
        <f t="shared" si="33"/>
        <v>113.10260597310918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4.0216089242913489</v>
      </c>
      <c r="C47" s="173">
        <f t="shared" si="20"/>
        <v>4.7458310370125725</v>
      </c>
      <c r="D47" s="173">
        <f t="shared" si="20"/>
        <v>5.0610766346024665</v>
      </c>
      <c r="E47" s="173">
        <f t="shared" si="20"/>
        <v>5.2424603408528645</v>
      </c>
      <c r="F47" s="173">
        <f t="shared" si="20"/>
        <v>5.6437276877265763</v>
      </c>
      <c r="H47" s="68">
        <f t="shared" si="21"/>
        <v>16.573669967987968</v>
      </c>
      <c r="I47" s="69">
        <f t="shared" si="22"/>
        <v>41.367199235646609</v>
      </c>
      <c r="J47" s="69">
        <f t="shared" si="23"/>
        <v>57.940869203634584</v>
      </c>
      <c r="L47" t="str">
        <f t="shared" si="24"/>
        <v>21 Science, research, engineering and technology professionals</v>
      </c>
      <c r="M47" s="173">
        <f t="shared" ref="M47:Q47" si="36">M10/M$35*100</f>
        <v>6.0843467111433327</v>
      </c>
      <c r="N47" s="173">
        <f t="shared" si="36"/>
        <v>7.3767040314375265</v>
      </c>
      <c r="O47" s="173">
        <f t="shared" si="36"/>
        <v>7.4951741828898273</v>
      </c>
      <c r="P47" s="173">
        <f t="shared" si="36"/>
        <v>7.5264156455387852</v>
      </c>
      <c r="Q47" s="173">
        <f t="shared" si="36"/>
        <v>7.900290032768603</v>
      </c>
      <c r="S47" s="68">
        <f t="shared" si="26"/>
        <v>7.6219713072856115</v>
      </c>
      <c r="T47" s="69">
        <f t="shared" si="27"/>
        <v>34.091482174918475</v>
      </c>
      <c r="U47" s="69">
        <f t="shared" si="28"/>
        <v>41.713453482204088</v>
      </c>
      <c r="W47" t="str">
        <f t="shared" si="29"/>
        <v>21 Science, research, engineering and technology professionals</v>
      </c>
      <c r="X47" s="173">
        <f t="shared" ref="X47:AB47" si="37">X10/X$35*100</f>
        <v>1.8386655869000044</v>
      </c>
      <c r="Y47" s="173">
        <f t="shared" si="37"/>
        <v>1.9685172571714198</v>
      </c>
      <c r="Z47" s="173">
        <f t="shared" si="37"/>
        <v>2.4850296432182732</v>
      </c>
      <c r="AA47" s="173">
        <f t="shared" si="37"/>
        <v>2.8638700026477615</v>
      </c>
      <c r="AB47" s="173">
        <f t="shared" si="37"/>
        <v>3.3673343637367061</v>
      </c>
      <c r="AD47" s="68">
        <f t="shared" si="31"/>
        <v>45.147694458927788</v>
      </c>
      <c r="AE47" s="69">
        <f t="shared" si="32"/>
        <v>64.591452571503254</v>
      </c>
      <c r="AF47" s="69">
        <f t="shared" si="33"/>
        <v>109.73914703043106</v>
      </c>
    </row>
    <row r="48" spans="1:32" x14ac:dyDescent="0.2">
      <c r="A48" t="str">
        <f t="shared" si="19"/>
        <v>22 Health professionals</v>
      </c>
      <c r="B48" s="173">
        <f t="shared" si="20"/>
        <v>4.4428115299579716</v>
      </c>
      <c r="C48" s="173">
        <f t="shared" si="20"/>
        <v>4.8390024426263736</v>
      </c>
      <c r="D48" s="173">
        <f t="shared" si="20"/>
        <v>4.9100674838733251</v>
      </c>
      <c r="E48" s="173">
        <f t="shared" si="20"/>
        <v>5.2885112287529426</v>
      </c>
      <c r="F48" s="173">
        <f t="shared" si="20"/>
        <v>5.7768014731450252</v>
      </c>
      <c r="H48" s="68">
        <f t="shared" si="21"/>
        <v>22.992127375919814</v>
      </c>
      <c r="I48" s="69">
        <f t="shared" si="22"/>
        <v>60.390801477941146</v>
      </c>
      <c r="J48" s="69">
        <f t="shared" si="23"/>
        <v>83.38292885386096</v>
      </c>
      <c r="L48" t="str">
        <f t="shared" si="24"/>
        <v>22 Health professionals</v>
      </c>
      <c r="M48" s="173">
        <f t="shared" ref="M48:Q48" si="38">M11/M$35*100</f>
        <v>2.2240300199126324</v>
      </c>
      <c r="N48" s="173">
        <f t="shared" si="38"/>
        <v>2.4391467446250652</v>
      </c>
      <c r="O48" s="173">
        <f t="shared" si="38"/>
        <v>2.7637733785401362</v>
      </c>
      <c r="P48" s="173">
        <f t="shared" si="38"/>
        <v>2.9481104759409229</v>
      </c>
      <c r="Q48" s="173">
        <f t="shared" si="38"/>
        <v>3.2017828601238305</v>
      </c>
      <c r="S48" s="68">
        <f t="shared" si="26"/>
        <v>18.284839153889198</v>
      </c>
      <c r="T48" s="69">
        <f t="shared" si="27"/>
        <v>43.118030116544055</v>
      </c>
      <c r="U48" s="69">
        <f t="shared" si="28"/>
        <v>61.40286927043325</v>
      </c>
      <c r="W48" t="str">
        <f t="shared" si="29"/>
        <v>22 Health professionals</v>
      </c>
      <c r="X48" s="173">
        <f t="shared" ref="X48:AB48" si="39">X11/X$35*100</f>
        <v>6.7908920011420566</v>
      </c>
      <c r="Y48" s="173">
        <f t="shared" si="39"/>
        <v>7.372439941818981</v>
      </c>
      <c r="Z48" s="173">
        <f t="shared" si="39"/>
        <v>7.1815271780665002</v>
      </c>
      <c r="AA48" s="173">
        <f t="shared" si="39"/>
        <v>7.7258858160512327</v>
      </c>
      <c r="AB48" s="173">
        <f t="shared" si="39"/>
        <v>8.374449702412921</v>
      </c>
      <c r="AD48" s="68">
        <f t="shared" si="31"/>
        <v>24.90934853548498</v>
      </c>
      <c r="AE48" s="69">
        <f t="shared" si="32"/>
        <v>67.425790876596864</v>
      </c>
      <c r="AF48" s="69">
        <f t="shared" si="33"/>
        <v>92.335139412081844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4.5734026048669021</v>
      </c>
      <c r="C49" s="173">
        <f t="shared" si="20"/>
        <v>4.8040162700542579</v>
      </c>
      <c r="D49" s="173">
        <f t="shared" si="20"/>
        <v>4.9547271857787525</v>
      </c>
      <c r="E49" s="173">
        <f t="shared" si="20"/>
        <v>5.0254673377141019</v>
      </c>
      <c r="F49" s="173">
        <f t="shared" si="20"/>
        <v>5.2782237372883438</v>
      </c>
      <c r="H49" s="68">
        <f t="shared" si="21"/>
        <v>11.364143360616637</v>
      </c>
      <c r="I49" s="69">
        <f t="shared" si="22"/>
        <v>54.825869415250196</v>
      </c>
      <c r="J49" s="69">
        <f t="shared" si="23"/>
        <v>66.190012775866819</v>
      </c>
      <c r="L49" t="str">
        <f t="shared" si="24"/>
        <v>23 Teaching and other educational professionals</v>
      </c>
      <c r="M49" s="173">
        <f t="shared" ref="M49:Q49" si="40">M12/M$35*100</f>
        <v>2.80355591574755</v>
      </c>
      <c r="N49" s="173">
        <f t="shared" si="40"/>
        <v>2.773475273781679</v>
      </c>
      <c r="O49" s="173">
        <f t="shared" si="40"/>
        <v>2.7918249442578489</v>
      </c>
      <c r="P49" s="173">
        <f t="shared" si="40"/>
        <v>2.8711681673846625</v>
      </c>
      <c r="Q49" s="173">
        <f t="shared" si="40"/>
        <v>2.9078299200605287</v>
      </c>
      <c r="S49" s="68">
        <f t="shared" si="26"/>
        <v>6.345827552356373</v>
      </c>
      <c r="T49" s="69">
        <f t="shared" si="27"/>
        <v>44.816153591893048</v>
      </c>
      <c r="U49" s="69">
        <f t="shared" si="28"/>
        <v>51.161981144249424</v>
      </c>
      <c r="W49" t="str">
        <f t="shared" si="29"/>
        <v>23 Teaching and other educational professionals</v>
      </c>
      <c r="X49" s="173">
        <f t="shared" ref="X49:AB49" si="41">X12/X$35*100</f>
        <v>6.4463866859475196</v>
      </c>
      <c r="Y49" s="173">
        <f t="shared" si="41"/>
        <v>6.9475821135711051</v>
      </c>
      <c r="Z49" s="173">
        <f t="shared" si="41"/>
        <v>7.24376355404112</v>
      </c>
      <c r="AA49" s="173">
        <f t="shared" si="41"/>
        <v>7.2690292767922076</v>
      </c>
      <c r="AB49" s="173">
        <f t="shared" si="41"/>
        <v>7.6694489000319441</v>
      </c>
      <c r="AD49" s="68">
        <f t="shared" si="31"/>
        <v>13.411048459741176</v>
      </c>
      <c r="AE49" s="69">
        <f t="shared" si="32"/>
        <v>58.908701015025621</v>
      </c>
      <c r="AF49" s="69">
        <f t="shared" si="33"/>
        <v>72.319749474766809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4.697515922993321</v>
      </c>
      <c r="C50" s="173">
        <f t="shared" si="20"/>
        <v>5.5011221839980227</v>
      </c>
      <c r="D50" s="173">
        <f t="shared" si="20"/>
        <v>6.1620672199772981</v>
      </c>
      <c r="E50" s="173">
        <f t="shared" si="20"/>
        <v>6.7177816122984</v>
      </c>
      <c r="F50" s="173">
        <f t="shared" si="20"/>
        <v>7.4178644461457592</v>
      </c>
      <c r="H50" s="68">
        <f t="shared" si="21"/>
        <v>25.843211549606</v>
      </c>
      <c r="I50" s="69">
        <f t="shared" si="22"/>
        <v>55.839312392333987</v>
      </c>
      <c r="J50" s="69">
        <f t="shared" si="23"/>
        <v>81.682523941939976</v>
      </c>
      <c r="L50" t="str">
        <f t="shared" si="24"/>
        <v>24 Business, media and public service professionals</v>
      </c>
      <c r="M50" s="173">
        <f t="shared" ref="M50:Q50" si="42">M13/M$35*100</f>
        <v>4.9545055645237879</v>
      </c>
      <c r="N50" s="173">
        <f t="shared" si="42"/>
        <v>5.7552446525206484</v>
      </c>
      <c r="O50" s="173">
        <f t="shared" si="42"/>
        <v>6.2540414578912475</v>
      </c>
      <c r="P50" s="173">
        <f t="shared" si="42"/>
        <v>6.8296165698183797</v>
      </c>
      <c r="Q50" s="173">
        <f t="shared" si="42"/>
        <v>7.2545832050897872</v>
      </c>
      <c r="S50" s="68">
        <f t="shared" si="26"/>
        <v>18.438077098350981</v>
      </c>
      <c r="T50" s="69">
        <f t="shared" si="27"/>
        <v>47.155973893407221</v>
      </c>
      <c r="U50" s="69">
        <f t="shared" si="28"/>
        <v>65.594050991758195</v>
      </c>
      <c r="W50" t="str">
        <f t="shared" si="29"/>
        <v>24 Business, media and public service professionals</v>
      </c>
      <c r="X50" s="173">
        <f t="shared" ref="X50:AB50" si="43">X13/X$35*100</f>
        <v>4.4255502716471637</v>
      </c>
      <c r="Y50" s="173">
        <f t="shared" si="43"/>
        <v>5.2328546412124997</v>
      </c>
      <c r="Z50" s="173">
        <f t="shared" si="43"/>
        <v>6.0647293137665006</v>
      </c>
      <c r="AA50" s="173">
        <f t="shared" si="43"/>
        <v>6.601312805362995</v>
      </c>
      <c r="AB50" s="173">
        <f t="shared" si="43"/>
        <v>7.582580625111218</v>
      </c>
      <c r="AD50" s="68">
        <f t="shared" si="31"/>
        <v>33.924825192181565</v>
      </c>
      <c r="AE50" s="69">
        <f t="shared" si="32"/>
        <v>65.315897502024796</v>
      </c>
      <c r="AF50" s="69">
        <f t="shared" si="33"/>
        <v>99.240722694206369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1.5699777816627964</v>
      </c>
      <c r="C51" s="173">
        <f t="shared" si="20"/>
        <v>1.8328257374393624</v>
      </c>
      <c r="D51" s="173">
        <f t="shared" si="20"/>
        <v>2.0095903136911075</v>
      </c>
      <c r="E51" s="173">
        <f t="shared" si="20"/>
        <v>1.7274905971773973</v>
      </c>
      <c r="F51" s="173">
        <f t="shared" si="20"/>
        <v>1.7917781615851165</v>
      </c>
      <c r="H51" s="68">
        <f t="shared" si="21"/>
        <v>-6.7918169469083374</v>
      </c>
      <c r="I51" s="69">
        <f t="shared" si="22"/>
        <v>37.409734973762518</v>
      </c>
      <c r="J51" s="69">
        <f t="shared" si="23"/>
        <v>30.617918026854181</v>
      </c>
      <c r="L51" t="str">
        <f t="shared" si="24"/>
        <v>31 Science, engineering and technology associate professionals</v>
      </c>
      <c r="M51" s="173">
        <f t="shared" ref="M51:Q51" si="44">M14/M$35*100</f>
        <v>2.2232077182701695</v>
      </c>
      <c r="N51" s="173">
        <f t="shared" si="44"/>
        <v>2.7374009300301974</v>
      </c>
      <c r="O51" s="173">
        <f t="shared" si="44"/>
        <v>2.8732904057101538</v>
      </c>
      <c r="P51" s="173">
        <f t="shared" si="44"/>
        <v>2.32406056352563</v>
      </c>
      <c r="Q51" s="173">
        <f t="shared" si="44"/>
        <v>2.3291095880951542</v>
      </c>
      <c r="S51" s="68">
        <f t="shared" si="26"/>
        <v>-17.234367552888038</v>
      </c>
      <c r="T51" s="69">
        <f t="shared" si="27"/>
        <v>30.787896672765449</v>
      </c>
      <c r="U51" s="69">
        <f t="shared" si="28"/>
        <v>13.553529119877409</v>
      </c>
      <c r="W51" t="str">
        <f t="shared" si="29"/>
        <v>31 Science, engineering and technology associate professionals</v>
      </c>
      <c r="X51" s="173">
        <f t="shared" ref="X51:AB51" si="45">X14/X$35*100</f>
        <v>0.87868102693671157</v>
      </c>
      <c r="Y51" s="173">
        <f t="shared" si="45"/>
        <v>0.87789969098681331</v>
      </c>
      <c r="Z51" s="173">
        <f t="shared" si="45"/>
        <v>1.0955217608225609</v>
      </c>
      <c r="AA51" s="173">
        <f t="shared" si="45"/>
        <v>1.1062019252371305</v>
      </c>
      <c r="AB51" s="173">
        <f t="shared" si="45"/>
        <v>1.2497245929058072</v>
      </c>
      <c r="AD51" s="68">
        <f t="shared" si="31"/>
        <v>22.193690292109803</v>
      </c>
      <c r="AE51" s="69">
        <f t="shared" si="32"/>
        <v>55.790047337223506</v>
      </c>
      <c r="AF51" s="69">
        <f t="shared" si="33"/>
        <v>77.983737629333305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1.8612168468428436</v>
      </c>
      <c r="C52" s="173">
        <f t="shared" si="20"/>
        <v>1.9924851702063693</v>
      </c>
      <c r="D52" s="173">
        <f t="shared" si="20"/>
        <v>2.0672818898600713</v>
      </c>
      <c r="E52" s="173">
        <f t="shared" si="20"/>
        <v>2.0805842221721269</v>
      </c>
      <c r="F52" s="173">
        <f t="shared" si="20"/>
        <v>2.286214445939907</v>
      </c>
      <c r="H52" s="68">
        <f t="shared" si="21"/>
        <v>15.609785763354042</v>
      </c>
      <c r="I52" s="69">
        <f t="shared" si="22"/>
        <v>60.944340631627178</v>
      </c>
      <c r="J52" s="69">
        <f t="shared" si="23"/>
        <v>76.554126394981225</v>
      </c>
      <c r="L52" t="str">
        <f t="shared" si="24"/>
        <v>32 Health and social care associate professionals</v>
      </c>
      <c r="M52" s="173">
        <f t="shared" ref="M52:Q52" si="46">M15/M$35*100</f>
        <v>0.90587190590903854</v>
      </c>
      <c r="N52" s="173">
        <f t="shared" si="46"/>
        <v>0.92949944640897186</v>
      </c>
      <c r="O52" s="173">
        <f t="shared" si="46"/>
        <v>1.0317811992369177</v>
      </c>
      <c r="P52" s="173">
        <f t="shared" si="46"/>
        <v>0.95828215624399971</v>
      </c>
      <c r="Q52" s="173">
        <f t="shared" si="46"/>
        <v>1.0382554312173531</v>
      </c>
      <c r="S52" s="68">
        <f t="shared" si="26"/>
        <v>2.743945477617463</v>
      </c>
      <c r="T52" s="69">
        <f t="shared" si="27"/>
        <v>47.146323384402564</v>
      </c>
      <c r="U52" s="69">
        <f t="shared" si="28"/>
        <v>49.890268862020029</v>
      </c>
      <c r="W52" t="str">
        <f t="shared" si="29"/>
        <v>32 Health and social care associate professionals</v>
      </c>
      <c r="X52" s="173">
        <f t="shared" ref="X52:AB52" si="47">X15/X$35*100</f>
        <v>2.8722342854212481</v>
      </c>
      <c r="Y52" s="173">
        <f t="shared" si="47"/>
        <v>3.1146392630618585</v>
      </c>
      <c r="Z52" s="173">
        <f t="shared" si="47"/>
        <v>3.163169949290102</v>
      </c>
      <c r="AA52" s="173">
        <f t="shared" si="47"/>
        <v>3.2493885525753265</v>
      </c>
      <c r="AB52" s="173">
        <f t="shared" si="47"/>
        <v>3.5451406954047582</v>
      </c>
      <c r="AD52" s="68">
        <f t="shared" si="31"/>
        <v>20.051177107893086</v>
      </c>
      <c r="AE52" s="69">
        <f t="shared" si="32"/>
        <v>65.707526946132006</v>
      </c>
      <c r="AF52" s="69">
        <f t="shared" si="33"/>
        <v>85.758704054025088</v>
      </c>
    </row>
    <row r="53" spans="1:32" x14ac:dyDescent="0.2">
      <c r="A53" t="str">
        <f t="shared" si="19"/>
        <v>33 Protective service occupations</v>
      </c>
      <c r="B53" s="173">
        <f t="shared" si="20"/>
        <v>1.1625236144117626</v>
      </c>
      <c r="C53" s="173">
        <f t="shared" si="20"/>
        <v>1.1247123457418433</v>
      </c>
      <c r="D53" s="173">
        <f t="shared" si="20"/>
        <v>1.1989664894664978</v>
      </c>
      <c r="E53" s="173">
        <f t="shared" si="20"/>
        <v>1.3879920390970975</v>
      </c>
      <c r="F53" s="173">
        <f t="shared" si="20"/>
        <v>1.5186250565102442</v>
      </c>
      <c r="H53" s="68">
        <f t="shared" si="21"/>
        <v>32.410019080211676</v>
      </c>
      <c r="I53" s="69">
        <f t="shared" si="22"/>
        <v>41.688216441469741</v>
      </c>
      <c r="J53" s="69">
        <f t="shared" si="23"/>
        <v>74.098235521681417</v>
      </c>
      <c r="L53" t="str">
        <f t="shared" si="24"/>
        <v>33 Protective service occupations</v>
      </c>
      <c r="M53" s="173">
        <f t="shared" ref="M53:Q53" si="48">M16/M$35*100</f>
        <v>1.7829817611433603</v>
      </c>
      <c r="N53" s="173">
        <f t="shared" si="48"/>
        <v>1.7000453069187884</v>
      </c>
      <c r="O53" s="173">
        <f t="shared" si="48"/>
        <v>1.7839890281128579</v>
      </c>
      <c r="P53" s="173">
        <f t="shared" si="48"/>
        <v>2.0083717422914451</v>
      </c>
      <c r="Q53" s="173">
        <f t="shared" si="48"/>
        <v>2.1019841724168997</v>
      </c>
      <c r="S53" s="68">
        <f t="shared" si="26"/>
        <v>20.303122576019668</v>
      </c>
      <c r="T53" s="69">
        <f t="shared" si="27"/>
        <v>32.950883283372065</v>
      </c>
      <c r="U53" s="69">
        <f t="shared" si="28"/>
        <v>53.254005859391725</v>
      </c>
      <c r="W53" t="str">
        <f t="shared" si="29"/>
        <v>33 Protective service occupations</v>
      </c>
      <c r="X53" s="173">
        <f t="shared" ref="X53:AB53" si="49">X16/X$35*100</f>
        <v>0.50590841776819728</v>
      </c>
      <c r="Y53" s="173">
        <f t="shared" si="49"/>
        <v>0.51735495355317263</v>
      </c>
      <c r="Z53" s="173">
        <f t="shared" si="49"/>
        <v>0.57982714904349342</v>
      </c>
      <c r="AA53" s="173">
        <f t="shared" si="49"/>
        <v>0.74190708068783784</v>
      </c>
      <c r="AB53" s="173">
        <f t="shared" si="49"/>
        <v>0.93013930079592699</v>
      </c>
      <c r="AD53" s="68">
        <f t="shared" si="31"/>
        <v>71.832346869078322</v>
      </c>
      <c r="AE53" s="69">
        <f t="shared" si="32"/>
        <v>70.138613423041093</v>
      </c>
      <c r="AF53" s="69">
        <f t="shared" si="33"/>
        <v>141.9709602921194</v>
      </c>
    </row>
    <row r="54" spans="1:32" x14ac:dyDescent="0.2">
      <c r="A54" t="str">
        <f t="shared" si="19"/>
        <v>34 Culture, media and sports occupations</v>
      </c>
      <c r="B54" s="173">
        <f t="shared" si="20"/>
        <v>1.2279550081241926</v>
      </c>
      <c r="C54" s="173">
        <f t="shared" si="20"/>
        <v>1.3634744478452259</v>
      </c>
      <c r="D54" s="173">
        <f t="shared" si="20"/>
        <v>1.4802467502896151</v>
      </c>
      <c r="E54" s="173">
        <f t="shared" si="20"/>
        <v>1.332796371665649</v>
      </c>
      <c r="F54" s="173">
        <f t="shared" si="20"/>
        <v>1.4001253321763041</v>
      </c>
      <c r="H54" s="68">
        <f t="shared" si="21"/>
        <v>-1.1196195281554169</v>
      </c>
      <c r="I54" s="69">
        <f t="shared" si="22"/>
        <v>45.57322670813037</v>
      </c>
      <c r="J54" s="69">
        <f t="shared" si="23"/>
        <v>44.453607179974959</v>
      </c>
      <c r="L54" t="str">
        <f t="shared" si="24"/>
        <v>34 Culture, media and sports occupations</v>
      </c>
      <c r="M54" s="173">
        <f t="shared" ref="M54:Q54" si="50">M17/M$35*100</f>
        <v>1.1964097154982736</v>
      </c>
      <c r="N54" s="173">
        <f t="shared" si="50"/>
        <v>1.3755441802325203</v>
      </c>
      <c r="O54" s="173">
        <f t="shared" si="50"/>
        <v>1.3697539960180338</v>
      </c>
      <c r="P54" s="173">
        <f t="shared" si="50"/>
        <v>1.1912917977750064</v>
      </c>
      <c r="Q54" s="173">
        <f t="shared" si="50"/>
        <v>1.2183832421165626</v>
      </c>
      <c r="S54" s="68">
        <f t="shared" si="26"/>
        <v>-9.1801085657823709</v>
      </c>
      <c r="T54" s="69">
        <f t="shared" si="27"/>
        <v>35.985640230841987</v>
      </c>
      <c r="U54" s="69">
        <f t="shared" si="28"/>
        <v>26.805531665059611</v>
      </c>
      <c r="W54" t="str">
        <f t="shared" si="29"/>
        <v>34 Culture, media and sports occupations</v>
      </c>
      <c r="X54" s="173">
        <f t="shared" ref="X54:AB54" si="51">X17/X$35*100</f>
        <v>1.2613385951233407</v>
      </c>
      <c r="Y54" s="173">
        <f t="shared" si="51"/>
        <v>1.3507328848168059</v>
      </c>
      <c r="Z54" s="173">
        <f t="shared" si="51"/>
        <v>1.5971831185182976</v>
      </c>
      <c r="AA54" s="173">
        <f t="shared" si="51"/>
        <v>1.480164147023407</v>
      </c>
      <c r="AB54" s="173">
        <f t="shared" si="51"/>
        <v>1.5834645966149534</v>
      </c>
      <c r="AD54" s="68">
        <f t="shared" si="31"/>
        <v>6.1962349564680794</v>
      </c>
      <c r="AE54" s="69">
        <f t="shared" si="32"/>
        <v>54.275104125140807</v>
      </c>
      <c r="AF54" s="69">
        <f t="shared" si="33"/>
        <v>60.471339081608889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5.0220678656380606</v>
      </c>
      <c r="C55" s="173">
        <f t="shared" si="52"/>
        <v>5.2275281876150697</v>
      </c>
      <c r="D55" s="173">
        <f t="shared" si="52"/>
        <v>5.5773688936089991</v>
      </c>
      <c r="E55" s="173">
        <f t="shared" si="52"/>
        <v>5.2608512165296428</v>
      </c>
      <c r="F55" s="173">
        <f t="shared" si="52"/>
        <v>5.3615503558733577</v>
      </c>
      <c r="H55" s="68">
        <f t="shared" si="21"/>
        <v>0.49358764908208663</v>
      </c>
      <c r="I55" s="69">
        <f t="shared" si="22"/>
        <v>45.828232968026441</v>
      </c>
      <c r="J55" s="69">
        <f t="shared" si="23"/>
        <v>46.321820617108528</v>
      </c>
      <c r="L55" t="str">
        <f t="shared" si="24"/>
        <v>35 Business and public service associate professionals</v>
      </c>
      <c r="M55" s="173">
        <f t="shared" ref="M55:Q55" si="53">M18/M$35*100</f>
        <v>4.8598002690027755</v>
      </c>
      <c r="N55" s="173">
        <f t="shared" si="53"/>
        <v>5.0951610453183411</v>
      </c>
      <c r="O55" s="173">
        <f t="shared" si="53"/>
        <v>5.4773948560000179</v>
      </c>
      <c r="P55" s="173">
        <f t="shared" si="53"/>
        <v>5.0143392122223203</v>
      </c>
      <c r="Q55" s="173">
        <f t="shared" si="53"/>
        <v>4.9189090215426017</v>
      </c>
      <c r="S55" s="68">
        <f t="shared" si="26"/>
        <v>-8.3073809180857197</v>
      </c>
      <c r="T55" s="69">
        <f t="shared" si="27"/>
        <v>35.859483113542233</v>
      </c>
      <c r="U55" s="69">
        <f t="shared" si="28"/>
        <v>27.55210219545652</v>
      </c>
      <c r="W55" t="str">
        <f t="shared" si="29"/>
        <v>35 Business and public service associate professionals</v>
      </c>
      <c r="X55" s="173">
        <f t="shared" ref="X55:AB55" si="54">X18/X$35*100</f>
        <v>5.1937915676070325</v>
      </c>
      <c r="Y55" s="173">
        <f t="shared" si="54"/>
        <v>5.367263206780911</v>
      </c>
      <c r="Z55" s="173">
        <f t="shared" si="54"/>
        <v>5.683173124413285</v>
      </c>
      <c r="AA55" s="173">
        <f t="shared" si="54"/>
        <v>5.5175773750906068</v>
      </c>
      <c r="AB55" s="173">
        <f t="shared" si="54"/>
        <v>5.8080816828745325</v>
      </c>
      <c r="AD55" s="68">
        <f t="shared" si="31"/>
        <v>9.4705506579093957</v>
      </c>
      <c r="AE55" s="69">
        <f t="shared" si="32"/>
        <v>55.996329582051096</v>
      </c>
      <c r="AF55" s="69">
        <f t="shared" si="33"/>
        <v>65.466880239960489</v>
      </c>
    </row>
    <row r="56" spans="1:32" x14ac:dyDescent="0.2">
      <c r="A56" t="str">
        <f t="shared" si="19"/>
        <v>41 Administrative occupations</v>
      </c>
      <c r="B56" s="173">
        <f t="shared" si="52"/>
        <v>10.288929745321576</v>
      </c>
      <c r="C56" s="173">
        <f t="shared" si="52"/>
        <v>9.5658559412979258</v>
      </c>
      <c r="D56" s="173">
        <f t="shared" si="52"/>
        <v>10.217648310571288</v>
      </c>
      <c r="E56" s="173">
        <f t="shared" si="52"/>
        <v>9.3387309167631276</v>
      </c>
      <c r="F56" s="173">
        <f t="shared" si="52"/>
        <v>8.7738623058980654</v>
      </c>
      <c r="H56" s="68">
        <f t="shared" si="21"/>
        <v>-10.232899820801235</v>
      </c>
      <c r="I56" s="69">
        <f t="shared" si="22"/>
        <v>45.149706196053614</v>
      </c>
      <c r="J56" s="69">
        <f t="shared" si="23"/>
        <v>34.916806375252371</v>
      </c>
      <c r="L56" t="str">
        <f t="shared" si="24"/>
        <v>41 Administrative occupations</v>
      </c>
      <c r="M56" s="173">
        <f t="shared" ref="M56:Q56" si="55">M19/M$35*100</f>
        <v>7.0967607072070145</v>
      </c>
      <c r="N56" s="173">
        <f t="shared" si="55"/>
        <v>6.620567595775209</v>
      </c>
      <c r="O56" s="173">
        <f t="shared" si="55"/>
        <v>7.8797911755335557</v>
      </c>
      <c r="P56" s="173">
        <f t="shared" si="55"/>
        <v>7.5847506418561546</v>
      </c>
      <c r="Q56" s="173">
        <f t="shared" si="55"/>
        <v>8.2588412160703975</v>
      </c>
      <c r="S56" s="68">
        <f t="shared" si="26"/>
        <v>7.0148496568347056</v>
      </c>
      <c r="T56" s="69">
        <f t="shared" si="27"/>
        <v>38.128837287746556</v>
      </c>
      <c r="U56" s="69">
        <f t="shared" si="28"/>
        <v>45.143686944581262</v>
      </c>
      <c r="W56" t="str">
        <f t="shared" si="29"/>
        <v>41 Administrative occupations</v>
      </c>
      <c r="X56" s="173">
        <f t="shared" ref="X56:AB56" si="56">X19/X$35*100</f>
        <v>13.667121669663917</v>
      </c>
      <c r="Y56" s="173">
        <f t="shared" si="56"/>
        <v>12.675086194890531</v>
      </c>
      <c r="Z56" s="173">
        <f t="shared" si="56"/>
        <v>12.69184242955285</v>
      </c>
      <c r="AA56" s="173">
        <f t="shared" si="56"/>
        <v>11.165386861709379</v>
      </c>
      <c r="AB56" s="173">
        <f t="shared" si="56"/>
        <v>9.2934094716006239</v>
      </c>
      <c r="AD56" s="68">
        <f t="shared" si="31"/>
        <v>-21.56572721320607</v>
      </c>
      <c r="AE56" s="69">
        <f t="shared" si="32"/>
        <v>49.762846918309236</v>
      </c>
      <c r="AF56" s="69">
        <f t="shared" si="33"/>
        <v>28.197119705103169</v>
      </c>
    </row>
    <row r="57" spans="1:32" x14ac:dyDescent="0.2">
      <c r="A57" t="str">
        <f t="shared" si="19"/>
        <v>42 Secretarial and related occupations</v>
      </c>
      <c r="B57" s="173">
        <f t="shared" si="52"/>
        <v>2.5448733334191562</v>
      </c>
      <c r="C57" s="173">
        <f t="shared" si="52"/>
        <v>2.17164066123018</v>
      </c>
      <c r="D57" s="173">
        <f t="shared" si="52"/>
        <v>2.1580107115375666</v>
      </c>
      <c r="E57" s="173">
        <f t="shared" si="52"/>
        <v>2.3061530700972521</v>
      </c>
      <c r="F57" s="173">
        <f t="shared" si="52"/>
        <v>1.7449512738790918</v>
      </c>
      <c r="H57" s="68">
        <f t="shared" si="21"/>
        <v>-15.470745251487475</v>
      </c>
      <c r="I57" s="69">
        <f t="shared" si="22"/>
        <v>52.365088242953419</v>
      </c>
      <c r="J57" s="69">
        <f t="shared" si="23"/>
        <v>36.89434299146594</v>
      </c>
      <c r="L57" t="str">
        <f t="shared" si="24"/>
        <v>42 Secretarial and related occupations</v>
      </c>
      <c r="M57" s="173">
        <f t="shared" ref="M57:Q57" si="57">M20/M$35*100</f>
        <v>0.43270874921774638</v>
      </c>
      <c r="N57" s="173">
        <f t="shared" si="57"/>
        <v>0.32311760583477306</v>
      </c>
      <c r="O57" s="173">
        <f t="shared" si="57"/>
        <v>0.31740334211307786</v>
      </c>
      <c r="P57" s="173">
        <f t="shared" si="57"/>
        <v>0.41998595532652055</v>
      </c>
      <c r="Q57" s="173">
        <f t="shared" si="57"/>
        <v>0.50673618947461008</v>
      </c>
      <c r="S57" s="68">
        <f t="shared" si="26"/>
        <v>63.008429578871393</v>
      </c>
      <c r="T57" s="69">
        <f t="shared" si="27"/>
        <v>47.140137886492525</v>
      </c>
      <c r="U57" s="69">
        <f t="shared" si="28"/>
        <v>110.14856746536393</v>
      </c>
      <c r="W57" t="str">
        <f t="shared" si="29"/>
        <v>42 Secretarial and related occupations</v>
      </c>
      <c r="X57" s="173">
        <f t="shared" ref="X57:AB57" si="58">X20/X$35*100</f>
        <v>4.7801238029386202</v>
      </c>
      <c r="Y57" s="173">
        <f t="shared" si="58"/>
        <v>4.123057002871521</v>
      </c>
      <c r="Z57" s="173">
        <f t="shared" si="58"/>
        <v>4.1059569142941665</v>
      </c>
      <c r="AA57" s="173">
        <f t="shared" si="58"/>
        <v>4.2704729787352198</v>
      </c>
      <c r="AB57" s="173">
        <f t="shared" si="58"/>
        <v>2.9940479620317042</v>
      </c>
      <c r="AD57" s="68">
        <f t="shared" si="31"/>
        <v>-21.891222888888898</v>
      </c>
      <c r="AE57" s="69">
        <f t="shared" si="32"/>
        <v>52.792547845997206</v>
      </c>
      <c r="AF57" s="69">
        <f t="shared" si="33"/>
        <v>30.901324957108301</v>
      </c>
    </row>
    <row r="58" spans="1:32" x14ac:dyDescent="0.2">
      <c r="A58" t="str">
        <f t="shared" si="19"/>
        <v>51 Skilled agricultural and related trades</v>
      </c>
      <c r="B58" s="173">
        <f t="shared" si="52"/>
        <v>1.0764923129466355</v>
      </c>
      <c r="C58" s="173">
        <f t="shared" si="52"/>
        <v>1.014208811907281</v>
      </c>
      <c r="D58" s="173">
        <f t="shared" si="52"/>
        <v>0.8910815259367374</v>
      </c>
      <c r="E58" s="173">
        <f t="shared" si="52"/>
        <v>0.89001634735357882</v>
      </c>
      <c r="F58" s="173">
        <f t="shared" si="52"/>
        <v>0.9704813930350884</v>
      </c>
      <c r="H58" s="68">
        <f t="shared" si="21"/>
        <v>13.853688534924869</v>
      </c>
      <c r="I58" s="69">
        <f t="shared" si="22"/>
        <v>58.614291280999232</v>
      </c>
      <c r="J58" s="69">
        <f t="shared" si="23"/>
        <v>72.467979815924096</v>
      </c>
      <c r="L58" t="str">
        <f t="shared" si="24"/>
        <v>51 Skilled agricultural and related trades</v>
      </c>
      <c r="M58" s="173">
        <f t="shared" ref="M58:Q58" si="59">M21/M$35*100</f>
        <v>1.7920564598212636</v>
      </c>
      <c r="N58" s="173">
        <f t="shared" si="59"/>
        <v>1.6099833745171901</v>
      </c>
      <c r="O58" s="173">
        <f t="shared" si="59"/>
        <v>1.4255436397411283</v>
      </c>
      <c r="P58" s="173">
        <f t="shared" si="59"/>
        <v>1.3987355007440585</v>
      </c>
      <c r="Q58" s="173">
        <f t="shared" si="59"/>
        <v>1.4773298028804622</v>
      </c>
      <c r="S58" s="68">
        <f t="shared" si="26"/>
        <v>5.8124036193941269</v>
      </c>
      <c r="T58" s="69">
        <f t="shared" si="27"/>
        <v>53.593026022432078</v>
      </c>
      <c r="U58" s="69">
        <f t="shared" si="28"/>
        <v>59.40542964182621</v>
      </c>
      <c r="W58" t="str">
        <f t="shared" si="29"/>
        <v>51 Skilled agricultural and related trades</v>
      </c>
      <c r="X58" s="173">
        <f t="shared" ref="X58:AB58" si="60">X21/X$35*100</f>
        <v>0.31922883677792102</v>
      </c>
      <c r="Y58" s="173">
        <f t="shared" si="60"/>
        <v>0.3852719890649387</v>
      </c>
      <c r="Z58" s="173">
        <f t="shared" si="60"/>
        <v>0.32545114631478972</v>
      </c>
      <c r="AA58" s="173">
        <f t="shared" si="60"/>
        <v>0.36021856162988725</v>
      </c>
      <c r="AB58" s="173">
        <f t="shared" si="60"/>
        <v>0.4591787299458549</v>
      </c>
      <c r="AD58" s="68">
        <f t="shared" si="31"/>
        <v>51.130260207053503</v>
      </c>
      <c r="AE58" s="69">
        <f t="shared" si="32"/>
        <v>81.891112866345367</v>
      </c>
      <c r="AF58" s="69">
        <f t="shared" si="33"/>
        <v>133.02137307339888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3.9324143943953631</v>
      </c>
      <c r="C59" s="173">
        <f t="shared" si="52"/>
        <v>3.7931278633356365</v>
      </c>
      <c r="D59" s="173">
        <f t="shared" si="52"/>
        <v>3.4286803025558652</v>
      </c>
      <c r="E59" s="173">
        <f t="shared" si="52"/>
        <v>3.2672508708308712</v>
      </c>
      <c r="F59" s="173">
        <f t="shared" si="52"/>
        <v>2.8974852537250881</v>
      </c>
      <c r="H59" s="68">
        <f t="shared" si="21"/>
        <v>-11.657115828011406</v>
      </c>
      <c r="I59" s="69">
        <f t="shared" si="22"/>
        <v>35.844775412424134</v>
      </c>
      <c r="J59" s="69">
        <f t="shared" si="23"/>
        <v>24.187659584412728</v>
      </c>
      <c r="L59" t="str">
        <f t="shared" si="24"/>
        <v>52 Skilled metal, electrical and electronic trades</v>
      </c>
      <c r="M59" s="173">
        <f t="shared" ref="M59:Q59" si="61">M22/M$35*100</f>
        <v>7.5247699814889364</v>
      </c>
      <c r="N59" s="173">
        <f t="shared" si="61"/>
        <v>7.1935648092724431</v>
      </c>
      <c r="O59" s="173">
        <f t="shared" si="61"/>
        <v>6.5149838967641278</v>
      </c>
      <c r="P59" s="173">
        <f t="shared" si="61"/>
        <v>6.0638719461153148</v>
      </c>
      <c r="Q59" s="173">
        <f t="shared" si="61"/>
        <v>5.3527943968675276</v>
      </c>
      <c r="S59" s="68">
        <f t="shared" si="26"/>
        <v>-16.110645401198273</v>
      </c>
      <c r="T59" s="69">
        <f t="shared" si="27"/>
        <v>33.588762786267765</v>
      </c>
      <c r="U59" s="69">
        <f t="shared" si="28"/>
        <v>17.478117385069496</v>
      </c>
      <c r="W59" t="str">
        <f t="shared" si="29"/>
        <v>52 Skilled metal, electrical and electronic trades</v>
      </c>
      <c r="X59" s="173">
        <f t="shared" ref="X59:AB59" si="62">X22/X$35*100</f>
        <v>0.130715145769916</v>
      </c>
      <c r="Y59" s="173">
        <f t="shared" si="62"/>
        <v>0.20341433195495562</v>
      </c>
      <c r="Z59" s="173">
        <f t="shared" si="62"/>
        <v>0.16239251801231167</v>
      </c>
      <c r="AA59" s="173">
        <f t="shared" si="62"/>
        <v>0.35475260274104553</v>
      </c>
      <c r="AB59" s="173">
        <f t="shared" si="62"/>
        <v>0.42059851755268507</v>
      </c>
      <c r="AD59" s="68">
        <f t="shared" si="31"/>
        <v>177.43241023560833</v>
      </c>
      <c r="AE59" s="69">
        <f t="shared" si="32"/>
        <v>131.63135351034268</v>
      </c>
      <c r="AF59" s="69">
        <f t="shared" si="33"/>
        <v>309.06376374595101</v>
      </c>
    </row>
    <row r="60" spans="1:32" x14ac:dyDescent="0.2">
      <c r="A60" t="str">
        <f t="shared" si="19"/>
        <v>53 Skilled construction and building trades</v>
      </c>
      <c r="B60" s="173">
        <f t="shared" si="52"/>
        <v>3.7902022778852227</v>
      </c>
      <c r="C60" s="173">
        <f t="shared" si="52"/>
        <v>3.4032789061819368</v>
      </c>
      <c r="D60" s="173">
        <f t="shared" si="52"/>
        <v>2.9399157276805936</v>
      </c>
      <c r="E60" s="173">
        <f t="shared" si="52"/>
        <v>2.8541674595290867</v>
      </c>
      <c r="F60" s="173">
        <f t="shared" si="52"/>
        <v>2.4028694697731989</v>
      </c>
      <c r="H60" s="68">
        <f t="shared" si="21"/>
        <v>-14.557759182457424</v>
      </c>
      <c r="I60" s="69">
        <f t="shared" si="22"/>
        <v>39.178269106932284</v>
      </c>
      <c r="J60" s="69">
        <f t="shared" si="23"/>
        <v>24.620509924474856</v>
      </c>
      <c r="L60" t="str">
        <f t="shared" si="24"/>
        <v>53 Skilled construction and building trades</v>
      </c>
      <c r="M60" s="173">
        <f t="shared" ref="M60:Q60" si="63">M23/M$35*100</f>
        <v>7.3115651212951356</v>
      </c>
      <c r="N60" s="173">
        <f t="shared" si="63"/>
        <v>6.5636896290604527</v>
      </c>
      <c r="O60" s="173">
        <f t="shared" si="63"/>
        <v>5.6148112507263921</v>
      </c>
      <c r="P60" s="173">
        <f t="shared" si="63"/>
        <v>5.4939957848127055</v>
      </c>
      <c r="Q60" s="173">
        <f t="shared" si="63"/>
        <v>4.6752782908763892</v>
      </c>
      <c r="S60" s="68">
        <f t="shared" si="26"/>
        <v>-14.981792746514113</v>
      </c>
      <c r="T60" s="69">
        <f t="shared" si="27"/>
        <v>38.884198866731026</v>
      </c>
      <c r="U60" s="69">
        <f t="shared" si="28"/>
        <v>23.902406120216906</v>
      </c>
      <c r="W60" t="str">
        <f t="shared" si="29"/>
        <v>53 Skilled construction and building trades</v>
      </c>
      <c r="X60" s="173">
        <f t="shared" ref="X60:AB60" si="64">X23/X$35*100</f>
        <v>6.3632858080071977E-2</v>
      </c>
      <c r="Y60" s="173">
        <f t="shared" si="64"/>
        <v>6.6952040837842564E-2</v>
      </c>
      <c r="Z60" s="173">
        <f t="shared" si="64"/>
        <v>0.10902812859589217</v>
      </c>
      <c r="AA60" s="173">
        <f t="shared" si="64"/>
        <v>0.1049586041030738</v>
      </c>
      <c r="AB60" s="173">
        <f t="shared" si="64"/>
        <v>0.11049040872022477</v>
      </c>
      <c r="AD60" s="68">
        <f t="shared" si="31"/>
        <v>8.552916338855244</v>
      </c>
      <c r="AE60" s="69">
        <f t="shared" si="32"/>
        <v>55.205684099149991</v>
      </c>
      <c r="AF60" s="69">
        <f t="shared" si="33"/>
        <v>63.758600438005232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2.2206865920330965</v>
      </c>
      <c r="C61" s="173">
        <f t="shared" si="52"/>
        <v>1.8080525160898557</v>
      </c>
      <c r="D61" s="173">
        <f t="shared" si="52"/>
        <v>1.7539059358880615</v>
      </c>
      <c r="E61" s="173">
        <f t="shared" si="52"/>
        <v>1.6339512296658878</v>
      </c>
      <c r="F61" s="173">
        <f t="shared" si="52"/>
        <v>1.4666444362584048</v>
      </c>
      <c r="H61" s="68">
        <f t="shared" si="21"/>
        <v>-12.583005062764485</v>
      </c>
      <c r="I61" s="69">
        <f t="shared" si="22"/>
        <v>39.491376423738934</v>
      </c>
      <c r="J61" s="69">
        <f t="shared" si="23"/>
        <v>26.908371360974449</v>
      </c>
      <c r="L61" t="str">
        <f t="shared" si="24"/>
        <v>54 Textiles, printing and other skilled trades</v>
      </c>
      <c r="M61" s="173">
        <f t="shared" ref="M61:Q61" si="65">M24/M$35*100</f>
        <v>2.7132436278787928</v>
      </c>
      <c r="N61" s="173">
        <f t="shared" si="65"/>
        <v>2.1397219645019501</v>
      </c>
      <c r="O61" s="173">
        <f t="shared" si="65"/>
        <v>1.9711655026908632</v>
      </c>
      <c r="P61" s="173">
        <f t="shared" si="65"/>
        <v>1.8389371150526566</v>
      </c>
      <c r="Q61" s="173">
        <f t="shared" si="65"/>
        <v>1.6182663089641465</v>
      </c>
      <c r="S61" s="68">
        <f t="shared" si="26"/>
        <v>-16.176355339277766</v>
      </c>
      <c r="T61" s="69">
        <f t="shared" si="27"/>
        <v>28.103417517993062</v>
      </c>
      <c r="U61" s="69">
        <f t="shared" si="28"/>
        <v>11.927062178715296</v>
      </c>
      <c r="W61" t="str">
        <f t="shared" si="29"/>
        <v>54 Textiles, printing and other skilled trades</v>
      </c>
      <c r="X61" s="173">
        <f t="shared" ref="X61:AB61" si="66">X24/X$35*100</f>
        <v>1.6994259128822415</v>
      </c>
      <c r="Y61" s="173">
        <f t="shared" si="66"/>
        <v>1.4579215400301093</v>
      </c>
      <c r="Z61" s="173">
        <f t="shared" si="66"/>
        <v>1.5239764271855141</v>
      </c>
      <c r="AA61" s="173">
        <f t="shared" si="66"/>
        <v>1.4204718128624847</v>
      </c>
      <c r="AB61" s="173">
        <f t="shared" si="66"/>
        <v>1.3136900897691408</v>
      </c>
      <c r="AD61" s="68">
        <f t="shared" si="31"/>
        <v>-7.6641933720889499</v>
      </c>
      <c r="AE61" s="69">
        <f t="shared" si="32"/>
        <v>55.079955629233744</v>
      </c>
      <c r="AF61" s="69">
        <f t="shared" si="33"/>
        <v>47.415762257144799</v>
      </c>
    </row>
    <row r="62" spans="1:32" x14ac:dyDescent="0.2">
      <c r="A62" t="str">
        <f t="shared" si="19"/>
        <v>61 Caring personal service occupations</v>
      </c>
      <c r="B62" s="173">
        <f t="shared" si="52"/>
        <v>8.6423771588388441</v>
      </c>
      <c r="C62" s="173">
        <f t="shared" si="52"/>
        <v>8.3832807419501219</v>
      </c>
      <c r="D62" s="173">
        <f t="shared" si="52"/>
        <v>8.1956615653816449</v>
      </c>
      <c r="E62" s="173">
        <f t="shared" si="52"/>
        <v>8.8550448484465427</v>
      </c>
      <c r="F62" s="173">
        <f t="shared" si="52"/>
        <v>9.6614671337513869</v>
      </c>
      <c r="H62" s="68">
        <f t="shared" si="21"/>
        <v>23.235660335502644</v>
      </c>
      <c r="I62" s="69">
        <f t="shared" si="22"/>
        <v>64.174947169393477</v>
      </c>
      <c r="J62" s="69">
        <f t="shared" si="23"/>
        <v>87.410607504896106</v>
      </c>
      <c r="L62" t="str">
        <f t="shared" si="24"/>
        <v>61 Caring personal service occupations</v>
      </c>
      <c r="M62" s="173">
        <f t="shared" ref="M62:Q62" si="67">M25/M$35*100</f>
        <v>2.1526333632437544</v>
      </c>
      <c r="N62" s="173">
        <f t="shared" si="67"/>
        <v>2.2400986563668828</v>
      </c>
      <c r="O62" s="173">
        <f t="shared" si="67"/>
        <v>2.1901620759651035</v>
      </c>
      <c r="P62" s="173">
        <f t="shared" si="67"/>
        <v>2.7245469837552569</v>
      </c>
      <c r="Q62" s="173">
        <f t="shared" si="67"/>
        <v>3.1935231379797528</v>
      </c>
      <c r="S62" s="68">
        <f t="shared" si="26"/>
        <v>48.879002382110457</v>
      </c>
      <c r="T62" s="69">
        <f t="shared" si="27"/>
        <v>58.11091805658134</v>
      </c>
      <c r="U62" s="69">
        <f t="shared" si="28"/>
        <v>106.9899204386918</v>
      </c>
      <c r="W62" t="str">
        <f t="shared" si="29"/>
        <v>61 Caring personal service occupations</v>
      </c>
      <c r="X62" s="173">
        <f t="shared" ref="X62:AB62" si="68">X25/X$35*100</f>
        <v>15.510309219942698</v>
      </c>
      <c r="Y62" s="173">
        <f t="shared" si="68"/>
        <v>14.868407273910639</v>
      </c>
      <c r="Z62" s="173">
        <f t="shared" si="68"/>
        <v>14.551384203677642</v>
      </c>
      <c r="AA62" s="173">
        <f t="shared" si="68"/>
        <v>15.239558135297804</v>
      </c>
      <c r="AB62" s="173">
        <f t="shared" si="68"/>
        <v>16.186252307209813</v>
      </c>
      <c r="AD62" s="68">
        <f t="shared" si="31"/>
        <v>19.150939559217697</v>
      </c>
      <c r="AE62" s="69">
        <f t="shared" si="32"/>
        <v>65.140884669274726</v>
      </c>
      <c r="AF62" s="69">
        <f t="shared" si="33"/>
        <v>84.291824228492416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2.1108444983864101</v>
      </c>
      <c r="C63" s="173">
        <f t="shared" si="52"/>
        <v>2.3493339664750903</v>
      </c>
      <c r="D63" s="173">
        <f t="shared" si="52"/>
        <v>2.2049157721375825</v>
      </c>
      <c r="E63" s="173">
        <f t="shared" si="52"/>
        <v>2.0848744382435593</v>
      </c>
      <c r="F63" s="173">
        <f t="shared" si="52"/>
        <v>1.9796830893977408</v>
      </c>
      <c r="H63" s="68">
        <f t="shared" si="21"/>
        <v>-6.1399024752335158</v>
      </c>
      <c r="I63" s="69">
        <f t="shared" si="22"/>
        <v>47.628849188622361</v>
      </c>
      <c r="J63" s="69">
        <f t="shared" si="23"/>
        <v>41.488946713388849</v>
      </c>
      <c r="L63" t="str">
        <f t="shared" si="24"/>
        <v>62 Leisure, travel and related personal service occupations</v>
      </c>
      <c r="M63" s="173">
        <f t="shared" ref="M63:Q63" si="69">M26/M$35*100</f>
        <v>1.1686156705168858</v>
      </c>
      <c r="N63" s="173">
        <f t="shared" si="69"/>
        <v>1.3398244720087422</v>
      </c>
      <c r="O63" s="173">
        <f t="shared" si="69"/>
        <v>1.3699224831735368</v>
      </c>
      <c r="P63" s="173">
        <f t="shared" si="69"/>
        <v>1.3661282884030064</v>
      </c>
      <c r="Q63" s="173">
        <f t="shared" si="69"/>
        <v>1.4577313532686507</v>
      </c>
      <c r="S63" s="68">
        <f t="shared" si="26"/>
        <v>8.6478505786429096</v>
      </c>
      <c r="T63" s="69">
        <f t="shared" si="27"/>
        <v>44.926709439440636</v>
      </c>
      <c r="U63" s="69">
        <f t="shared" si="28"/>
        <v>53.574560018083552</v>
      </c>
      <c r="W63" t="str">
        <f t="shared" si="29"/>
        <v>62 Leisure, travel and related personal service occupations</v>
      </c>
      <c r="X63" s="173">
        <f t="shared" ref="X63:AB63" si="70">X26/X$35*100</f>
        <v>3.1079814855527861</v>
      </c>
      <c r="Y63" s="173">
        <f t="shared" si="70"/>
        <v>3.4150352130967265</v>
      </c>
      <c r="Z63" s="173">
        <f t="shared" si="70"/>
        <v>3.0886034252372947</v>
      </c>
      <c r="AA63" s="173">
        <f t="shared" si="70"/>
        <v>2.8334016288261936</v>
      </c>
      <c r="AB63" s="173">
        <f t="shared" si="70"/>
        <v>2.5062218088706327</v>
      </c>
      <c r="AD63" s="68">
        <f t="shared" si="31"/>
        <v>-13.081378632063531</v>
      </c>
      <c r="AE63" s="69">
        <f t="shared" si="32"/>
        <v>48.897252750206746</v>
      </c>
      <c r="AF63" s="69">
        <f t="shared" si="33"/>
        <v>35.815874118143213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0.10561902343713152</v>
      </c>
      <c r="C64" s="173">
        <f t="shared" si="52"/>
        <v>8.5735588073317728E-2</v>
      </c>
      <c r="D64" s="173">
        <f t="shared" si="52"/>
        <v>0.10916113204637726</v>
      </c>
      <c r="E64" s="173">
        <f t="shared" si="52"/>
        <v>8.8461861902524169E-2</v>
      </c>
      <c r="F64" s="173">
        <f t="shared" si="52"/>
        <v>9.2283442729921256E-2</v>
      </c>
      <c r="H64" s="68">
        <f t="shared" si="21"/>
        <v>-11.624254776233583</v>
      </c>
      <c r="I64" s="69">
        <f t="shared" si="22"/>
        <v>41.439138913250225</v>
      </c>
      <c r="J64" s="69">
        <f t="shared" si="23"/>
        <v>29.814884137016644</v>
      </c>
      <c r="L64" t="str">
        <f t="shared" si="24"/>
        <v>63 Community and civil enforcement occupations</v>
      </c>
      <c r="M64" s="173">
        <f t="shared" ref="M64:Q64" si="71">M27/M$35*100</f>
        <v>0.15854197234001452</v>
      </c>
      <c r="N64" s="173">
        <f t="shared" si="71"/>
        <v>0.1139405465220107</v>
      </c>
      <c r="O64" s="173">
        <f t="shared" si="71"/>
        <v>0.16652162869442078</v>
      </c>
      <c r="P64" s="173">
        <f t="shared" si="71"/>
        <v>0.11361845725671714</v>
      </c>
      <c r="Q64" s="173">
        <f t="shared" si="71"/>
        <v>0.12667070286860316</v>
      </c>
      <c r="S64" s="68">
        <f t="shared" si="26"/>
        <v>-22.331455261467408</v>
      </c>
      <c r="T64" s="69">
        <f t="shared" si="27"/>
        <v>30.904270182447192</v>
      </c>
      <c r="U64" s="69">
        <f t="shared" si="28"/>
        <v>8.5728149209797841</v>
      </c>
      <c r="W64" t="str">
        <f t="shared" si="29"/>
        <v>63 Community and civil enforcement occupations</v>
      </c>
      <c r="X64" s="173">
        <f t="shared" ref="X64:AB64" si="72">X27/X$35*100</f>
        <v>4.9612002361048603E-2</v>
      </c>
      <c r="Y64" s="173">
        <f t="shared" si="72"/>
        <v>5.5960673082970938E-2</v>
      </c>
      <c r="Z64" s="173">
        <f t="shared" si="72"/>
        <v>4.8455539158999708E-2</v>
      </c>
      <c r="AA64" s="173">
        <f t="shared" si="72"/>
        <v>6.2262910229147608E-2</v>
      </c>
      <c r="AB64" s="173">
        <f t="shared" si="72"/>
        <v>5.7593982639449107E-2</v>
      </c>
      <c r="AD64" s="68">
        <f t="shared" si="31"/>
        <v>27.317808343820271</v>
      </c>
      <c r="AE64" s="69">
        <f t="shared" si="32"/>
        <v>79.754431845532338</v>
      </c>
      <c r="AF64" s="69">
        <f t="shared" si="33"/>
        <v>107.07224018935261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6.8788839120472343</v>
      </c>
      <c r="C65" s="173">
        <f t="shared" si="73"/>
        <v>6.7190729224509527</v>
      </c>
      <c r="D65" s="173">
        <f t="shared" si="73"/>
        <v>6.3965343095953031</v>
      </c>
      <c r="E65" s="173">
        <f t="shared" si="73"/>
        <v>5.7446872156490354</v>
      </c>
      <c r="F65" s="173">
        <f t="shared" si="73"/>
        <v>5.2186493433385177</v>
      </c>
      <c r="H65" s="68">
        <f t="shared" si="21"/>
        <v>-14.711453244410325</v>
      </c>
      <c r="I65" s="69">
        <f t="shared" si="22"/>
        <v>41.738336519073002</v>
      </c>
      <c r="J65" s="69">
        <f t="shared" si="23"/>
        <v>27.026883274662676</v>
      </c>
      <c r="L65" t="str">
        <f t="shared" si="24"/>
        <v>71 Sales occupations</v>
      </c>
      <c r="M65" s="173">
        <f t="shared" ref="M65:Q65" si="74">M28/M$35*100</f>
        <v>4.9220400946005478</v>
      </c>
      <c r="N65" s="173">
        <f t="shared" si="74"/>
        <v>5.4101558623548343</v>
      </c>
      <c r="O65" s="173">
        <f t="shared" si="74"/>
        <v>5.0796526563039279</v>
      </c>
      <c r="P65" s="173">
        <f t="shared" si="74"/>
        <v>4.7090083965854976</v>
      </c>
      <c r="Q65" s="173">
        <f t="shared" si="74"/>
        <v>4.5396149814765945</v>
      </c>
      <c r="S65" s="68">
        <f t="shared" si="26"/>
        <v>-8.7517295190741677</v>
      </c>
      <c r="T65" s="69">
        <f t="shared" si="27"/>
        <v>31.499477550391582</v>
      </c>
      <c r="U65" s="69">
        <f t="shared" si="28"/>
        <v>22.747748031317411</v>
      </c>
      <c r="W65" t="str">
        <f t="shared" si="29"/>
        <v>71 Sales occupations</v>
      </c>
      <c r="X65" s="173">
        <f t="shared" ref="X65:AB65" si="75">X28/X$35*100</f>
        <v>8.9497623343259711</v>
      </c>
      <c r="Y65" s="173">
        <f t="shared" si="75"/>
        <v>8.1008474875392782</v>
      </c>
      <c r="Z65" s="173">
        <f t="shared" si="75"/>
        <v>7.7902126456821765</v>
      </c>
      <c r="AA65" s="173">
        <f t="shared" si="75"/>
        <v>6.8232790897780946</v>
      </c>
      <c r="AB65" s="173">
        <f t="shared" si="75"/>
        <v>5.9036511521732855</v>
      </c>
      <c r="AD65" s="68">
        <f t="shared" si="31"/>
        <v>-18.824149480282802</v>
      </c>
      <c r="AE65" s="69">
        <f t="shared" si="32"/>
        <v>48.803985646583961</v>
      </c>
      <c r="AF65" s="69">
        <f t="shared" si="33"/>
        <v>29.979836166301162</v>
      </c>
    </row>
    <row r="66" spans="1:32" x14ac:dyDescent="0.2">
      <c r="A66" t="str">
        <f t="shared" si="19"/>
        <v>72 Customer service occupations</v>
      </c>
      <c r="B66" s="173">
        <f t="shared" si="73"/>
        <v>1.7433112458025195</v>
      </c>
      <c r="C66" s="173">
        <f t="shared" si="73"/>
        <v>1.7825559336927512</v>
      </c>
      <c r="D66" s="173">
        <f t="shared" si="73"/>
        <v>1.8915185441354818</v>
      </c>
      <c r="E66" s="173">
        <f t="shared" si="73"/>
        <v>2.4156936553722854</v>
      </c>
      <c r="F66" s="173">
        <f t="shared" si="73"/>
        <v>2.7052559848640394</v>
      </c>
      <c r="H66" s="68">
        <f t="shared" si="21"/>
        <v>49.51167086560082</v>
      </c>
      <c r="I66" s="69">
        <f t="shared" si="22"/>
        <v>59.526276053529102</v>
      </c>
      <c r="J66" s="69">
        <f t="shared" si="23"/>
        <v>109.03794691912994</v>
      </c>
      <c r="L66" t="str">
        <f t="shared" si="24"/>
        <v>72 Customer service occupations</v>
      </c>
      <c r="M66" s="173">
        <f t="shared" ref="M66:Q66" si="76">M29/M$35*100</f>
        <v>1.526331670895003</v>
      </c>
      <c r="N66" s="173">
        <f t="shared" si="76"/>
        <v>1.3882630583988829</v>
      </c>
      <c r="O66" s="173">
        <f t="shared" si="76"/>
        <v>1.6763165354007896</v>
      </c>
      <c r="P66" s="173">
        <f t="shared" si="76"/>
        <v>2.3257138020125461</v>
      </c>
      <c r="Q66" s="173">
        <f t="shared" si="76"/>
        <v>2.7471798330158066</v>
      </c>
      <c r="S66" s="68">
        <f t="shared" si="26"/>
        <v>67.328800652564595</v>
      </c>
      <c r="T66" s="69">
        <f t="shared" si="27"/>
        <v>50.321402269900602</v>
      </c>
      <c r="U66" s="69">
        <f t="shared" si="28"/>
        <v>117.65020292246521</v>
      </c>
      <c r="W66" t="str">
        <f t="shared" si="29"/>
        <v>72 Customer service occupations</v>
      </c>
      <c r="X66" s="173">
        <f t="shared" ref="X66:AB66" si="77">X29/X$35*100</f>
        <v>1.9729352534749767</v>
      </c>
      <c r="Y66" s="173">
        <f t="shared" si="77"/>
        <v>2.1987961087857353</v>
      </c>
      <c r="Z66" s="173">
        <f t="shared" si="77"/>
        <v>2.1192705040069812</v>
      </c>
      <c r="AA66" s="173">
        <f t="shared" si="77"/>
        <v>2.5094017981697787</v>
      </c>
      <c r="AB66" s="173">
        <f t="shared" si="77"/>
        <v>2.6629637041928111</v>
      </c>
      <c r="AD66" s="68">
        <f t="shared" si="31"/>
        <v>34.596673500257864</v>
      </c>
      <c r="AE66" s="69">
        <f t="shared" si="32"/>
        <v>67.231819531782051</v>
      </c>
      <c r="AF66" s="69">
        <f t="shared" si="33"/>
        <v>101.82849303203992</v>
      </c>
    </row>
    <row r="67" spans="1:32" x14ac:dyDescent="0.2">
      <c r="A67" t="str">
        <f t="shared" si="19"/>
        <v>81 Process, plant and machine operatives</v>
      </c>
      <c r="B67" s="173">
        <f t="shared" si="73"/>
        <v>3.6521250388223874</v>
      </c>
      <c r="C67" s="173">
        <f t="shared" si="73"/>
        <v>3.3027166934420746</v>
      </c>
      <c r="D67" s="173">
        <f t="shared" si="73"/>
        <v>2.9898951333956205</v>
      </c>
      <c r="E67" s="173">
        <f t="shared" si="73"/>
        <v>3.4983335397809325</v>
      </c>
      <c r="F67" s="173">
        <f t="shared" si="73"/>
        <v>3.244015120061329</v>
      </c>
      <c r="H67" s="68">
        <f t="shared" si="21"/>
        <v>13.423813608555651</v>
      </c>
      <c r="I67" s="69">
        <f t="shared" si="22"/>
        <v>45.623979621451923</v>
      </c>
      <c r="J67" s="69">
        <f t="shared" si="23"/>
        <v>59.047793230007585</v>
      </c>
      <c r="L67" t="str">
        <f t="shared" si="24"/>
        <v>81 Process, plant and machine operatives</v>
      </c>
      <c r="M67" s="173">
        <f t="shared" ref="M67:Q67" si="78">M30/M$35*100</f>
        <v>5.3535831962291534</v>
      </c>
      <c r="N67" s="173">
        <f t="shared" si="78"/>
        <v>4.742909611344384</v>
      </c>
      <c r="O67" s="173">
        <f t="shared" si="78"/>
        <v>4.3604622071542405</v>
      </c>
      <c r="P67" s="173">
        <f t="shared" si="78"/>
        <v>5.0158159518673351</v>
      </c>
      <c r="Q67" s="173">
        <f t="shared" si="78"/>
        <v>4.655195252842141</v>
      </c>
      <c r="S67" s="68">
        <f t="shared" si="26"/>
        <v>9.0046468086466458</v>
      </c>
      <c r="T67" s="69">
        <f t="shared" si="27"/>
        <v>39.918792959933079</v>
      </c>
      <c r="U67" s="69">
        <f t="shared" si="28"/>
        <v>48.923439768579726</v>
      </c>
      <c r="W67" t="str">
        <f t="shared" si="29"/>
        <v>81 Process, plant and machine operatives</v>
      </c>
      <c r="X67" s="173">
        <f t="shared" ref="X67:AB67" si="79">X30/X$35*100</f>
        <v>1.8515148147620291</v>
      </c>
      <c r="Y67" s="173">
        <f t="shared" si="79"/>
        <v>1.782359137225652</v>
      </c>
      <c r="Z67" s="173">
        <f t="shared" si="79"/>
        <v>1.5394006002861016</v>
      </c>
      <c r="AA67" s="173">
        <f t="shared" si="79"/>
        <v>1.9179746788262328</v>
      </c>
      <c r="AB67" s="173">
        <f t="shared" si="79"/>
        <v>1.8204333429978941</v>
      </c>
      <c r="AD67" s="68">
        <f t="shared" si="31"/>
        <v>26.671409488634122</v>
      </c>
      <c r="AE67" s="69">
        <f t="shared" si="32"/>
        <v>62.726752776286631</v>
      </c>
      <c r="AF67" s="69">
        <f t="shared" si="33"/>
        <v>89.398162264920757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4.0798265999502394</v>
      </c>
      <c r="C68" s="173">
        <f t="shared" si="73"/>
        <v>3.9519637468355158</v>
      </c>
      <c r="D68" s="173">
        <f t="shared" si="73"/>
        <v>3.6914341039953018</v>
      </c>
      <c r="E68" s="173">
        <f t="shared" si="73"/>
        <v>3.8200935813660846</v>
      </c>
      <c r="F68" s="173">
        <f t="shared" si="73"/>
        <v>3.5490287468502233</v>
      </c>
      <c r="H68" s="68">
        <f t="shared" si="21"/>
        <v>0.50593977241447941</v>
      </c>
      <c r="I68" s="69">
        <f t="shared" si="22"/>
        <v>54.234853115438874</v>
      </c>
      <c r="J68" s="69">
        <f t="shared" si="23"/>
        <v>54.740792887853353</v>
      </c>
      <c r="L68" t="str">
        <f t="shared" si="24"/>
        <v>82 Transport and mobile machine drivers and operatives</v>
      </c>
      <c r="M68" s="173">
        <f t="shared" ref="M68:Q68" si="80">M31/M$35*100</f>
        <v>7.5348477911472065</v>
      </c>
      <c r="N68" s="173">
        <f t="shared" si="80"/>
        <v>7.332050388657489</v>
      </c>
      <c r="O68" s="173">
        <f t="shared" si="80"/>
        <v>6.8149973147936267</v>
      </c>
      <c r="P68" s="173">
        <f t="shared" si="80"/>
        <v>6.9428006079064772</v>
      </c>
      <c r="Q68" s="173">
        <f t="shared" si="80"/>
        <v>6.4495902466299455</v>
      </c>
      <c r="S68" s="68">
        <f t="shared" si="26"/>
        <v>-3.3713143007436628</v>
      </c>
      <c r="T68" s="69">
        <f t="shared" si="27"/>
        <v>51.822884299620199</v>
      </c>
      <c r="U68" s="69">
        <f t="shared" si="28"/>
        <v>48.451569998876529</v>
      </c>
      <c r="W68" t="str">
        <f t="shared" si="29"/>
        <v>82 Transport and mobile machine drivers and operatives</v>
      </c>
      <c r="X68" s="173">
        <f t="shared" ref="X68:AB68" si="81">X31/X$35*100</f>
        <v>0.42346487625309098</v>
      </c>
      <c r="Y68" s="173">
        <f t="shared" si="81"/>
        <v>0.38373326695972804</v>
      </c>
      <c r="Z68" s="173">
        <f t="shared" si="81"/>
        <v>0.38571383110120716</v>
      </c>
      <c r="AA68" s="173">
        <f t="shared" si="81"/>
        <v>0.5679980840789528</v>
      </c>
      <c r="AB68" s="173">
        <f t="shared" si="81"/>
        <v>0.62297671534848142</v>
      </c>
      <c r="AD68" s="68">
        <f t="shared" si="31"/>
        <v>73.006362657705509</v>
      </c>
      <c r="AE68" s="69">
        <f t="shared" si="32"/>
        <v>99.336039633906623</v>
      </c>
      <c r="AF68" s="69">
        <f t="shared" si="33"/>
        <v>172.34240229161216</v>
      </c>
    </row>
    <row r="69" spans="1:32" x14ac:dyDescent="0.2">
      <c r="A69" t="str">
        <f t="shared" si="19"/>
        <v>91 Elementary trades and related occupations</v>
      </c>
      <c r="B69" s="173">
        <f t="shared" si="73"/>
        <v>2.1926630795279398</v>
      </c>
      <c r="C69" s="173">
        <f t="shared" si="73"/>
        <v>1.862520859642703</v>
      </c>
      <c r="D69" s="173">
        <f t="shared" si="73"/>
        <v>1.7051726007853671</v>
      </c>
      <c r="E69" s="173">
        <f t="shared" si="73"/>
        <v>1.3754705266977452</v>
      </c>
      <c r="F69" s="173">
        <f t="shared" si="73"/>
        <v>1.2064770540904326</v>
      </c>
      <c r="H69" s="68">
        <f t="shared" si="21"/>
        <v>-26.034694952448557</v>
      </c>
      <c r="I69" s="69">
        <f t="shared" si="22"/>
        <v>32.471953556326469</v>
      </c>
      <c r="J69" s="69">
        <f t="shared" si="23"/>
        <v>6.4372586038779138</v>
      </c>
      <c r="L69" t="str">
        <f t="shared" si="24"/>
        <v>91 Elementary trades and related occupations</v>
      </c>
      <c r="M69" s="173">
        <f t="shared" ref="M69:Q70" si="82">M32/M$35*100</f>
        <v>3.1663994741938115</v>
      </c>
      <c r="N69" s="173">
        <f t="shared" si="82"/>
        <v>2.7005479272166508</v>
      </c>
      <c r="O69" s="173">
        <f t="shared" si="82"/>
        <v>2.5670587857522889</v>
      </c>
      <c r="P69" s="173">
        <f t="shared" si="82"/>
        <v>2.056100942886816</v>
      </c>
      <c r="Q69" s="173">
        <f t="shared" si="82"/>
        <v>1.8126073576609643</v>
      </c>
      <c r="S69" s="68">
        <f t="shared" si="26"/>
        <v>-27.904598977788481</v>
      </c>
      <c r="T69" s="69">
        <f t="shared" si="27"/>
        <v>26.209381821952572</v>
      </c>
      <c r="U69" s="69">
        <f t="shared" si="28"/>
        <v>-1.6952171558359073</v>
      </c>
      <c r="W69" t="str">
        <f t="shared" si="29"/>
        <v>91 Elementary trades and related occupations</v>
      </c>
      <c r="X69" s="173">
        <f t="shared" ref="X69:AB70" si="83">X32/X$35*100</f>
        <v>1.1621824296556622</v>
      </c>
      <c r="Y69" s="173">
        <f t="shared" si="83"/>
        <v>0.97784716859600274</v>
      </c>
      <c r="Z69" s="173">
        <f t="shared" si="83"/>
        <v>0.79302373671793647</v>
      </c>
      <c r="AA69" s="173">
        <f t="shared" si="83"/>
        <v>0.66663838426732558</v>
      </c>
      <c r="AB69" s="173">
        <f t="shared" si="83"/>
        <v>0.5950199943962986</v>
      </c>
      <c r="AD69" s="68">
        <f t="shared" si="31"/>
        <v>-19.628727231263493</v>
      </c>
      <c r="AE69" s="69">
        <f t="shared" si="32"/>
        <v>53.926440972979684</v>
      </c>
      <c r="AF69" s="69">
        <f t="shared" si="33"/>
        <v>34.297713741716194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9.6350604177840964</v>
      </c>
      <c r="C70" s="173">
        <f t="shared" si="73"/>
        <v>8.9202244902496428</v>
      </c>
      <c r="D70" s="173">
        <f t="shared" si="73"/>
        <v>8.1366482644946494</v>
      </c>
      <c r="E70" s="173">
        <f t="shared" si="73"/>
        <v>7.9405901996848511</v>
      </c>
      <c r="F70" s="173">
        <f t="shared" si="73"/>
        <v>7.0073623785791543</v>
      </c>
      <c r="H70" s="68">
        <f t="shared" si="21"/>
        <v>-9.9701831703413486</v>
      </c>
      <c r="I70" s="69">
        <f t="shared" si="22"/>
        <v>45.757305514600858</v>
      </c>
      <c r="J70" s="69">
        <f t="shared" si="23"/>
        <v>35.787122344259508</v>
      </c>
      <c r="L70" t="str">
        <f t="shared" si="24"/>
        <v>92 Elementary administration and service occupations</v>
      </c>
      <c r="M70" s="173">
        <f t="shared" si="82"/>
        <v>9.4388892705600149</v>
      </c>
      <c r="N70" s="173">
        <f t="shared" si="82"/>
        <v>8.5572150605796011</v>
      </c>
      <c r="O70" s="173">
        <f t="shared" si="82"/>
        <v>8.1449183251694883</v>
      </c>
      <c r="P70" s="173">
        <f t="shared" si="82"/>
        <v>8.5055148262998017</v>
      </c>
      <c r="Q70" s="173">
        <f t="shared" si="82"/>
        <v>7.8826157115482198</v>
      </c>
      <c r="S70" s="68">
        <f t="shared" si="26"/>
        <v>-1.1849127532397732</v>
      </c>
      <c r="T70" s="69">
        <f t="shared" si="27"/>
        <v>40.998303177624649</v>
      </c>
      <c r="U70" s="69">
        <f t="shared" si="28"/>
        <v>39.813390424384878</v>
      </c>
      <c r="W70" t="str">
        <f t="shared" si="29"/>
        <v>92 Elementary administration and service occupations</v>
      </c>
      <c r="X70" s="173">
        <f t="shared" si="83"/>
        <v>9.8426633916331223</v>
      </c>
      <c r="Y70" s="173">
        <f t="shared" si="83"/>
        <v>9.3034399070984719</v>
      </c>
      <c r="Z70" s="173">
        <f t="shared" si="83"/>
        <v>8.1278959180922019</v>
      </c>
      <c r="AA70" s="173">
        <f t="shared" si="83"/>
        <v>7.3522580830608657</v>
      </c>
      <c r="AB70" s="173">
        <f t="shared" si="83"/>
        <v>6.1244171994449506</v>
      </c>
      <c r="AD70" s="68">
        <f t="shared" si="31"/>
        <v>-19.287256983020356</v>
      </c>
      <c r="AE70" s="69">
        <f t="shared" si="32"/>
        <v>50.804387043475117</v>
      </c>
      <c r="AF70" s="69">
        <f t="shared" si="33"/>
        <v>31.517130060454758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4.5387569935189536</v>
      </c>
      <c r="I72" s="67">
        <f>IF(D35&gt;0,I35/D35*100,0)</f>
        <v>49.635097220068467</v>
      </c>
      <c r="J72" s="67">
        <f>IF(D35&gt;0,(J35/D35)*100,0)</f>
        <v>54.173854213587404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2.1032667798644749</v>
      </c>
      <c r="T72" s="67">
        <f t="shared" ref="T72" si="85">IF(O35&gt;0,T35/O35*100,0)</f>
        <v>40.73351845626847</v>
      </c>
      <c r="U72" s="67">
        <f t="shared" ref="U72" si="86">IF(O35&gt;0,(U35/O35)*100,0)</f>
        <v>42.836785236132947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7.116277866437402</v>
      </c>
      <c r="AE72" s="67">
        <f t="shared" ref="AE72" si="88">IF(Z35&gt;0,AE35/Z35*100,0)</f>
        <v>59.055789997640453</v>
      </c>
      <c r="AF72" s="67">
        <f t="shared" ref="AF72" si="89">IF(Z35&gt;0,(AF35/Z35)*100,0)</f>
        <v>66.172067864077803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Sheffield City Region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Sheffield City Region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Sheffield City Region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4.4132912470150609</v>
      </c>
      <c r="C82" s="18">
        <f t="shared" ref="B82:E107" si="96">IF(AND(D$6-C$6 &lt;&gt; 0,C8&lt;&gt;0,D8&lt;&gt;0),(EXP(LN(D8/C8)/(D$6-C$6))-1)*100,0)</f>
        <v>7.4870866754248144</v>
      </c>
      <c r="D82" s="18">
        <f t="shared" si="96"/>
        <v>-1.5118505168184804</v>
      </c>
      <c r="E82" s="18">
        <f t="shared" si="96"/>
        <v>0.90608255138342475</v>
      </c>
      <c r="F82" s="18">
        <f t="shared" ref="F82:F107" si="97">IF(AND(F$6-D$6 &lt;&gt; 0,D8&lt;&gt;0,F8&lt;&gt;0),(EXP(LN(F8/D8)/(F$6-D$6))-1)*100,0)</f>
        <v>9.3580098211076823E-2</v>
      </c>
      <c r="H82" s="18">
        <f t="shared" ref="H82:H107" si="98">IF($F$6-$D$6 &lt;&gt; 0,(EXP(LN(1+(H45/100))/($F$6-$D$6))-1)*100,0)</f>
        <v>9.3580098211076823E-2</v>
      </c>
      <c r="I82" s="18">
        <f t="shared" ref="I82:I107" si="99">IF(D8&gt;0,((1+(I8/D8))^(1/($F$6-$D$6))-1)*100,0)</f>
        <v>2.7429519482072839</v>
      </c>
      <c r="J82" s="18">
        <f t="shared" ref="J82:J107" si="100">IF($F$6-$D$6 &lt;&gt; 0,(EXP(LN(1+(J45/100))/($F$6-$D$6))-1)*100,0)</f>
        <v>2.8071617250938763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3.7494534542632518</v>
      </c>
      <c r="N82" s="18">
        <f t="shared" si="102"/>
        <v>7.331804016812149</v>
      </c>
      <c r="O82" s="18">
        <f t="shared" si="102"/>
        <v>-2.3608171334972727</v>
      </c>
      <c r="P82" s="18">
        <f t="shared" si="102"/>
        <v>0.33560955916509538</v>
      </c>
      <c r="Q82" s="18">
        <f t="shared" ref="Q82:Q107" si="103">IF(AND(Q$6-O$6 &lt;&gt; 0,O8&lt;&gt;0,Q8&lt;&gt;0),(EXP(LN(Q8/O8)/(Q$6-O$6))-1)*100,0)</f>
        <v>-0.5713732980069719</v>
      </c>
      <c r="S82" s="18">
        <f t="shared" ref="S82:S107" si="104">IF($F$6-$D$6 &lt;&gt; 0,(EXP(LN(1+(S45/100))/($F$6-$D$6))-1)*100,0)</f>
        <v>-0.5713732980069719</v>
      </c>
      <c r="T82" s="18">
        <f t="shared" ref="T82:T107" si="105">IF(O8&gt;0,((1+(T8/O8))^(1/($F$6-$D$6))-1)*100,0)</f>
        <v>2.4020134986512121</v>
      </c>
      <c r="U82" s="18">
        <f t="shared" ref="U82:U107" si="106">IF($F$6-$D$6 &lt;&gt; 0,(EXP(LN(1+(U45/100))/($F$6-$D$6))-1)*100,0)</f>
        <v>1.9971642393767031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5.7464271484342966</v>
      </c>
      <c r="Y82" s="18">
        <f t="shared" si="108"/>
        <v>7.7844369495024157</v>
      </c>
      <c r="Z82" s="18">
        <f t="shared" si="108"/>
        <v>3.0280905720569962E-2</v>
      </c>
      <c r="AA82" s="18">
        <f t="shared" si="108"/>
        <v>1.808587726513422</v>
      </c>
      <c r="AB82" s="18">
        <f t="shared" ref="AB82:AB107" si="109">IF(AND(AB$6-Z$6 &lt;&gt; 0,Z8&lt;&gt;0,AB8&lt;&gt;0),(EXP(LN(AB8/Z8)/(AB$6-Z$6))-1)*100,0)</f>
        <v>1.2123335697179716</v>
      </c>
      <c r="AD82" s="18">
        <f t="shared" ref="AD82:AD107" si="110">IF($F$6-$D$6 &lt;&gt; 0,(EXP(LN(1+(AD45/100))/($F$6-$D$6))-1)*100,0)</f>
        <v>1.2123335697179716</v>
      </c>
      <c r="AE82" s="18">
        <f t="shared" ref="AE82:AE107" si="111">IF(Z8&gt;0,((1+(AE8/Z8))^(1/($F$6-$D$6))-1)*100,0)</f>
        <v>3.3522324291022088</v>
      </c>
      <c r="AF82" s="18">
        <f t="shared" ref="AF82:AF107" si="112">IF($F$6-$D$6 &lt;&gt; 0,(EXP(LN(1+(AF45/100))/($F$6-$D$6))-1)*100,0)</f>
        <v>4.1411207636879332</v>
      </c>
    </row>
    <row r="83" spans="1:32" x14ac:dyDescent="0.2">
      <c r="A83" t="str">
        <f t="shared" si="95"/>
        <v>12 Other managers and proprietors</v>
      </c>
      <c r="B83" s="18">
        <f t="shared" si="96"/>
        <v>1.7110966117269477</v>
      </c>
      <c r="C83" s="18">
        <f t="shared" si="96"/>
        <v>1.4901624097572785</v>
      </c>
      <c r="D83" s="18">
        <f t="shared" si="96"/>
        <v>3.6640037668413505</v>
      </c>
      <c r="E83" s="18">
        <f t="shared" si="96"/>
        <v>1.3535415088068437</v>
      </c>
      <c r="F83" s="18">
        <f t="shared" si="97"/>
        <v>2.117916439847467</v>
      </c>
      <c r="H83" s="18">
        <f t="shared" si="98"/>
        <v>2.117916439847467</v>
      </c>
      <c r="I83" s="18">
        <f t="shared" si="99"/>
        <v>3.5988372369357258</v>
      </c>
      <c r="J83" s="18">
        <f t="shared" si="100"/>
        <v>4.9661725308827842</v>
      </c>
      <c r="L83" t="str">
        <f t="shared" si="101"/>
        <v>12 Other managers and proprietors</v>
      </c>
      <c r="M83" s="18">
        <f t="shared" si="102"/>
        <v>0.72136279165704309</v>
      </c>
      <c r="N83" s="18">
        <f t="shared" si="102"/>
        <v>2.2240703543265239</v>
      </c>
      <c r="O83" s="18">
        <f t="shared" si="102"/>
        <v>4.1940999444873395</v>
      </c>
      <c r="P83" s="18">
        <f t="shared" si="102"/>
        <v>1.2093367434338864</v>
      </c>
      <c r="Q83" s="18">
        <f t="shared" si="103"/>
        <v>2.1946345662434918</v>
      </c>
      <c r="S83" s="18">
        <f t="shared" si="104"/>
        <v>2.1946345662434918</v>
      </c>
      <c r="T83" s="18">
        <f t="shared" si="105"/>
        <v>3.338478324366001</v>
      </c>
      <c r="U83" s="18">
        <f t="shared" si="106"/>
        <v>4.8039763267988533</v>
      </c>
      <c r="W83" t="str">
        <f t="shared" si="107"/>
        <v>12 Other managers and proprietors</v>
      </c>
      <c r="X83" s="18">
        <f t="shared" si="108"/>
        <v>3.0611439567908905</v>
      </c>
      <c r="Y83" s="18">
        <f t="shared" si="108"/>
        <v>0.54488342391243449</v>
      </c>
      <c r="Z83" s="18">
        <f t="shared" si="108"/>
        <v>2.9530110381517316</v>
      </c>
      <c r="AA83" s="18">
        <f t="shared" si="108"/>
        <v>1.5510208736430275</v>
      </c>
      <c r="AB83" s="18">
        <f t="shared" si="109"/>
        <v>2.0162166558654659</v>
      </c>
      <c r="AD83" s="18">
        <f t="shared" si="110"/>
        <v>2.0162166558654659</v>
      </c>
      <c r="AE83" s="18">
        <f t="shared" si="111"/>
        <v>3.9264944941365343</v>
      </c>
      <c r="AF83" s="18">
        <f t="shared" si="112"/>
        <v>5.1734008584559232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5.1317531677817607</v>
      </c>
      <c r="C84" s="18">
        <f t="shared" si="96"/>
        <v>7.8699948930643249</v>
      </c>
      <c r="D84" s="18">
        <f t="shared" si="96"/>
        <v>0.99790459872992621</v>
      </c>
      <c r="E84" s="18">
        <f t="shared" si="96"/>
        <v>1.0424493040259719</v>
      </c>
      <c r="F84" s="18">
        <f t="shared" si="97"/>
        <v>1.0275988864376639</v>
      </c>
      <c r="H84" s="18">
        <f t="shared" si="98"/>
        <v>1.0275988864376639</v>
      </c>
      <c r="I84" s="18">
        <f t="shared" si="99"/>
        <v>2.3347760739066636</v>
      </c>
      <c r="J84" s="18">
        <f t="shared" si="100"/>
        <v>3.0938997941829971</v>
      </c>
      <c r="L84" t="str">
        <f t="shared" si="101"/>
        <v>21 Science, research, engineering and technology professionals</v>
      </c>
      <c r="M84" s="18">
        <f t="shared" si="102"/>
        <v>5.8126139733520876</v>
      </c>
      <c r="N84" s="18">
        <f t="shared" si="102"/>
        <v>2.9010121606160011</v>
      </c>
      <c r="O84" s="18">
        <f t="shared" si="102"/>
        <v>0.215250156219704</v>
      </c>
      <c r="P84" s="18">
        <f t="shared" si="102"/>
        <v>0.62900693150897968</v>
      </c>
      <c r="Q84" s="18">
        <f t="shared" si="103"/>
        <v>0.49089854612984762</v>
      </c>
      <c r="S84" s="18">
        <f t="shared" si="104"/>
        <v>0.49089854612984762</v>
      </c>
      <c r="T84" s="18">
        <f t="shared" si="105"/>
        <v>1.9749292673922669</v>
      </c>
      <c r="U84" s="18">
        <f t="shared" si="106"/>
        <v>2.3514670806126015</v>
      </c>
      <c r="W84" t="str">
        <f t="shared" si="107"/>
        <v>21 Science, research, engineering and technology professionals</v>
      </c>
      <c r="X84" s="18">
        <f t="shared" si="108"/>
        <v>2.6367294782494222</v>
      </c>
      <c r="Y84" s="18">
        <f t="shared" si="108"/>
        <v>27.526924666072183</v>
      </c>
      <c r="Z84" s="18">
        <f t="shared" si="108"/>
        <v>3.3459869365504824</v>
      </c>
      <c r="AA84" s="18">
        <f t="shared" si="108"/>
        <v>2.1019897536385113</v>
      </c>
      <c r="AB84" s="18">
        <f t="shared" si="109"/>
        <v>2.5149827111947909</v>
      </c>
      <c r="AD84" s="18">
        <f t="shared" si="110"/>
        <v>2.5149827111947909</v>
      </c>
      <c r="AE84" s="18">
        <f t="shared" si="111"/>
        <v>3.3777681582706665</v>
      </c>
      <c r="AF84" s="18">
        <f t="shared" si="112"/>
        <v>5.0619119171305682</v>
      </c>
    </row>
    <row r="85" spans="1:32" x14ac:dyDescent="0.2">
      <c r="A85" t="str">
        <f t="shared" si="95"/>
        <v>22 Health professionals</v>
      </c>
      <c r="B85" s="18">
        <f t="shared" si="96"/>
        <v>3.0457976687374266</v>
      </c>
      <c r="C85" s="18">
        <f t="shared" si="96"/>
        <v>2.6364534355908242</v>
      </c>
      <c r="D85" s="18">
        <f t="shared" si="96"/>
        <v>1.7895300912677659</v>
      </c>
      <c r="E85" s="18">
        <f t="shared" si="96"/>
        <v>1.1896693082092291</v>
      </c>
      <c r="F85" s="18">
        <f t="shared" si="97"/>
        <v>1.3892290848508182</v>
      </c>
      <c r="H85" s="18">
        <f t="shared" si="98"/>
        <v>1.3892290848508182</v>
      </c>
      <c r="I85" s="18">
        <f t="shared" si="99"/>
        <v>3.1997465033742012</v>
      </c>
      <c r="J85" s="18">
        <f t="shared" si="100"/>
        <v>4.1255384701091247</v>
      </c>
      <c r="L85" t="str">
        <f t="shared" si="101"/>
        <v>22 Health professionals</v>
      </c>
      <c r="M85" s="18">
        <f t="shared" si="102"/>
        <v>3.1928633021656827</v>
      </c>
      <c r="N85" s="18">
        <f t="shared" si="102"/>
        <v>14.753192218545141</v>
      </c>
      <c r="O85" s="18">
        <f t="shared" si="102"/>
        <v>1.4333540042428927</v>
      </c>
      <c r="P85" s="18">
        <f t="shared" si="102"/>
        <v>0.97236192191856308</v>
      </c>
      <c r="Q85" s="18">
        <f t="shared" si="103"/>
        <v>1.1257926882637825</v>
      </c>
      <c r="S85" s="18">
        <f t="shared" si="104"/>
        <v>1.1257926882637825</v>
      </c>
      <c r="T85" s="18">
        <f t="shared" si="105"/>
        <v>2.418785910712784</v>
      </c>
      <c r="U85" s="18">
        <f t="shared" si="106"/>
        <v>3.2430319565285082</v>
      </c>
      <c r="W85" t="str">
        <f t="shared" si="107"/>
        <v>22 Health professionals</v>
      </c>
      <c r="X85" s="18">
        <f t="shared" si="108"/>
        <v>2.9946793863923293</v>
      </c>
      <c r="Y85" s="18">
        <f t="shared" si="108"/>
        <v>-1.5954670315824981</v>
      </c>
      <c r="Z85" s="18">
        <f t="shared" si="108"/>
        <v>1.9331785901500309</v>
      </c>
      <c r="AA85" s="18">
        <f t="shared" si="108"/>
        <v>1.2748738288621553</v>
      </c>
      <c r="AB85" s="18">
        <f t="shared" si="109"/>
        <v>1.4938350034689796</v>
      </c>
      <c r="AD85" s="18">
        <f t="shared" si="110"/>
        <v>1.4938350034689796</v>
      </c>
      <c r="AE85" s="18">
        <f t="shared" si="111"/>
        <v>3.4955056225275394</v>
      </c>
      <c r="AF85" s="18">
        <f t="shared" si="112"/>
        <v>4.4569263227047351</v>
      </c>
    </row>
    <row r="86" spans="1:32" x14ac:dyDescent="0.2">
      <c r="A86" t="str">
        <f t="shared" si="95"/>
        <v>23 Teaching and other educational professionals</v>
      </c>
      <c r="B86" s="18">
        <f t="shared" si="96"/>
        <v>2.1167669302009973</v>
      </c>
      <c r="C86" s="18">
        <f t="shared" si="96"/>
        <v>4.3242554789617582</v>
      </c>
      <c r="D86" s="18">
        <f t="shared" si="96"/>
        <v>0.57389209075353609</v>
      </c>
      <c r="E86" s="18">
        <f t="shared" si="96"/>
        <v>0.79335689552579858</v>
      </c>
      <c r="F86" s="18">
        <f t="shared" si="97"/>
        <v>0.72014880107109658</v>
      </c>
      <c r="H86" s="18">
        <f t="shared" si="98"/>
        <v>0.72014880107109658</v>
      </c>
      <c r="I86" s="18">
        <f t="shared" si="99"/>
        <v>2.9570843293602822</v>
      </c>
      <c r="J86" s="18">
        <f t="shared" si="100"/>
        <v>3.4444023338406904</v>
      </c>
      <c r="L86" t="str">
        <f t="shared" si="101"/>
        <v>23 Teaching and other educational professionals</v>
      </c>
      <c r="M86" s="18">
        <f t="shared" si="102"/>
        <v>0.56667952722859738</v>
      </c>
      <c r="N86" s="18">
        <f t="shared" si="102"/>
        <v>1.9445845789930694</v>
      </c>
      <c r="O86" s="18">
        <f t="shared" si="102"/>
        <v>0.69469959703261086</v>
      </c>
      <c r="P86" s="18">
        <f t="shared" si="102"/>
        <v>0.26947481106369686</v>
      </c>
      <c r="Q86" s="18">
        <f t="shared" si="103"/>
        <v>0.4110165102624963</v>
      </c>
      <c r="S86" s="18">
        <f t="shared" si="104"/>
        <v>0.4110165102624963</v>
      </c>
      <c r="T86" s="18">
        <f t="shared" si="105"/>
        <v>2.4993553237734334</v>
      </c>
      <c r="U86" s="18">
        <f t="shared" si="106"/>
        <v>2.7928336724325931</v>
      </c>
      <c r="W86" t="str">
        <f t="shared" si="107"/>
        <v>23 Teaching and other educational professionals</v>
      </c>
      <c r="X86" s="18">
        <f t="shared" si="108"/>
        <v>2.8070787607866521</v>
      </c>
      <c r="Y86" s="18">
        <f t="shared" si="108"/>
        <v>5.3270976207631104</v>
      </c>
      <c r="Z86" s="18">
        <f t="shared" si="108"/>
        <v>0.52444918606198154</v>
      </c>
      <c r="AA86" s="18">
        <f t="shared" si="108"/>
        <v>1.0019329977901892</v>
      </c>
      <c r="AB86" s="18">
        <f t="shared" si="109"/>
        <v>0.84252025625888294</v>
      </c>
      <c r="AD86" s="18">
        <f t="shared" si="110"/>
        <v>0.84252025625888294</v>
      </c>
      <c r="AE86" s="18">
        <f t="shared" si="111"/>
        <v>3.1358958270902404</v>
      </c>
      <c r="AF86" s="18">
        <f t="shared" si="112"/>
        <v>3.6944876955856465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4.9304547943232579</v>
      </c>
      <c r="C87" s="18">
        <f t="shared" si="96"/>
        <v>13.303977917040367</v>
      </c>
      <c r="D87" s="18">
        <f t="shared" si="96"/>
        <v>2.0360893593652341</v>
      </c>
      <c r="E87" s="18">
        <f t="shared" si="96"/>
        <v>1.2992142274138141</v>
      </c>
      <c r="F87" s="18">
        <f t="shared" si="97"/>
        <v>1.5442460878898112</v>
      </c>
      <c r="H87" s="18">
        <f t="shared" si="98"/>
        <v>1.5442460878898112</v>
      </c>
      <c r="I87" s="18">
        <f t="shared" si="99"/>
        <v>3.0018760453954574</v>
      </c>
      <c r="J87" s="18">
        <f t="shared" si="100"/>
        <v>4.0608918385391712</v>
      </c>
      <c r="L87" t="str">
        <f t="shared" si="101"/>
        <v>24 Business, media and public service professionals</v>
      </c>
      <c r="M87" s="18">
        <f t="shared" si="102"/>
        <v>4.686627548917266</v>
      </c>
      <c r="N87" s="18">
        <f t="shared" si="102"/>
        <v>10.05182311663857</v>
      </c>
      <c r="O87" s="18">
        <f t="shared" si="102"/>
        <v>1.9106647490504614</v>
      </c>
      <c r="P87" s="18">
        <f t="shared" si="102"/>
        <v>0.74866904906776277</v>
      </c>
      <c r="Q87" s="18">
        <f t="shared" si="103"/>
        <v>1.1345213063920667</v>
      </c>
      <c r="S87" s="18">
        <f t="shared" si="104"/>
        <v>1.1345213063920667</v>
      </c>
      <c r="T87" s="18">
        <f t="shared" si="105"/>
        <v>2.6089381074773765</v>
      </c>
      <c r="U87" s="18">
        <f t="shared" si="106"/>
        <v>3.4196305613586775</v>
      </c>
      <c r="W87" t="str">
        <f t="shared" si="107"/>
        <v>24 Business, media and public service professionals</v>
      </c>
      <c r="X87" s="18">
        <f t="shared" si="108"/>
        <v>5.2171498315794818</v>
      </c>
      <c r="Y87" s="18">
        <f t="shared" si="108"/>
        <v>17.079885832603846</v>
      </c>
      <c r="Z87" s="18">
        <f t="shared" si="108"/>
        <v>2.1722717488723564</v>
      </c>
      <c r="AA87" s="18">
        <f t="shared" si="108"/>
        <v>1.8637321071351742</v>
      </c>
      <c r="AB87" s="18">
        <f t="shared" si="109"/>
        <v>1.9664749899184653</v>
      </c>
      <c r="AD87" s="18">
        <f t="shared" si="110"/>
        <v>1.9664749899184653</v>
      </c>
      <c r="AE87" s="18">
        <f t="shared" si="111"/>
        <v>3.4080403281884886</v>
      </c>
      <c r="AF87" s="18">
        <f t="shared" si="112"/>
        <v>4.7028589851839886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4.8486190479135827</v>
      </c>
      <c r="C88" s="18">
        <f t="shared" si="96"/>
        <v>10.906339352042259</v>
      </c>
      <c r="D88" s="18">
        <f t="shared" si="96"/>
        <v>-2.6993933080442845</v>
      </c>
      <c r="E88" s="18">
        <f t="shared" si="96"/>
        <v>0.66711678236184291</v>
      </c>
      <c r="F88" s="18">
        <f t="shared" si="97"/>
        <v>-0.46780017159361309</v>
      </c>
      <c r="H88" s="18">
        <f t="shared" si="98"/>
        <v>-0.46780017159361309</v>
      </c>
      <c r="I88" s="18">
        <f t="shared" si="99"/>
        <v>2.1412496167080741</v>
      </c>
      <c r="J88" s="18">
        <f t="shared" si="100"/>
        <v>1.7966572637150735</v>
      </c>
      <c r="L88" t="str">
        <f t="shared" si="101"/>
        <v>31 Science, engineering and technology associate professionals</v>
      </c>
      <c r="M88" s="18">
        <f t="shared" si="102"/>
        <v>6.2221124978259379</v>
      </c>
      <c r="N88" s="18">
        <f t="shared" si="102"/>
        <v>6.3019883200110094</v>
      </c>
      <c r="O88" s="18">
        <f t="shared" si="102"/>
        <v>-4.0276553588258546</v>
      </c>
      <c r="P88" s="18">
        <f t="shared" si="102"/>
        <v>0.16406729894915539</v>
      </c>
      <c r="Q88" s="18">
        <f t="shared" si="103"/>
        <v>-1.2531306197946956</v>
      </c>
      <c r="S88" s="18">
        <f t="shared" si="104"/>
        <v>-1.2531306197946956</v>
      </c>
      <c r="T88" s="18">
        <f t="shared" si="105"/>
        <v>1.8054833925623237</v>
      </c>
      <c r="U88" s="18">
        <f t="shared" si="106"/>
        <v>0.85096134560376235</v>
      </c>
      <c r="W88" t="str">
        <f t="shared" si="107"/>
        <v>31 Science, engineering and technology associate professionals</v>
      </c>
      <c r="X88" s="18">
        <f t="shared" si="108"/>
        <v>0.87814716398977311</v>
      </c>
      <c r="Y88" s="18">
        <f t="shared" si="108"/>
        <v>26.062423461429063</v>
      </c>
      <c r="Z88" s="18">
        <f t="shared" si="108"/>
        <v>0.649576525510831</v>
      </c>
      <c r="AA88" s="18">
        <f t="shared" si="108"/>
        <v>1.6948364256727189</v>
      </c>
      <c r="AB88" s="18">
        <f t="shared" si="109"/>
        <v>1.3452158624988053</v>
      </c>
      <c r="AD88" s="18">
        <f t="shared" si="110"/>
        <v>1.3452158624988053</v>
      </c>
      <c r="AE88" s="18">
        <f t="shared" si="111"/>
        <v>2.9997049450144919</v>
      </c>
      <c r="AF88" s="18">
        <f t="shared" si="112"/>
        <v>3.9182971315290471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2.6018823204911445</v>
      </c>
      <c r="C89" s="18">
        <f t="shared" si="96"/>
        <v>4.9481094053362762</v>
      </c>
      <c r="D89" s="18">
        <f t="shared" si="96"/>
        <v>0.41787705174016754</v>
      </c>
      <c r="E89" s="18">
        <f t="shared" si="96"/>
        <v>1.2497458638054626</v>
      </c>
      <c r="F89" s="18">
        <f t="shared" si="97"/>
        <v>0.97169336980154064</v>
      </c>
      <c r="H89" s="18">
        <f t="shared" si="98"/>
        <v>0.97169336980154064</v>
      </c>
      <c r="I89" s="18">
        <f t="shared" si="99"/>
        <v>3.2234524768603556</v>
      </c>
      <c r="J89" s="18">
        <f t="shared" si="100"/>
        <v>3.8624408915590269</v>
      </c>
      <c r="L89" t="str">
        <f t="shared" si="101"/>
        <v>32 Health and social care associate professionals</v>
      </c>
      <c r="M89" s="18">
        <f t="shared" si="102"/>
        <v>1.4894568134092623</v>
      </c>
      <c r="N89" s="18">
        <f t="shared" si="102"/>
        <v>12.418749535815476</v>
      </c>
      <c r="O89" s="18">
        <f t="shared" si="102"/>
        <v>-1.3371447705021855</v>
      </c>
      <c r="P89" s="18">
        <f t="shared" si="102"/>
        <v>0.94824758072915571</v>
      </c>
      <c r="Q89" s="18">
        <f>IF(AND(Q$6-O$6 &lt;&gt; 0,O15&lt;&gt;0,Q15&lt;&gt;0),(EXP(LN(Q15/O15)/(Q$6-O$6))-1)*100,0)</f>
        <v>0.18062787503767552</v>
      </c>
      <c r="S89" s="18">
        <f t="shared" si="104"/>
        <v>0.18062787503767552</v>
      </c>
      <c r="T89" s="18">
        <f t="shared" si="105"/>
        <v>2.608489486529475</v>
      </c>
      <c r="U89" s="18">
        <f t="shared" si="106"/>
        <v>2.7349536290845133</v>
      </c>
      <c r="W89" t="str">
        <f t="shared" si="107"/>
        <v>32 Health and social care associate professionals</v>
      </c>
      <c r="X89" s="18">
        <f t="shared" si="108"/>
        <v>2.9652452138201113</v>
      </c>
      <c r="Y89" s="18">
        <f t="shared" si="108"/>
        <v>2.5945548817500885</v>
      </c>
      <c r="Z89" s="18">
        <f t="shared" si="108"/>
        <v>0.99621442077879596</v>
      </c>
      <c r="AA89" s="18">
        <f t="shared" si="108"/>
        <v>1.3407454125528462</v>
      </c>
      <c r="AB89" s="18">
        <f t="shared" si="109"/>
        <v>1.2257713565101636</v>
      </c>
      <c r="AD89" s="18">
        <f t="shared" si="110"/>
        <v>1.2257713565101636</v>
      </c>
      <c r="AE89" s="18">
        <f t="shared" si="111"/>
        <v>3.4243537141191771</v>
      </c>
      <c r="AF89" s="18">
        <f t="shared" si="112"/>
        <v>4.2149308839447563</v>
      </c>
    </row>
    <row r="90" spans="1:32" x14ac:dyDescent="0.2">
      <c r="A90" t="str">
        <f t="shared" si="95"/>
        <v>33 Protective service occupations</v>
      </c>
      <c r="B90" s="18">
        <f t="shared" si="96"/>
        <v>3.8165115538890682E-2</v>
      </c>
      <c r="C90" s="18">
        <f t="shared" si="96"/>
        <v>7.8290054586891866</v>
      </c>
      <c r="D90" s="18">
        <f t="shared" si="96"/>
        <v>3.2689833546776681</v>
      </c>
      <c r="E90" s="18">
        <f t="shared" si="96"/>
        <v>1.2062035807321569</v>
      </c>
      <c r="F90" s="18">
        <f t="shared" si="97"/>
        <v>1.8891775302001701</v>
      </c>
      <c r="H90" s="18">
        <f t="shared" si="98"/>
        <v>1.8891775302001701</v>
      </c>
      <c r="I90" s="18">
        <f t="shared" si="99"/>
        <v>2.3502518288620822</v>
      </c>
      <c r="J90" s="18">
        <f t="shared" si="100"/>
        <v>3.7654939993367442</v>
      </c>
      <c r="L90" t="str">
        <f t="shared" si="101"/>
        <v>33 Protective service occupations</v>
      </c>
      <c r="M90" s="18">
        <f t="shared" si="102"/>
        <v>-0.35540628319143952</v>
      </c>
      <c r="N90" s="18">
        <f t="shared" si="102"/>
        <v>6.2752068671241723</v>
      </c>
      <c r="O90" s="18">
        <f t="shared" si="102"/>
        <v>2.5328208787747553</v>
      </c>
      <c r="P90" s="18">
        <f t="shared" si="102"/>
        <v>0.59959610487099191</v>
      </c>
      <c r="Q90" s="18">
        <f t="shared" si="103"/>
        <v>1.239920006248485</v>
      </c>
      <c r="S90" s="18">
        <f t="shared" si="104"/>
        <v>1.239920006248485</v>
      </c>
      <c r="T90" s="18">
        <f t="shared" si="105"/>
        <v>1.9168710216014517</v>
      </c>
      <c r="U90" s="18">
        <f t="shared" si="106"/>
        <v>2.8870674838267218</v>
      </c>
      <c r="W90" t="str">
        <f t="shared" si="107"/>
        <v>33 Protective service occupations</v>
      </c>
      <c r="X90" s="18">
        <f t="shared" si="108"/>
        <v>1.466542430563722</v>
      </c>
      <c r="Y90" s="18">
        <f t="shared" si="108"/>
        <v>13.219041551807976</v>
      </c>
      <c r="Z90" s="18">
        <f t="shared" si="108"/>
        <v>5.5308571517970195</v>
      </c>
      <c r="AA90" s="18">
        <f t="shared" si="108"/>
        <v>2.7592106044027842</v>
      </c>
      <c r="AB90" s="18">
        <f t="shared" si="109"/>
        <v>3.6749086678871334</v>
      </c>
      <c r="AD90" s="18">
        <f t="shared" si="110"/>
        <v>3.6749086678871334</v>
      </c>
      <c r="AE90" s="18">
        <f t="shared" si="111"/>
        <v>3.6064657696244451</v>
      </c>
      <c r="AF90" s="18">
        <f t="shared" si="112"/>
        <v>6.0679600901156094</v>
      </c>
    </row>
    <row r="91" spans="1:32" x14ac:dyDescent="0.2">
      <c r="A91" t="str">
        <f t="shared" si="95"/>
        <v>34 Culture, media and sports occupations</v>
      </c>
      <c r="B91" s="18">
        <f t="shared" si="96"/>
        <v>3.543283957377219</v>
      </c>
      <c r="C91" s="18">
        <f t="shared" si="96"/>
        <v>9.8138530168240479</v>
      </c>
      <c r="D91" s="18">
        <f t="shared" si="96"/>
        <v>-1.7935861109203644</v>
      </c>
      <c r="E91" s="18">
        <f t="shared" si="96"/>
        <v>0.79548678179861554</v>
      </c>
      <c r="F91" s="18">
        <f t="shared" si="97"/>
        <v>-7.5034131786710923E-2</v>
      </c>
      <c r="H91" s="18">
        <f t="shared" si="98"/>
        <v>-7.5034131786710923E-2</v>
      </c>
      <c r="I91" s="18">
        <f t="shared" si="99"/>
        <v>2.5349916917417614</v>
      </c>
      <c r="J91" s="18">
        <f t="shared" si="100"/>
        <v>2.4822282019807629</v>
      </c>
      <c r="L91" t="str">
        <f t="shared" si="101"/>
        <v>34 Culture, media and sports occupations</v>
      </c>
      <c r="M91" s="18">
        <f t="shared" si="102"/>
        <v>4.4176693076977136</v>
      </c>
      <c r="N91" s="18">
        <f t="shared" si="102"/>
        <v>0.84823642404900923</v>
      </c>
      <c r="O91" s="18">
        <f t="shared" si="102"/>
        <v>-2.6249628663861935</v>
      </c>
      <c r="P91" s="18">
        <f t="shared" si="102"/>
        <v>0.36777108972678718</v>
      </c>
      <c r="Q91" s="18">
        <f t="shared" si="103"/>
        <v>-0.63988963529045817</v>
      </c>
      <c r="S91" s="18">
        <f t="shared" si="104"/>
        <v>-0.63988963529045817</v>
      </c>
      <c r="T91" s="18">
        <f t="shared" si="105"/>
        <v>2.0703341860672131</v>
      </c>
      <c r="U91" s="18">
        <f t="shared" si="106"/>
        <v>1.5958293570927484</v>
      </c>
      <c r="W91" t="str">
        <f t="shared" si="107"/>
        <v>34 Culture, media and sports occupations</v>
      </c>
      <c r="X91" s="18">
        <f t="shared" si="108"/>
        <v>2.6427152895534212</v>
      </c>
      <c r="Y91" s="18">
        <f t="shared" si="108"/>
        <v>19.452371824053749</v>
      </c>
      <c r="Z91" s="18">
        <f>IF(AND(AA$6-Z$6 &lt;&gt; 0,Z17&lt;&gt;0,AA17&lt;&gt;0),(EXP(LN(AA17/Z17)/(AA$6-Z$6))-1)*100,0)</f>
        <v>-1.062642767834443</v>
      </c>
      <c r="AA91" s="18">
        <f t="shared" si="108"/>
        <v>1.141818816545892</v>
      </c>
      <c r="AB91" s="18">
        <f t="shared" si="109"/>
        <v>0.40159403508046587</v>
      </c>
      <c r="AD91" s="18">
        <f t="shared" si="110"/>
        <v>0.40159403508046587</v>
      </c>
      <c r="AE91" s="18">
        <f t="shared" si="111"/>
        <v>2.9326269436422914</v>
      </c>
      <c r="AF91" s="18">
        <f t="shared" si="112"/>
        <v>3.2032003644933527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1.8847652560246786</v>
      </c>
      <c r="C92" s="18">
        <f t="shared" si="96"/>
        <v>7.9202651974037863</v>
      </c>
      <c r="D92" s="18">
        <f t="shared" si="96"/>
        <v>-0.8759026829802008</v>
      </c>
      <c r="E92" s="18">
        <f t="shared" si="96"/>
        <v>0.49031611382523987</v>
      </c>
      <c r="F92" s="18">
        <f t="shared" si="97"/>
        <v>3.2830287884455522E-2</v>
      </c>
      <c r="H92" s="18">
        <f t="shared" si="98"/>
        <v>3.2830287884455522E-2</v>
      </c>
      <c r="I92" s="18">
        <f t="shared" si="99"/>
        <v>2.5469562151536618</v>
      </c>
      <c r="J92" s="18">
        <f t="shared" si="100"/>
        <v>2.5700592564647851</v>
      </c>
      <c r="L92" t="str">
        <f t="shared" si="101"/>
        <v>35 Business and public service associate professionals</v>
      </c>
      <c r="M92" s="18">
        <f t="shared" si="102"/>
        <v>2.0375954301004695</v>
      </c>
      <c r="N92" s="18">
        <f t="shared" si="102"/>
        <v>8.8720522996119442</v>
      </c>
      <c r="O92" s="18">
        <f t="shared" si="102"/>
        <v>-1.6214418329293601</v>
      </c>
      <c r="P92" s="18">
        <f t="shared" si="102"/>
        <v>-4.9905017287932285E-2</v>
      </c>
      <c r="Q92" s="18">
        <f t="shared" si="103"/>
        <v>-0.57652037153024249</v>
      </c>
      <c r="S92" s="18">
        <f t="shared" si="104"/>
        <v>-0.57652037153024249</v>
      </c>
      <c r="T92" s="18">
        <f t="shared" si="105"/>
        <v>2.0640185793446397</v>
      </c>
      <c r="U92" s="18">
        <f t="shared" si="106"/>
        <v>1.6355967310944353</v>
      </c>
      <c r="W92" t="str">
        <f t="shared" si="107"/>
        <v>35 Business and public service associate professionals</v>
      </c>
      <c r="X92" s="18">
        <f t="shared" si="108"/>
        <v>1.7327487979458711</v>
      </c>
      <c r="Y92" s="18">
        <f t="shared" si="108"/>
        <v>6.9664375568899262</v>
      </c>
      <c r="Z92" s="18">
        <f t="shared" si="108"/>
        <v>-0.13788015030771206</v>
      </c>
      <c r="AA92" s="18">
        <f t="shared" si="108"/>
        <v>0.97859874589847351</v>
      </c>
      <c r="AB92" s="18">
        <f t="shared" si="109"/>
        <v>0.60505902066114725</v>
      </c>
      <c r="AD92" s="18">
        <f t="shared" si="110"/>
        <v>0.60505902066114725</v>
      </c>
      <c r="AE92" s="18">
        <f t="shared" si="111"/>
        <v>3.0087914872576116</v>
      </c>
      <c r="AF92" s="18">
        <f t="shared" si="112"/>
        <v>3.4143338058770345</v>
      </c>
    </row>
    <row r="93" spans="1:32" x14ac:dyDescent="0.2">
      <c r="A93" t="str">
        <f t="shared" si="95"/>
        <v>41 Administrative occupations</v>
      </c>
      <c r="B93" s="18">
        <f t="shared" si="96"/>
        <v>-0.95234308246212596</v>
      </c>
      <c r="C93" s="18">
        <f t="shared" si="96"/>
        <v>8.043123488674798</v>
      </c>
      <c r="D93" s="18">
        <f t="shared" si="96"/>
        <v>-1.4988506926960077</v>
      </c>
      <c r="E93" s="18">
        <f t="shared" si="96"/>
        <v>-0.32389229957836552</v>
      </c>
      <c r="F93" s="18">
        <f t="shared" si="97"/>
        <v>-0.71709415860815584</v>
      </c>
      <c r="H93" s="18">
        <f t="shared" si="98"/>
        <v>-0.71709415860815584</v>
      </c>
      <c r="I93" s="18">
        <f t="shared" si="99"/>
        <v>2.5150774339590898</v>
      </c>
      <c r="J93" s="18">
        <f t="shared" si="100"/>
        <v>2.0166528182823162</v>
      </c>
      <c r="L93" t="str">
        <f t="shared" si="101"/>
        <v>41 Administrative occupations</v>
      </c>
      <c r="M93" s="18">
        <f t="shared" si="102"/>
        <v>-0.89761472044239676</v>
      </c>
      <c r="N93" s="18">
        <f t="shared" si="102"/>
        <v>20.536828358024351</v>
      </c>
      <c r="O93" s="18">
        <f t="shared" si="102"/>
        <v>-0.62941626547270424</v>
      </c>
      <c r="P93" s="18">
        <f t="shared" si="102"/>
        <v>0.99863028964979339</v>
      </c>
      <c r="Q93" s="18">
        <f t="shared" si="103"/>
        <v>0.45300578749360998</v>
      </c>
      <c r="S93" s="18">
        <f t="shared" si="104"/>
        <v>0.45300578749360998</v>
      </c>
      <c r="T93" s="18">
        <f t="shared" si="105"/>
        <v>2.1767983995891971</v>
      </c>
      <c r="U93" s="18">
        <f t="shared" si="106"/>
        <v>2.5147940134875091</v>
      </c>
      <c r="W93" t="str">
        <f t="shared" si="107"/>
        <v>41 Administrative occupations</v>
      </c>
      <c r="X93" s="18">
        <f t="shared" si="108"/>
        <v>-0.98245594095864863</v>
      </c>
      <c r="Y93" s="18">
        <f t="shared" si="108"/>
        <v>1.1540532719422014</v>
      </c>
      <c r="Z93" s="18">
        <f t="shared" si="108"/>
        <v>-2.08728517723068</v>
      </c>
      <c r="AA93" s="18">
        <f t="shared" si="108"/>
        <v>-1.3650017457830677</v>
      </c>
      <c r="AB93" s="18">
        <f t="shared" si="109"/>
        <v>-1.6063529732895376</v>
      </c>
      <c r="AD93" s="18">
        <f t="shared" si="110"/>
        <v>-1.6063529732895376</v>
      </c>
      <c r="AE93" s="18">
        <f t="shared" si="111"/>
        <v>2.7291289754076464</v>
      </c>
      <c r="AF93" s="18">
        <f t="shared" si="112"/>
        <v>1.6697801663984935</v>
      </c>
    </row>
    <row r="94" spans="1:32" x14ac:dyDescent="0.2">
      <c r="A94" t="str">
        <f t="shared" si="95"/>
        <v>42 Secretarial and related occupations</v>
      </c>
      <c r="B94" s="18">
        <f t="shared" si="96"/>
        <v>-3.0525822047897555</v>
      </c>
      <c r="C94" s="18">
        <f t="shared" si="96"/>
        <v>0.51610430353981052</v>
      </c>
      <c r="D94" s="18">
        <f t="shared" si="96"/>
        <v>1.629741826516673</v>
      </c>
      <c r="E94" s="18">
        <f t="shared" si="96"/>
        <v>-2.4583061894668412</v>
      </c>
      <c r="F94" s="18">
        <f t="shared" si="97"/>
        <v>-1.1142293089870137</v>
      </c>
      <c r="H94" s="18">
        <f t="shared" si="98"/>
        <v>-1.1142293089870137</v>
      </c>
      <c r="I94" s="18">
        <f t="shared" si="99"/>
        <v>2.8471744036555835</v>
      </c>
      <c r="J94" s="18">
        <f t="shared" si="100"/>
        <v>2.1156642639239109</v>
      </c>
      <c r="L94" t="str">
        <f t="shared" si="101"/>
        <v>42 Secretarial and related occupations</v>
      </c>
      <c r="M94" s="18">
        <f t="shared" si="102"/>
        <v>-6.2618067692501223</v>
      </c>
      <c r="N94" s="18">
        <f t="shared" si="102"/>
        <v>-0.51647877526617147</v>
      </c>
      <c r="O94" s="18">
        <f t="shared" si="102"/>
        <v>5.900296394322746</v>
      </c>
      <c r="P94" s="18">
        <f t="shared" si="102"/>
        <v>2.0404625350122885</v>
      </c>
      <c r="Q94" s="18">
        <f t="shared" si="103"/>
        <v>3.3111837023904744</v>
      </c>
      <c r="S94" s="18">
        <f t="shared" si="104"/>
        <v>3.3111837023904744</v>
      </c>
      <c r="T94" s="18">
        <f t="shared" si="105"/>
        <v>2.6082019282978264</v>
      </c>
      <c r="U94" s="18">
        <f t="shared" si="106"/>
        <v>5.0755718559152951</v>
      </c>
      <c r="W94" t="str">
        <f t="shared" si="107"/>
        <v>42 Secretarial and related occupations</v>
      </c>
      <c r="X94" s="18">
        <f t="shared" si="108"/>
        <v>-2.7613918783868541</v>
      </c>
      <c r="Y94" s="18">
        <f t="shared" si="108"/>
        <v>0.60153055562410795</v>
      </c>
      <c r="Z94" s="18">
        <f t="shared" si="108"/>
        <v>1.246866197753338</v>
      </c>
      <c r="AA94" s="18">
        <f t="shared" si="108"/>
        <v>-3.0429956078992459</v>
      </c>
      <c r="AB94" s="18">
        <f t="shared" si="109"/>
        <v>-1.633627527018755</v>
      </c>
      <c r="AD94" s="18">
        <f t="shared" si="110"/>
        <v>-1.633627527018755</v>
      </c>
      <c r="AE94" s="18">
        <f t="shared" si="111"/>
        <v>2.8663850854671269</v>
      </c>
      <c r="AF94" s="18">
        <f t="shared" si="112"/>
        <v>1.8113671940480192</v>
      </c>
    </row>
    <row r="95" spans="1:32" x14ac:dyDescent="0.2">
      <c r="A95" t="str">
        <f t="shared" si="95"/>
        <v>51 Skilled agricultural and related trades</v>
      </c>
      <c r="B95" s="18">
        <f t="shared" si="96"/>
        <v>-0.62322259389266943</v>
      </c>
      <c r="C95" s="18">
        <f t="shared" si="96"/>
        <v>-11.128997893156489</v>
      </c>
      <c r="D95" s="18">
        <f t="shared" si="96"/>
        <v>0.26515378526943412</v>
      </c>
      <c r="E95" s="18">
        <f t="shared" si="96"/>
        <v>1.1718516126709266</v>
      </c>
      <c r="F95" s="18">
        <f t="shared" si="97"/>
        <v>0.8687116159982855</v>
      </c>
      <c r="H95" s="18">
        <f t="shared" si="98"/>
        <v>0.8687116159982855</v>
      </c>
      <c r="I95" s="18">
        <f t="shared" si="99"/>
        <v>3.1231461599291466</v>
      </c>
      <c r="J95" s="18">
        <f t="shared" si="100"/>
        <v>3.7004318788143031</v>
      </c>
      <c r="L95" t="str">
        <f t="shared" si="101"/>
        <v>51 Skilled agricultural and related trades</v>
      </c>
      <c r="M95" s="18">
        <f t="shared" si="102"/>
        <v>-1.8268405771176943</v>
      </c>
      <c r="N95" s="18">
        <f t="shared" si="102"/>
        <v>-10.327474530176751</v>
      </c>
      <c r="O95" s="18">
        <f t="shared" si="102"/>
        <v>-0.24755774913161055</v>
      </c>
      <c r="P95" s="18">
        <f t="shared" si="102"/>
        <v>0.69128639997142471</v>
      </c>
      <c r="Q95" s="18">
        <f t="shared" si="103"/>
        <v>0.37736063938098585</v>
      </c>
      <c r="S95" s="18">
        <f t="shared" si="104"/>
        <v>0.37736063938098585</v>
      </c>
      <c r="T95" s="18">
        <f t="shared" si="105"/>
        <v>2.9022252531359927</v>
      </c>
      <c r="U95" s="18">
        <f t="shared" si="106"/>
        <v>3.1573571943856571</v>
      </c>
      <c r="W95" t="str">
        <f t="shared" si="107"/>
        <v>51 Skilled agricultural and related trades</v>
      </c>
      <c r="X95" s="18">
        <f t="shared" si="108"/>
        <v>5.7572172906628305</v>
      </c>
      <c r="Y95" s="18">
        <f t="shared" si="108"/>
        <v>-14.664859089071847</v>
      </c>
      <c r="Z95" s="18">
        <f t="shared" si="108"/>
        <v>2.5145071508251293</v>
      </c>
      <c r="AA95" s="18">
        <f t="shared" si="108"/>
        <v>2.9301199656078802</v>
      </c>
      <c r="AB95" s="18">
        <f t="shared" si="109"/>
        <v>2.7913954781836336</v>
      </c>
      <c r="AD95" s="18">
        <f t="shared" si="110"/>
        <v>2.7913954781836336</v>
      </c>
      <c r="AE95" s="18">
        <f t="shared" si="111"/>
        <v>4.0688523651610131</v>
      </c>
      <c r="AF95" s="18">
        <f t="shared" si="112"/>
        <v>5.8017985571523045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-3.6754235057745444E-2</v>
      </c>
      <c r="C96" s="18">
        <f t="shared" si="96"/>
        <v>-8.5677248251118332</v>
      </c>
      <c r="D96" s="18">
        <f t="shared" si="96"/>
        <v>-0.6735271843419377</v>
      </c>
      <c r="E96" s="18">
        <f t="shared" si="96"/>
        <v>-0.89749080123541214</v>
      </c>
      <c r="F96" s="18">
        <f t="shared" si="97"/>
        <v>-0.82289242950041031</v>
      </c>
      <c r="H96" s="18">
        <f t="shared" si="98"/>
        <v>-0.82289242950041031</v>
      </c>
      <c r="I96" s="18">
        <f t="shared" si="99"/>
        <v>2.0632819344486686</v>
      </c>
      <c r="J96" s="18">
        <f t="shared" si="100"/>
        <v>1.4546357966739976</v>
      </c>
      <c r="L96" t="str">
        <f t="shared" si="101"/>
        <v>52 Skilled metal, electrical and electronic trades</v>
      </c>
      <c r="M96" s="18">
        <f t="shared" si="102"/>
        <v>-0.2901472427343621</v>
      </c>
      <c r="N96" s="18">
        <f t="shared" si="102"/>
        <v>-8.2788562794298475</v>
      </c>
      <c r="O96" s="18">
        <f t="shared" si="102"/>
        <v>-1.294840149801213</v>
      </c>
      <c r="P96" s="18">
        <f t="shared" si="102"/>
        <v>-1.098983055517555</v>
      </c>
      <c r="Q96" s="18">
        <f t="shared" si="103"/>
        <v>-1.1643118969279609</v>
      </c>
      <c r="S96" s="18">
        <f t="shared" si="104"/>
        <v>-1.1643118969279609</v>
      </c>
      <c r="T96" s="18">
        <f t="shared" si="105"/>
        <v>1.9493971048940573</v>
      </c>
      <c r="U96" s="18">
        <f t="shared" si="106"/>
        <v>1.0796660811071668</v>
      </c>
      <c r="W96" t="str">
        <f t="shared" si="107"/>
        <v>52 Skilled metal, electrical and electronic trades</v>
      </c>
      <c r="X96" s="18">
        <f t="shared" si="108"/>
        <v>12.695764592806103</v>
      </c>
      <c r="Y96" s="18">
        <f t="shared" si="108"/>
        <v>-19.351924807841105</v>
      </c>
      <c r="Z96" s="18">
        <f t="shared" si="108"/>
        <v>17.446799533637638</v>
      </c>
      <c r="AA96" s="18">
        <f t="shared" si="108"/>
        <v>2.1868769042781233</v>
      </c>
      <c r="AB96" s="18">
        <f t="shared" si="109"/>
        <v>7.0394362213428208</v>
      </c>
      <c r="AD96" s="18">
        <f t="shared" si="110"/>
        <v>7.039436221342843</v>
      </c>
      <c r="AE96" s="18">
        <f t="shared" si="111"/>
        <v>5.7596057039758897</v>
      </c>
      <c r="AF96" s="18">
        <f t="shared" si="112"/>
        <v>9.8464604472194406</v>
      </c>
    </row>
    <row r="97" spans="1:32" x14ac:dyDescent="0.2">
      <c r="A97" t="str">
        <f t="shared" si="95"/>
        <v>53 Skilled construction and building trades</v>
      </c>
      <c r="B97" s="18">
        <f t="shared" si="96"/>
        <v>-1.8106045540707938</v>
      </c>
      <c r="C97" s="18">
        <f t="shared" si="96"/>
        <v>-12.620942364266464</v>
      </c>
      <c r="D97" s="18">
        <f t="shared" si="96"/>
        <v>-0.30283030625455343</v>
      </c>
      <c r="E97" s="18">
        <f t="shared" si="96"/>
        <v>-1.4115932218285332</v>
      </c>
      <c r="F97" s="18">
        <f t="shared" si="97"/>
        <v>-1.0433824989989904</v>
      </c>
      <c r="H97" s="18">
        <f t="shared" si="98"/>
        <v>-1.0433824989989904</v>
      </c>
      <c r="I97" s="18">
        <f t="shared" si="99"/>
        <v>2.2283682537159288</v>
      </c>
      <c r="J97" s="18">
        <f t="shared" si="100"/>
        <v>1.4781719003364335</v>
      </c>
      <c r="L97" t="str">
        <f t="shared" si="101"/>
        <v>53 Skilled construction and building trades</v>
      </c>
      <c r="M97" s="18">
        <f t="shared" si="102"/>
        <v>-1.8456021618714846</v>
      </c>
      <c r="N97" s="18">
        <f t="shared" si="102"/>
        <v>-13.366192799364363</v>
      </c>
      <c r="O97" s="18">
        <f t="shared" si="102"/>
        <v>-0.3027559307619887</v>
      </c>
      <c r="P97" s="18">
        <f t="shared" si="102"/>
        <v>-1.46066713864621</v>
      </c>
      <c r="Q97" s="18">
        <f t="shared" si="103"/>
        <v>-1.0761987573443932</v>
      </c>
      <c r="S97" s="18">
        <f t="shared" si="104"/>
        <v>-1.0761987573443932</v>
      </c>
      <c r="T97" s="18">
        <f t="shared" si="105"/>
        <v>2.2139541244972749</v>
      </c>
      <c r="U97" s="18">
        <f t="shared" si="106"/>
        <v>1.4390833368651101</v>
      </c>
      <c r="W97" t="str">
        <f t="shared" si="107"/>
        <v>53 Skilled construction and building trades</v>
      </c>
      <c r="X97" s="18">
        <f t="shared" si="108"/>
        <v>2.1913843754711282</v>
      </c>
      <c r="Y97" s="18">
        <f t="shared" si="108"/>
        <v>64.506960207893599</v>
      </c>
      <c r="Z97" s="18">
        <f t="shared" si="108"/>
        <v>-0.30688425475851044</v>
      </c>
      <c r="AA97" s="18">
        <f t="shared" si="108"/>
        <v>0.9791160993903425</v>
      </c>
      <c r="AB97" s="18">
        <f t="shared" si="109"/>
        <v>0.54861659458811385</v>
      </c>
      <c r="AD97" s="18">
        <f t="shared" si="110"/>
        <v>0.54861659458811385</v>
      </c>
      <c r="AE97" s="18">
        <f t="shared" si="111"/>
        <v>2.9739031877416222</v>
      </c>
      <c r="AF97" s="18">
        <f t="shared" si="112"/>
        <v>3.3428119599090866</v>
      </c>
    </row>
    <row r="98" spans="1:32" x14ac:dyDescent="0.2">
      <c r="A98" t="str">
        <f t="shared" si="95"/>
        <v>54 Textiles, printing and other skilled trades</v>
      </c>
      <c r="B98" s="18">
        <f t="shared" si="96"/>
        <v>-4.1842859981376046</v>
      </c>
      <c r="C98" s="18">
        <f t="shared" si="96"/>
        <v>-1.8782524959820357</v>
      </c>
      <c r="D98" s="18">
        <f t="shared" si="96"/>
        <v>-1.1218177550028297</v>
      </c>
      <c r="E98" s="18">
        <f t="shared" si="96"/>
        <v>-0.77768617783566807</v>
      </c>
      <c r="F98" s="18">
        <f t="shared" si="97"/>
        <v>-0.89252957606561489</v>
      </c>
      <c r="H98" s="18">
        <f t="shared" si="98"/>
        <v>-0.89252957606561489</v>
      </c>
      <c r="I98" s="18">
        <f t="shared" si="99"/>
        <v>2.2436842915603439</v>
      </c>
      <c r="J98" s="18">
        <f t="shared" si="100"/>
        <v>1.6013202489900902</v>
      </c>
      <c r="L98" t="str">
        <f t="shared" si="101"/>
        <v>54 Textiles, printing and other skilled trades</v>
      </c>
      <c r="M98" s="18">
        <f t="shared" si="102"/>
        <v>-4.9739930691979239</v>
      </c>
      <c r="N98" s="18">
        <f t="shared" si="102"/>
        <v>-6.7033562344490978</v>
      </c>
      <c r="O98" s="18">
        <f t="shared" si="102"/>
        <v>-1.2490507874681978</v>
      </c>
      <c r="P98" s="18">
        <f t="shared" si="102"/>
        <v>-1.1296629692031823</v>
      </c>
      <c r="Q98" s="18">
        <f t="shared" si="103"/>
        <v>-1.1694749374978719</v>
      </c>
      <c r="S98" s="18">
        <f t="shared" si="104"/>
        <v>-1.1694749374978719</v>
      </c>
      <c r="T98" s="18">
        <f t="shared" si="105"/>
        <v>1.6648242922765233</v>
      </c>
      <c r="U98" s="18">
        <f t="shared" si="106"/>
        <v>0.75401006438147178</v>
      </c>
      <c r="W98" t="str">
        <f t="shared" si="107"/>
        <v>54 Textiles, printing and other skilled trades</v>
      </c>
      <c r="X98" s="18">
        <f t="shared" si="108"/>
        <v>-2.8927480352977875</v>
      </c>
      <c r="Y98" s="18">
        <f t="shared" si="108"/>
        <v>5.5974999783666934</v>
      </c>
      <c r="Z98" s="18">
        <f t="shared" si="108"/>
        <v>-0.94870774634902011</v>
      </c>
      <c r="AA98" s="18">
        <f t="shared" si="108"/>
        <v>-0.32024960340479858</v>
      </c>
      <c r="AB98" s="18">
        <f t="shared" si="109"/>
        <v>-0.53017745357376578</v>
      </c>
      <c r="AD98" s="18">
        <f t="shared" si="110"/>
        <v>-0.53017745357376578</v>
      </c>
      <c r="AE98" s="18">
        <f t="shared" si="111"/>
        <v>2.9683399687333356</v>
      </c>
      <c r="AF98" s="18">
        <f t="shared" si="112"/>
        <v>2.621004520782666</v>
      </c>
    </row>
    <row r="99" spans="1:32" x14ac:dyDescent="0.2">
      <c r="A99" t="str">
        <f t="shared" si="95"/>
        <v>61 Caring personal service occupations</v>
      </c>
      <c r="B99" s="18">
        <f t="shared" si="96"/>
        <v>0.1038996951758353</v>
      </c>
      <c r="C99" s="18">
        <f t="shared" si="96"/>
        <v>-1.1128129811204923</v>
      </c>
      <c r="D99" s="18">
        <f t="shared" si="96"/>
        <v>1.8533377120421024</v>
      </c>
      <c r="E99" s="18">
        <f t="shared" si="96"/>
        <v>1.1779805706605417</v>
      </c>
      <c r="F99" s="18">
        <f t="shared" si="97"/>
        <v>1.4026005814770759</v>
      </c>
      <c r="H99" s="18">
        <f t="shared" si="98"/>
        <v>1.4026005814770759</v>
      </c>
      <c r="I99" s="18">
        <f t="shared" si="99"/>
        <v>3.3603074179133552</v>
      </c>
      <c r="J99" s="18">
        <f t="shared" si="100"/>
        <v>4.2764596818266609</v>
      </c>
      <c r="L99" t="str">
        <f t="shared" si="101"/>
        <v>61 Caring personal service occupations</v>
      </c>
      <c r="M99" s="18">
        <f t="shared" si="102"/>
        <v>1.8473214316905739</v>
      </c>
      <c r="N99" s="18">
        <f t="shared" si="102"/>
        <v>-0.98308648885342409</v>
      </c>
      <c r="O99" s="18">
        <f t="shared" si="102"/>
        <v>4.601070838045862</v>
      </c>
      <c r="P99" s="18">
        <f t="shared" si="102"/>
        <v>1.7455162502039157</v>
      </c>
      <c r="Q99" s="18">
        <f t="shared" si="103"/>
        <v>2.6885992985997031</v>
      </c>
      <c r="S99" s="18">
        <f t="shared" si="104"/>
        <v>2.6885992985997031</v>
      </c>
      <c r="T99" s="18">
        <f t="shared" si="105"/>
        <v>3.1012958942931101</v>
      </c>
      <c r="U99" s="18">
        <f t="shared" si="106"/>
        <v>4.9695365701218241</v>
      </c>
      <c r="W99" t="str">
        <f t="shared" si="107"/>
        <v>61 Caring personal service occupations</v>
      </c>
      <c r="X99" s="18">
        <f t="shared" si="108"/>
        <v>-0.15997450147321457</v>
      </c>
      <c r="Y99" s="18">
        <f t="shared" si="108"/>
        <v>-1.1334456989057551</v>
      </c>
      <c r="Z99" s="18">
        <f t="shared" si="108"/>
        <v>1.3871429918006051</v>
      </c>
      <c r="AA99" s="18">
        <f t="shared" si="108"/>
        <v>1.0690781565670937</v>
      </c>
      <c r="AB99" s="18">
        <f t="shared" si="109"/>
        <v>1.1749887455221764</v>
      </c>
      <c r="AD99" s="18">
        <f t="shared" si="110"/>
        <v>1.1749887455221764</v>
      </c>
      <c r="AE99" s="18">
        <f t="shared" si="111"/>
        <v>3.4007384770261107</v>
      </c>
      <c r="AF99" s="18">
        <f t="shared" si="112"/>
        <v>4.1598641019009008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3.6043348529050778</v>
      </c>
      <c r="C100" s="18">
        <f t="shared" si="96"/>
        <v>-5.0669873277887634</v>
      </c>
      <c r="D100" s="18">
        <f t="shared" si="96"/>
        <v>-0.82744649331288889</v>
      </c>
      <c r="E100" s="18">
        <f t="shared" si="96"/>
        <v>-0.21796605702856242</v>
      </c>
      <c r="F100" s="18">
        <f t="shared" si="97"/>
        <v>-0.42154125389679553</v>
      </c>
      <c r="H100" s="18">
        <f t="shared" si="98"/>
        <v>-0.42154125389679553</v>
      </c>
      <c r="I100" s="18">
        <f t="shared" si="99"/>
        <v>2.6308869818555847</v>
      </c>
      <c r="J100" s="18">
        <f t="shared" si="100"/>
        <v>2.3406491931985851</v>
      </c>
      <c r="L100" t="str">
        <f t="shared" si="101"/>
        <v>62 Leisure, travel and related personal service occupations</v>
      </c>
      <c r="M100" s="18">
        <f t="shared" si="102"/>
        <v>4.3444590870016953</v>
      </c>
      <c r="N100" s="18">
        <f t="shared" si="102"/>
        <v>3.549585081720652</v>
      </c>
      <c r="O100" s="18">
        <f t="shared" si="102"/>
        <v>7.6387346633999265E-2</v>
      </c>
      <c r="P100" s="18">
        <f t="shared" si="102"/>
        <v>0.79437684462928537</v>
      </c>
      <c r="Q100" s="18">
        <f t="shared" si="103"/>
        <v>0.55447647889121932</v>
      </c>
      <c r="S100" s="18">
        <f t="shared" si="104"/>
        <v>0.55447647889121932</v>
      </c>
      <c r="T100" s="18">
        <f t="shared" si="105"/>
        <v>2.5045701508306317</v>
      </c>
      <c r="U100" s="18">
        <f t="shared" si="106"/>
        <v>2.9014004328914655</v>
      </c>
      <c r="W100" t="str">
        <f t="shared" si="107"/>
        <v>62 Leisure, travel and related personal service occupations</v>
      </c>
      <c r="X100" s="18">
        <f t="shared" si="108"/>
        <v>3.305364855981674</v>
      </c>
      <c r="Y100" s="18">
        <f t="shared" si="108"/>
        <v>-8.6357061195981082</v>
      </c>
      <c r="Z100" s="18">
        <f t="shared" si="108"/>
        <v>-1.2633314318535094</v>
      </c>
      <c r="AA100" s="18">
        <f t="shared" si="108"/>
        <v>-0.7633607473852444</v>
      </c>
      <c r="AB100" s="18">
        <f t="shared" si="109"/>
        <v>-0.93029830994568741</v>
      </c>
      <c r="AD100" s="18">
        <f t="shared" si="110"/>
        <v>-0.93029830994568741</v>
      </c>
      <c r="AE100" s="18">
        <f t="shared" si="111"/>
        <v>2.6894384576949371</v>
      </c>
      <c r="AF100" s="18">
        <f t="shared" si="112"/>
        <v>2.0618341772110416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-4.2562257469648257</v>
      </c>
      <c r="C101" s="18">
        <f t="shared" si="96"/>
        <v>28.788450097149809</v>
      </c>
      <c r="D101" s="18">
        <f t="shared" si="96"/>
        <v>-3.8406487740220818</v>
      </c>
      <c r="E101" s="18">
        <f t="shared" si="96"/>
        <v>0.72506275197352643</v>
      </c>
      <c r="F101" s="18">
        <f t="shared" si="97"/>
        <v>-0.82043345124184208</v>
      </c>
      <c r="H101" s="18">
        <f t="shared" si="98"/>
        <v>-0.82043345124184208</v>
      </c>
      <c r="I101" s="18">
        <f t="shared" si="99"/>
        <v>2.3382470266697375</v>
      </c>
      <c r="J101" s="18">
        <f t="shared" si="100"/>
        <v>1.7548142894133756</v>
      </c>
      <c r="L101" t="str">
        <f t="shared" si="101"/>
        <v>63 Community and civil enforcement occupations</v>
      </c>
      <c r="M101" s="18">
        <f t="shared" si="102"/>
        <v>-7.1549290664527536</v>
      </c>
      <c r="N101" s="18">
        <f t="shared" si="102"/>
        <v>48.010534614994825</v>
      </c>
      <c r="O101" s="18">
        <f t="shared" si="102"/>
        <v>-7.2384132763703484</v>
      </c>
      <c r="P101" s="18">
        <f t="shared" si="102"/>
        <v>1.2372716512254911</v>
      </c>
      <c r="Q101" s="18">
        <f t="shared" si="103"/>
        <v>-1.6706855691827394</v>
      </c>
      <c r="S101" s="18">
        <f t="shared" si="104"/>
        <v>-1.6706855691827394</v>
      </c>
      <c r="T101" s="18">
        <f t="shared" si="105"/>
        <v>1.8115199066708776</v>
      </c>
      <c r="U101" s="18">
        <f t="shared" si="106"/>
        <v>0.54984524499448462</v>
      </c>
      <c r="W101" t="str">
        <f t="shared" si="107"/>
        <v>63 Community and civil enforcement occupations</v>
      </c>
      <c r="X101" s="18">
        <f t="shared" si="108"/>
        <v>3.9842894569067422</v>
      </c>
      <c r="Y101" s="18">
        <f t="shared" si="108"/>
        <v>-12.527801861420107</v>
      </c>
      <c r="Z101" s="18">
        <f t="shared" si="108"/>
        <v>5.6200743493045602</v>
      </c>
      <c r="AA101" s="18">
        <f t="shared" si="108"/>
        <v>-0.31824376355187312</v>
      </c>
      <c r="AB101" s="18">
        <f t="shared" si="109"/>
        <v>1.6231401055199157</v>
      </c>
      <c r="AD101" s="18">
        <f t="shared" si="110"/>
        <v>1.6231401055199157</v>
      </c>
      <c r="AE101" s="18">
        <f t="shared" si="111"/>
        <v>3.9869021539299387</v>
      </c>
      <c r="AF101" s="18">
        <f t="shared" si="112"/>
        <v>4.9723191412887502</v>
      </c>
    </row>
    <row r="102" spans="1:32" x14ac:dyDescent="0.2">
      <c r="A102" t="str">
        <f t="shared" si="95"/>
        <v>71 Sales occupations</v>
      </c>
      <c r="B102" s="18">
        <f t="shared" si="96"/>
        <v>0.27753304156774572</v>
      </c>
      <c r="C102" s="18">
        <f t="shared" si="96"/>
        <v>-3.7046322363588957</v>
      </c>
      <c r="D102" s="18">
        <f t="shared" si="96"/>
        <v>-1.8436848674875383</v>
      </c>
      <c r="E102" s="18">
        <f t="shared" si="96"/>
        <v>-0.65867498554527115</v>
      </c>
      <c r="F102" s="18">
        <f t="shared" si="97"/>
        <v>-1.0552593929112342</v>
      </c>
      <c r="H102" s="18">
        <f t="shared" si="98"/>
        <v>-1.0552593929112342</v>
      </c>
      <c r="I102" s="18">
        <f t="shared" si="99"/>
        <v>2.3526650880952626</v>
      </c>
      <c r="J102" s="18">
        <f t="shared" si="100"/>
        <v>1.6076427752739209</v>
      </c>
      <c r="L102" t="str">
        <f t="shared" si="101"/>
        <v>71 Sales occupations</v>
      </c>
      <c r="M102" s="18">
        <f t="shared" si="102"/>
        <v>3.2503421390554399</v>
      </c>
      <c r="N102" s="18">
        <f t="shared" si="102"/>
        <v>-4.9122622502460134</v>
      </c>
      <c r="O102" s="18">
        <f t="shared" si="102"/>
        <v>-1.3739565859483216</v>
      </c>
      <c r="P102" s="18">
        <f t="shared" si="102"/>
        <v>-0.22386914839663818</v>
      </c>
      <c r="Q102" s="18">
        <f t="shared" si="103"/>
        <v>-0.60871409854579284</v>
      </c>
      <c r="S102" s="18">
        <f t="shared" si="104"/>
        <v>-0.60871409854579284</v>
      </c>
      <c r="T102" s="18">
        <f t="shared" si="105"/>
        <v>1.8423163344038596</v>
      </c>
      <c r="U102" s="18">
        <f t="shared" si="106"/>
        <v>1.3757862528761322</v>
      </c>
      <c r="W102" t="str">
        <f t="shared" si="107"/>
        <v>71 Sales occupations</v>
      </c>
      <c r="X102" s="18">
        <f t="shared" si="108"/>
        <v>-1.5822519570314997</v>
      </c>
      <c r="Y102" s="18">
        <f t="shared" si="108"/>
        <v>-2.8532231410986819</v>
      </c>
      <c r="Z102" s="18">
        <f t="shared" si="108"/>
        <v>-2.1731575054435792</v>
      </c>
      <c r="AA102" s="18">
        <f t="shared" si="108"/>
        <v>-0.98211021793235265</v>
      </c>
      <c r="AB102" s="18">
        <f t="shared" si="109"/>
        <v>-1.380728552991406</v>
      </c>
      <c r="AD102" s="18">
        <f t="shared" si="110"/>
        <v>-1.380728552991406</v>
      </c>
      <c r="AE102" s="18">
        <f t="shared" si="111"/>
        <v>2.685148990922559</v>
      </c>
      <c r="AF102" s="18">
        <f t="shared" si="112"/>
        <v>1.7634289760847022</v>
      </c>
    </row>
    <row r="103" spans="1:32" x14ac:dyDescent="0.2">
      <c r="A103" t="str">
        <f t="shared" si="95"/>
        <v>72 Customer service occupations</v>
      </c>
      <c r="B103" s="18">
        <f t="shared" si="96"/>
        <v>1.4315019304504739</v>
      </c>
      <c r="C103" s="18">
        <f t="shared" si="96"/>
        <v>7.3340345355203063</v>
      </c>
      <c r="D103" s="18">
        <f t="shared" si="96"/>
        <v>5.3174091073709073</v>
      </c>
      <c r="E103" s="18">
        <f t="shared" si="96"/>
        <v>1.4419119801394764</v>
      </c>
      <c r="F103" s="18">
        <f t="shared" si="97"/>
        <v>2.7176337726412036</v>
      </c>
      <c r="H103" s="18">
        <f t="shared" si="98"/>
        <v>2.7176337726412036</v>
      </c>
      <c r="I103" s="18">
        <f t="shared" si="99"/>
        <v>3.1625689734766871</v>
      </c>
      <c r="J103" s="18">
        <f t="shared" si="100"/>
        <v>5.0384590997508472</v>
      </c>
      <c r="L103" t="str">
        <f t="shared" si="101"/>
        <v>72 Customer service occupations</v>
      </c>
      <c r="M103" s="18">
        <f t="shared" si="102"/>
        <v>-1.5238514357074129</v>
      </c>
      <c r="N103" s="18">
        <f t="shared" si="102"/>
        <v>22.288195720771853</v>
      </c>
      <c r="O103" s="18">
        <f t="shared" si="102"/>
        <v>6.9085820479199977</v>
      </c>
      <c r="P103" s="18">
        <f t="shared" si="102"/>
        <v>1.824148053608865</v>
      </c>
      <c r="Q103" s="18">
        <f t="shared" si="103"/>
        <v>3.4915075260424588</v>
      </c>
      <c r="S103" s="18">
        <f t="shared" si="104"/>
        <v>3.4915075260424588</v>
      </c>
      <c r="T103" s="18">
        <f t="shared" si="105"/>
        <v>2.7546271888680085</v>
      </c>
      <c r="U103" s="18">
        <f t="shared" si="106"/>
        <v>5.3215572361238861</v>
      </c>
      <c r="W103" t="str">
        <f t="shared" si="107"/>
        <v>72 Customer service occupations</v>
      </c>
      <c r="X103" s="18">
        <f t="shared" si="108"/>
        <v>3.6720572711067101</v>
      </c>
      <c r="Y103" s="18">
        <f t="shared" si="108"/>
        <v>-2.6331828631269594</v>
      </c>
      <c r="Z103" s="18">
        <f t="shared" si="108"/>
        <v>3.9072937722600454</v>
      </c>
      <c r="AA103" s="18">
        <f t="shared" si="108"/>
        <v>1.0602610413646074</v>
      </c>
      <c r="AB103" s="18">
        <f t="shared" si="109"/>
        <v>2.0004971322730158</v>
      </c>
      <c r="AD103" s="18">
        <f t="shared" si="110"/>
        <v>2.0004971322730158</v>
      </c>
      <c r="AE103" s="18">
        <f t="shared" si="111"/>
        <v>3.487507641573484</v>
      </c>
      <c r="AF103" s="18">
        <f t="shared" si="112"/>
        <v>4.7929738698777369</v>
      </c>
    </row>
    <row r="104" spans="1:32" x14ac:dyDescent="0.2">
      <c r="A104" t="str">
        <f t="shared" si="95"/>
        <v>81 Process, plant and machine operatives</v>
      </c>
      <c r="B104" s="18">
        <f t="shared" si="96"/>
        <v>-1.6357650427790027</v>
      </c>
      <c r="C104" s="18">
        <f t="shared" si="96"/>
        <v>-8.4296969048539001</v>
      </c>
      <c r="D104" s="18">
        <f t="shared" si="96"/>
        <v>3.4891850553656178</v>
      </c>
      <c r="E104" s="18">
        <f t="shared" si="96"/>
        <v>-0.45420003150420385</v>
      </c>
      <c r="F104" s="18">
        <f t="shared" si="97"/>
        <v>0.84327691514689551</v>
      </c>
      <c r="H104" s="18">
        <f t="shared" si="98"/>
        <v>0.84327691514689551</v>
      </c>
      <c r="I104" s="18">
        <f t="shared" si="99"/>
        <v>2.5373745030931483</v>
      </c>
      <c r="J104" s="18">
        <f t="shared" si="100"/>
        <v>3.1419116687724902</v>
      </c>
      <c r="L104" t="str">
        <f t="shared" si="101"/>
        <v>81 Process, plant and machine operatives</v>
      </c>
      <c r="M104" s="18">
        <f t="shared" si="102"/>
        <v>-2.169242790351622</v>
      </c>
      <c r="N104" s="18">
        <f t="shared" si="102"/>
        <v>-6.8917949716550853</v>
      </c>
      <c r="O104" s="18">
        <f t="shared" si="102"/>
        <v>2.9756007586334787</v>
      </c>
      <c r="P104" s="18">
        <f t="shared" si="102"/>
        <v>-0.60207139336390103</v>
      </c>
      <c r="Q104" s="18">
        <f t="shared" si="103"/>
        <v>0.57645733485198747</v>
      </c>
      <c r="S104" s="18">
        <f t="shared" si="104"/>
        <v>0.57645733485198747</v>
      </c>
      <c r="T104" s="18">
        <f t="shared" si="105"/>
        <v>2.264540193119613</v>
      </c>
      <c r="U104" s="18">
        <f t="shared" si="106"/>
        <v>2.6906423794055945</v>
      </c>
      <c r="W104" t="str">
        <f t="shared" si="107"/>
        <v>81 Process, plant and machine operatives</v>
      </c>
      <c r="X104" s="18">
        <f t="shared" si="108"/>
        <v>-5.5087642375040158E-2</v>
      </c>
      <c r="Y104" s="18">
        <f t="shared" si="108"/>
        <v>-12.749891806340708</v>
      </c>
      <c r="Z104" s="18">
        <f t="shared" si="108"/>
        <v>4.9705602748207456</v>
      </c>
      <c r="AA104" s="18">
        <f t="shared" si="108"/>
        <v>-6.1206380354617007E-2</v>
      </c>
      <c r="AB104" s="18">
        <f t="shared" si="109"/>
        <v>1.588661959906168</v>
      </c>
      <c r="AD104" s="18">
        <f t="shared" si="110"/>
        <v>1.588661959906168</v>
      </c>
      <c r="AE104" s="18">
        <f t="shared" si="111"/>
        <v>3.2992727206400563</v>
      </c>
      <c r="AF104" s="18">
        <f t="shared" si="112"/>
        <v>4.3498231530521458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6.8780988523875486E-2</v>
      </c>
      <c r="C105" s="18">
        <f t="shared" si="96"/>
        <v>-5.5173239821334485</v>
      </c>
      <c r="D105" s="18">
        <f t="shared" si="96"/>
        <v>0.97868060693431236</v>
      </c>
      <c r="E105" s="18">
        <f t="shared" si="96"/>
        <v>-0.43554359961495148</v>
      </c>
      <c r="F105" s="18">
        <f t="shared" si="97"/>
        <v>3.3649940173607895E-2</v>
      </c>
      <c r="H105" s="18">
        <f t="shared" si="98"/>
        <v>3.3649940173607895E-2</v>
      </c>
      <c r="I105" s="18">
        <f t="shared" si="99"/>
        <v>2.9308363558809392</v>
      </c>
      <c r="J105" s="18">
        <f t="shared" si="100"/>
        <v>2.9533117134162179</v>
      </c>
      <c r="L105" t="str">
        <f t="shared" si="101"/>
        <v>82 Transport and mobile machine drivers and operatives</v>
      </c>
      <c r="M105" s="18">
        <f t="shared" si="102"/>
        <v>0.15279672467880534</v>
      </c>
      <c r="N105" s="18">
        <f t="shared" si="102"/>
        <v>-5.867298259039222</v>
      </c>
      <c r="O105" s="18">
        <f t="shared" si="102"/>
        <v>0.50468851579665852</v>
      </c>
      <c r="P105" s="18">
        <f t="shared" si="102"/>
        <v>-0.59289039726878601</v>
      </c>
      <c r="Q105" s="18">
        <f t="shared" si="103"/>
        <v>-0.22836907643069004</v>
      </c>
      <c r="S105" s="18">
        <f t="shared" si="104"/>
        <v>-0.22836907643069004</v>
      </c>
      <c r="T105" s="18">
        <f t="shared" si="105"/>
        <v>2.8227344381865915</v>
      </c>
      <c r="U105" s="18">
        <f t="shared" si="106"/>
        <v>2.6689182832571712</v>
      </c>
      <c r="W105" t="str">
        <f t="shared" si="107"/>
        <v>82 Transport and mobile machine drivers and operatives</v>
      </c>
      <c r="X105" s="18">
        <f t="shared" si="108"/>
        <v>-1.5543117959314512</v>
      </c>
      <c r="Y105" s="18">
        <f t="shared" si="108"/>
        <v>1.5419035573111417</v>
      </c>
      <c r="Z105" s="18">
        <f t="shared" si="108"/>
        <v>8.5389468681844392</v>
      </c>
      <c r="AA105" s="18">
        <f t="shared" si="108"/>
        <v>1.394268375363561</v>
      </c>
      <c r="AB105" s="18">
        <f t="shared" si="109"/>
        <v>3.7219815270610246</v>
      </c>
      <c r="AD105" s="18">
        <f t="shared" si="110"/>
        <v>3.7219815270610246</v>
      </c>
      <c r="AE105" s="18">
        <f t="shared" si="111"/>
        <v>4.7061975693132529</v>
      </c>
      <c r="AF105" s="18">
        <f t="shared" si="112"/>
        <v>6.9073794901039598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-3.1637176549297208</v>
      </c>
      <c r="C106" s="18">
        <f t="shared" si="96"/>
        <v>-7.39440697070971</v>
      </c>
      <c r="D106" s="18">
        <f t="shared" si="96"/>
        <v>-3.9293997561138383</v>
      </c>
      <c r="E106" s="18">
        <f t="shared" si="96"/>
        <v>-1.0063008217551572</v>
      </c>
      <c r="F106" s="18">
        <f t="shared" si="97"/>
        <v>-1.9904180302660834</v>
      </c>
      <c r="H106" s="18">
        <f t="shared" si="98"/>
        <v>-1.9904180302660834</v>
      </c>
      <c r="I106" s="18">
        <f t="shared" si="99"/>
        <v>1.8923540651437865</v>
      </c>
      <c r="J106" s="18">
        <f t="shared" si="100"/>
        <v>0.41676944144419803</v>
      </c>
      <c r="L106" t="str">
        <f t="shared" si="101"/>
        <v>91 Elementary trades and related occupations</v>
      </c>
      <c r="M106" s="18">
        <f t="shared" si="102"/>
        <v>-3.0948433147588994</v>
      </c>
      <c r="N106" s="18">
        <f t="shared" si="102"/>
        <v>-3.7315009721479608</v>
      </c>
      <c r="O106" s="18">
        <f t="shared" si="102"/>
        <v>-4.2157187276697261</v>
      </c>
      <c r="P106" s="18">
        <f t="shared" si="102"/>
        <v>-1.111990808881913</v>
      </c>
      <c r="Q106" s="18">
        <f t="shared" si="103"/>
        <v>-2.1575833919072696</v>
      </c>
      <c r="S106" s="18">
        <f t="shared" si="104"/>
        <v>-2.1575833919072696</v>
      </c>
      <c r="T106" s="18">
        <f t="shared" si="105"/>
        <v>1.5639171738724755</v>
      </c>
      <c r="U106" s="18">
        <f t="shared" si="106"/>
        <v>-0.11391842651949924</v>
      </c>
      <c r="W106" t="str">
        <f t="shared" si="107"/>
        <v>91 Elementary trades and related occupations</v>
      </c>
      <c r="X106" s="18">
        <f t="shared" si="108"/>
        <v>-3.3631301297938343</v>
      </c>
      <c r="Y106" s="18">
        <f t="shared" si="108"/>
        <v>-18.073435483069066</v>
      </c>
      <c r="Z106" s="18">
        <f t="shared" si="108"/>
        <v>-2.9735598626689064</v>
      </c>
      <c r="AA106" s="18">
        <f t="shared" si="108"/>
        <v>-0.67352208453159701</v>
      </c>
      <c r="AB106" s="18">
        <f t="shared" si="109"/>
        <v>-1.4461964989579745</v>
      </c>
      <c r="AD106" s="18">
        <f t="shared" si="110"/>
        <v>-1.4461964989579745</v>
      </c>
      <c r="AE106" s="18">
        <f t="shared" si="111"/>
        <v>2.9171019845188217</v>
      </c>
      <c r="AF106" s="18">
        <f t="shared" si="112"/>
        <v>1.9853775423898545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-1.0567587607625772</v>
      </c>
      <c r="C107" s="18">
        <f t="shared" si="96"/>
        <v>-7.734407434215596</v>
      </c>
      <c r="D107" s="18">
        <f t="shared" si="96"/>
        <v>-0.19889181211886209</v>
      </c>
      <c r="E107" s="18">
        <f t="shared" si="96"/>
        <v>-0.94624247446399856</v>
      </c>
      <c r="F107" s="18">
        <f t="shared" si="97"/>
        <v>-0.69774949466199221</v>
      </c>
      <c r="H107" s="18">
        <f t="shared" si="98"/>
        <v>-0.69774949466199221</v>
      </c>
      <c r="I107" s="18">
        <f t="shared" si="99"/>
        <v>2.5436303635839153</v>
      </c>
      <c r="J107" s="18">
        <f t="shared" si="100"/>
        <v>2.0603936245817245</v>
      </c>
      <c r="L107" t="str">
        <f t="shared" si="101"/>
        <v>92 Elementary administration and service occupations</v>
      </c>
      <c r="M107" s="18">
        <f t="shared" si="102"/>
        <v>-1.6038216847500175</v>
      </c>
      <c r="N107" s="18">
        <f t="shared" si="102"/>
        <v>-3.6049878399185609</v>
      </c>
      <c r="O107" s="18">
        <f t="shared" si="102"/>
        <v>1.003237735360929</v>
      </c>
      <c r="P107" s="18">
        <f t="shared" si="102"/>
        <v>-0.61641058252354108</v>
      </c>
      <c r="Q107" s="18">
        <f t="shared" si="103"/>
        <v>-7.9434353971585825E-2</v>
      </c>
      <c r="S107" s="18">
        <f t="shared" si="104"/>
        <v>-7.9434353971585825E-2</v>
      </c>
      <c r="T107" s="18">
        <f t="shared" si="105"/>
        <v>2.316951597540351</v>
      </c>
      <c r="U107" s="18">
        <f t="shared" si="106"/>
        <v>2.259402578299774</v>
      </c>
      <c r="W107" t="str">
        <f t="shared" si="107"/>
        <v>92 Elementary administration and service occupations</v>
      </c>
      <c r="X107" s="18">
        <f t="shared" si="108"/>
        <v>-0.51069064029927169</v>
      </c>
      <c r="Y107" s="18">
        <f t="shared" si="108"/>
        <v>-11.744025168920924</v>
      </c>
      <c r="Z107" s="18">
        <f t="shared" si="108"/>
        <v>-1.5404619874898273</v>
      </c>
      <c r="AA107" s="18">
        <f t="shared" si="108"/>
        <v>-1.3572175908074247</v>
      </c>
      <c r="AB107" s="18">
        <f t="shared" si="109"/>
        <v>-1.4183369182428796</v>
      </c>
      <c r="AD107" s="18">
        <f t="shared" si="110"/>
        <v>-1.4183369182428796</v>
      </c>
      <c r="AE107" s="18">
        <f t="shared" si="111"/>
        <v>2.7766043921095607</v>
      </c>
      <c r="AF107" s="18">
        <f t="shared" si="112"/>
        <v>1.8432276991914964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0.86855460690113961</v>
      </c>
      <c r="C109" s="26">
        <f>IF(AND(D$6-C$6 &lt;&gt; 0,C35&lt;&gt;0,D35&lt;&gt;0),(EXP(LN(D35/C35)/(D$6-C$6))-1)*100,0)</f>
        <v>1.1509618775221941</v>
      </c>
      <c r="D109" s="26">
        <f>IF(AND(E$6-D$6 &lt;&gt; 0,D35&lt;&gt;0,E35&lt;&gt;0),(EXP(LN(E35/D35)/(E$6-D$6))-1)*100,0)</f>
        <v>0.28914192968410024</v>
      </c>
      <c r="E109" s="26">
        <f>IF(AND(F$6-E$6 &lt;&gt; 0,E35&lt;&gt;0,F35&lt;&gt;0),(EXP(LN(F35/E35)/(F$6-E$6))-1)*100,0)</f>
        <v>0.29996360373132358</v>
      </c>
      <c r="F109" s="26">
        <f t="shared" ref="F109" si="113">IF(AND(F$6-D$6 &lt;&gt; 0,D35&lt;&gt;0,F35&lt;&gt;0),(EXP(LN(F35/D35)/(F$6-D$6))-1)*100,0)</f>
        <v>0.29635624930959281</v>
      </c>
      <c r="H109" s="26">
        <f t="shared" ref="H109" si="114">IF($F$6-$D$6 &lt;&gt; 0,(EXP(LN(1+(H72/100))/($F$6-$D$6))-1)*100,0)</f>
        <v>0.29635624930959281</v>
      </c>
      <c r="I109" s="26">
        <f>IF(D35&gt;0,((1+(I35/D35))^(1/($F$6-$D$6))-1)*100,0)</f>
        <v>2.7232846944768019</v>
      </c>
      <c r="J109" s="26">
        <f t="shared" ref="J109" si="115">IF($F$6-$D$6 &lt;&gt; 0,(EXP(LN(1+(J72/100))/($F$6-$D$6))-1)*100,0)</f>
        <v>2.9281219555288729</v>
      </c>
      <c r="L109" s="24" t="str">
        <f>L35</f>
        <v>All occupations</v>
      </c>
      <c r="M109" s="26">
        <f>IF(AND(N$6-M$6 &lt;&gt; 0,M35&lt;&gt;0,N35&lt;&gt;0),(EXP(LN(N35/M35)/(N$6-M$6))-1)*100,0)</f>
        <v>0.83825972556752504</v>
      </c>
      <c r="N109" s="26">
        <f>IF(AND(O$6-N$6 &lt;&gt; 0,N35&lt;&gt;0,O35&lt;&gt;0),(EXP(LN(O35/N35)/(O$6-N$6))-1)*100,0)</f>
        <v>1.2745391530783579</v>
      </c>
      <c r="O109" s="26">
        <f>IF(AND(P$6-O$6 &lt;&gt; 0,O35&lt;&gt;0,P35&lt;&gt;0),(EXP(LN(P35/O35)/(P$6-O$6))-1)*100,0)</f>
        <v>0.13191480748375728</v>
      </c>
      <c r="P109" s="26">
        <f>IF(AND(Q$6-P$6 &lt;&gt; 0,P35&lt;&gt;0,Q35&lt;&gt;0),(EXP(LN(Q35/P35)/(Q$6-P$6))-1)*100,0)</f>
        <v>0.14233260422411576</v>
      </c>
      <c r="Q109" s="26">
        <f t="shared" ref="Q109" si="116">IF(AND(Q$6-O$6 &lt;&gt; 0,O35&lt;&gt;0,Q35&lt;&gt;0),(EXP(LN(Q35/O35)/(Q$6-O$6))-1)*100,0)</f>
        <v>0.13885988488566703</v>
      </c>
      <c r="S109" s="26">
        <f t="shared" ref="S109" si="117">IF($F$6-$D$6 &lt;&gt; 0,(EXP(LN(1+(S72/100))/($F$6-$D$6))-1)*100,0)</f>
        <v>0.13885988488566703</v>
      </c>
      <c r="T109" s="26">
        <f t="shared" ref="T109" si="118">IF(O35&gt;0,((1+(T35/O35))^(1/($F$6-$D$6))-1)*100,0)</f>
        <v>2.3041307639205533</v>
      </c>
      <c r="U109" s="26">
        <f t="shared" ref="U109" si="119">IF($F$6-$D$6 &lt;&gt; 0,(EXP(LN(1+(U72/100))/($F$6-$D$6))-1)*100,0)</f>
        <v>2.4053558728978297</v>
      </c>
      <c r="W109" s="24" t="str">
        <f>W35</f>
        <v>All occupations</v>
      </c>
      <c r="X109" s="26">
        <f>IF(AND(Y$6-X$6 &lt;&gt; 0,X35&lt;&gt;0,Y35&lt;&gt;0),(EXP(LN(Y35/X35)/(Y$6-X$6))-1)*100,0)</f>
        <v>0.90058521446920725</v>
      </c>
      <c r="Y109" s="26">
        <f>IF(AND(Z$6-Y$6 &lt;&gt; 0,Y35&lt;&gt;0,Z35&lt;&gt;0),(EXP(LN(Z35/Y35)/(Z$6-Y$6))-1)*100,0)</f>
        <v>1.0205059904440983</v>
      </c>
      <c r="Z109" s="26">
        <f>IF(AND(AA$6-Z$6 &lt;&gt; 0,Z35&lt;&gt;0,AA35&lt;&gt;0),(EXP(LN(AA35/Z35)/(AA$6-Z$6))-1)*100,0)</f>
        <v>0.45447116509162999</v>
      </c>
      <c r="AA109" s="26">
        <f>IF(AND(AB$6-AA$6 &lt;&gt; 0,AA35&lt;&gt;0,AB35&lt;&gt;0),(EXP(LN(AB35/AA35)/(AB$6-AA$6))-1)*100,0)</f>
        <v>0.46178987124483317</v>
      </c>
      <c r="AB109" s="26">
        <f t="shared" ref="AB109" si="120">IF(AND(AB$6-Z$6 &lt;&gt; 0,Z35&lt;&gt;0,AB35&lt;&gt;0),(EXP(LN(AB35/Z35)/(AB$6-Z$6))-1)*100,0)</f>
        <v>0.45935024328331853</v>
      </c>
      <c r="AD109" s="26">
        <f t="shared" ref="AD109" si="121">IF($F$6-$D$6 &lt;&gt; 0,(EXP(LN(1+(AD72/100))/($F$6-$D$6))-1)*100,0)</f>
        <v>0.45935024328331853</v>
      </c>
      <c r="AE109" s="26">
        <f t="shared" ref="AE109" si="122">IF(Z35&gt;0,((1+(AE35/Z35))^(1/($F$6-$D$6))-1)*100,0)</f>
        <v>3.1422573856298541</v>
      </c>
      <c r="AF109" s="26">
        <f t="shared" ref="AF109" si="123">IF($F$6-$D$6 &lt;&gt; 0,(EXP(LN(1+(AF72/100))/($F$6-$D$6))-1)*100,0)</f>
        <v>3.4436576464036417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Sheffield City Region (Continued)</v>
      </c>
      <c r="L112" s="19" t="str">
        <f>CONCATENATE(L$1," (Continued)")</f>
        <v>Occupation Table 2.1  Males: Employment Change by Occupation (SOC 2020) and Replacement Demand, 2015-2035, Sheffield City Region (Continued)</v>
      </c>
      <c r="W112" s="19" t="str">
        <f>CONCATENATE(W$1," (Continued)")</f>
        <v>Occupation Table 2.2  Females: Employment Change by Occupation (SOC 2020) and Replacement Demand, 2015-2035, Sheffield City Region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6.5102782949113234</v>
      </c>
      <c r="C119" s="27">
        <f t="shared" si="125"/>
        <v>3.0723676280714898</v>
      </c>
      <c r="D119" s="27">
        <f t="shared" si="125"/>
        <v>-3.2349249293452118</v>
      </c>
      <c r="E119" s="27">
        <f t="shared" si="125"/>
        <v>3.8581407589216568</v>
      </c>
      <c r="F119" s="27">
        <f t="shared" ref="F119:F144" si="126">F8-D8</f>
        <v>0.62321582957644495</v>
      </c>
      <c r="L119" t="str">
        <f t="shared" ref="L119:L144" si="127">L8</f>
        <v>11 Corporate managers and directors</v>
      </c>
      <c r="M119" s="27">
        <f t="shared" ref="M119:P144" si="128">N8-M8</f>
        <v>3.690741412625222</v>
      </c>
      <c r="N119" s="27">
        <f t="shared" si="128"/>
        <v>1.9764842646801526</v>
      </c>
      <c r="O119" s="27">
        <f t="shared" si="128"/>
        <v>-3.2579126053752852</v>
      </c>
      <c r="P119" s="27">
        <f t="shared" si="128"/>
        <v>0.87485076646319371</v>
      </c>
      <c r="Q119" s="27">
        <f t="shared" ref="Q119:Q144" si="129">Q8-O8</f>
        <v>-2.3830618389120914</v>
      </c>
      <c r="W119" t="str">
        <f t="shared" ref="W119:W144" si="130">W8</f>
        <v>11 Corporate managers and directors</v>
      </c>
      <c r="X119" s="27">
        <f t="shared" ref="X119:AA144" si="131">Y8-X8</f>
        <v>2.8195368822861973</v>
      </c>
      <c r="Y119" s="27">
        <f t="shared" si="131"/>
        <v>1.0958833633913123</v>
      </c>
      <c r="Z119" s="27">
        <f t="shared" si="131"/>
        <v>2.2987676030050253E-2</v>
      </c>
      <c r="AA119" s="27">
        <f t="shared" si="131"/>
        <v>2.9832899924583476</v>
      </c>
      <c r="AB119" s="27">
        <f t="shared" ref="AB119:AB144" si="132">AB8-Z8</f>
        <v>3.0062776684883978</v>
      </c>
    </row>
    <row r="120" spans="1:28" x14ac:dyDescent="0.2">
      <c r="A120" t="str">
        <f t="shared" si="124"/>
        <v>12 Other managers and proprietors</v>
      </c>
      <c r="B120" s="27">
        <f t="shared" si="125"/>
        <v>1.2661524642712685</v>
      </c>
      <c r="C120" s="27">
        <f t="shared" si="125"/>
        <v>0.28755955165242497</v>
      </c>
      <c r="D120" s="27">
        <f t="shared" si="125"/>
        <v>3.8606659496352727</v>
      </c>
      <c r="E120" s="27">
        <f t="shared" si="125"/>
        <v>3.3738716940188382</v>
      </c>
      <c r="F120" s="27">
        <f t="shared" si="126"/>
        <v>7.2345376436541109</v>
      </c>
      <c r="L120" t="str">
        <f t="shared" si="127"/>
        <v>12 Other managers and proprietors</v>
      </c>
      <c r="M120" s="27">
        <f t="shared" si="128"/>
        <v>0.3078781870939693</v>
      </c>
      <c r="N120" s="27">
        <f t="shared" si="128"/>
        <v>0.24160375132048095</v>
      </c>
      <c r="O120" s="27">
        <f t="shared" si="128"/>
        <v>2.5324225902858402</v>
      </c>
      <c r="P120" s="27">
        <f t="shared" si="128"/>
        <v>1.7418977073286879</v>
      </c>
      <c r="Q120" s="27">
        <f t="shared" si="129"/>
        <v>4.274320297614528</v>
      </c>
      <c r="W120" t="str">
        <f t="shared" si="130"/>
        <v>12 Other managers and proprietors</v>
      </c>
      <c r="X120" s="27">
        <f t="shared" si="131"/>
        <v>0.95827427717731339</v>
      </c>
      <c r="Y120" s="27">
        <f t="shared" si="131"/>
        <v>4.595580033191915E-2</v>
      </c>
      <c r="Z120" s="27">
        <f t="shared" si="131"/>
        <v>1.3282433593494307</v>
      </c>
      <c r="AA120" s="27">
        <f t="shared" si="131"/>
        <v>1.631973986690161</v>
      </c>
      <c r="AB120" s="27">
        <f t="shared" si="132"/>
        <v>2.9602173460395917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5.4935683018709831</v>
      </c>
      <c r="C121" s="27">
        <f t="shared" si="125"/>
        <v>2.3831888148669087</v>
      </c>
      <c r="D121" s="27">
        <f t="shared" si="125"/>
        <v>1.6626898060332991</v>
      </c>
      <c r="E121" s="27">
        <f t="shared" si="125"/>
        <v>3.7511243833724279</v>
      </c>
      <c r="F121" s="27">
        <f t="shared" si="126"/>
        <v>5.413814189405727</v>
      </c>
      <c r="L121" t="str">
        <f t="shared" si="127"/>
        <v>21 Science, research, engineering and technology professionals</v>
      </c>
      <c r="M121" s="27">
        <f t="shared" si="128"/>
        <v>4.8894645332556195</v>
      </c>
      <c r="N121" s="27">
        <f t="shared" si="128"/>
        <v>0.7012242145493417</v>
      </c>
      <c r="O121" s="27">
        <f t="shared" si="128"/>
        <v>0.26885004857766859</v>
      </c>
      <c r="P121" s="27">
        <f t="shared" si="128"/>
        <v>1.6269577765140255</v>
      </c>
      <c r="Q121" s="27">
        <f t="shared" si="129"/>
        <v>1.8958078250916941</v>
      </c>
      <c r="W121" t="str">
        <f t="shared" si="130"/>
        <v>21 Science, research, engineering and technology professionals</v>
      </c>
      <c r="X121" s="27">
        <f t="shared" si="131"/>
        <v>0.60410376861535653</v>
      </c>
      <c r="Y121" s="27">
        <f t="shared" si="131"/>
        <v>1.6819646003175208</v>
      </c>
      <c r="Z121" s="27">
        <f t="shared" si="131"/>
        <v>1.3938397574556349</v>
      </c>
      <c r="AA121" s="27">
        <f t="shared" si="131"/>
        <v>2.1241666068583456</v>
      </c>
      <c r="AB121" s="27">
        <f t="shared" si="132"/>
        <v>3.5180063643139805</v>
      </c>
    </row>
    <row r="122" spans="1:28" x14ac:dyDescent="0.2">
      <c r="A122" t="str">
        <f t="shared" si="124"/>
        <v>22 Health professionals</v>
      </c>
      <c r="B122" s="27">
        <f t="shared" si="125"/>
        <v>3.4918631274333158</v>
      </c>
      <c r="C122" s="27">
        <f t="shared" si="125"/>
        <v>0.81404361795213021</v>
      </c>
      <c r="D122" s="27">
        <f t="shared" si="125"/>
        <v>2.9388746125830387</v>
      </c>
      <c r="E122" s="27">
        <f t="shared" si="125"/>
        <v>4.3474474571775872</v>
      </c>
      <c r="F122" s="27">
        <f t="shared" si="126"/>
        <v>7.2863220697606259</v>
      </c>
      <c r="L122" t="str">
        <f t="shared" si="127"/>
        <v>22 Health professionals</v>
      </c>
      <c r="M122" s="27">
        <f t="shared" si="128"/>
        <v>0.94420690793540363</v>
      </c>
      <c r="N122" s="27">
        <f t="shared" si="128"/>
        <v>1.1791496500250291</v>
      </c>
      <c r="O122" s="27">
        <f t="shared" si="128"/>
        <v>0.67642663744049258</v>
      </c>
      <c r="P122" s="27">
        <f t="shared" si="128"/>
        <v>1.0005956931815305</v>
      </c>
      <c r="Q122" s="27">
        <f t="shared" si="129"/>
        <v>1.6770223306220231</v>
      </c>
      <c r="W122" t="str">
        <f t="shared" si="130"/>
        <v>22 Health professionals</v>
      </c>
      <c r="X122" s="27">
        <f t="shared" si="131"/>
        <v>2.5476562194978243</v>
      </c>
      <c r="Y122" s="27">
        <f t="shared" si="131"/>
        <v>-0.36510603207288028</v>
      </c>
      <c r="Z122" s="27">
        <f t="shared" si="131"/>
        <v>2.2624479751425248</v>
      </c>
      <c r="AA122" s="27">
        <f t="shared" si="131"/>
        <v>3.3468517639960709</v>
      </c>
      <c r="AB122" s="27">
        <f t="shared" si="132"/>
        <v>5.6092997391385957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2.4636878392701291</v>
      </c>
      <c r="C123" s="27">
        <f t="shared" si="125"/>
        <v>1.3255238400326448</v>
      </c>
      <c r="D123" s="27">
        <f t="shared" si="125"/>
        <v>0.92821049086408181</v>
      </c>
      <c r="E123" s="27">
        <f t="shared" si="125"/>
        <v>2.7059005785248615</v>
      </c>
      <c r="F123" s="27">
        <f t="shared" si="126"/>
        <v>3.6341110693889433</v>
      </c>
      <c r="L123" t="str">
        <f t="shared" si="127"/>
        <v>23 Teaching and other educational professionals</v>
      </c>
      <c r="M123" s="27">
        <f t="shared" si="128"/>
        <v>0.20311415890843421</v>
      </c>
      <c r="N123" s="27">
        <f t="shared" si="128"/>
        <v>0.17672424384097063</v>
      </c>
      <c r="O123" s="27">
        <f t="shared" si="128"/>
        <v>0.32631312486086372</v>
      </c>
      <c r="P123" s="27">
        <f t="shared" si="128"/>
        <v>0.26161159538373191</v>
      </c>
      <c r="Q123" s="27">
        <f t="shared" si="129"/>
        <v>0.58792472024459563</v>
      </c>
      <c r="W123" t="str">
        <f t="shared" si="130"/>
        <v>23 Teaching and other educational professionals</v>
      </c>
      <c r="X123" s="27">
        <f t="shared" si="131"/>
        <v>2.2605736803616772</v>
      </c>
      <c r="Y123" s="27">
        <f t="shared" si="131"/>
        <v>1.1487995961916724</v>
      </c>
      <c r="Z123" s="27">
        <f t="shared" si="131"/>
        <v>0.60189736600322874</v>
      </c>
      <c r="AA123" s="27">
        <f t="shared" si="131"/>
        <v>2.4442889831411136</v>
      </c>
      <c r="AB123" s="27">
        <f t="shared" si="132"/>
        <v>3.0461863491443424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6.1467367293991764</v>
      </c>
      <c r="C124" s="27">
        <f t="shared" si="125"/>
        <v>4.6698672549598825</v>
      </c>
      <c r="D124" s="27">
        <f t="shared" si="125"/>
        <v>4.2171500780891336</v>
      </c>
      <c r="E124" s="27">
        <f t="shared" si="125"/>
        <v>6.060993031929037</v>
      </c>
      <c r="F124" s="27">
        <f t="shared" si="126"/>
        <v>10.278143110018171</v>
      </c>
      <c r="L124" t="str">
        <f t="shared" si="127"/>
        <v>24 Business, media and public service professionals</v>
      </c>
      <c r="M124" s="27">
        <f t="shared" si="128"/>
        <v>3.1569697973881823</v>
      </c>
      <c r="N124" s="27">
        <f t="shared" si="128"/>
        <v>1.8956302217647369</v>
      </c>
      <c r="O124" s="27">
        <f t="shared" si="128"/>
        <v>2.0599436873355828</v>
      </c>
      <c r="P124" s="27">
        <f t="shared" si="128"/>
        <v>1.7667319763870175</v>
      </c>
      <c r="Q124" s="27">
        <f t="shared" si="129"/>
        <v>3.8266756637226003</v>
      </c>
      <c r="W124" t="str">
        <f t="shared" si="130"/>
        <v>24 Business, media and public service professionals</v>
      </c>
      <c r="X124" s="27">
        <f t="shared" si="131"/>
        <v>2.9897669320109657</v>
      </c>
      <c r="Y124" s="27">
        <f t="shared" si="131"/>
        <v>2.7742370331951136</v>
      </c>
      <c r="Z124" s="27">
        <f t="shared" si="131"/>
        <v>2.1572063907536752</v>
      </c>
      <c r="AA124" s="27">
        <f t="shared" si="131"/>
        <v>4.2942610555420551</v>
      </c>
      <c r="AB124" s="27">
        <f t="shared" si="132"/>
        <v>6.4514674462957302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2.0177737735530776</v>
      </c>
      <c r="C125" s="27">
        <f t="shared" si="125"/>
        <v>1.2754748825557911</v>
      </c>
      <c r="D125" s="27">
        <f t="shared" si="125"/>
        <v>-1.6586001767805225</v>
      </c>
      <c r="E125" s="27">
        <f t="shared" si="125"/>
        <v>0.77768265743430298</v>
      </c>
      <c r="F125" s="27">
        <f t="shared" si="126"/>
        <v>-0.88091751934621954</v>
      </c>
      <c r="L125" t="str">
        <f t="shared" si="127"/>
        <v>31 Science, engineering and technology associate professionals</v>
      </c>
      <c r="M125" s="27">
        <f t="shared" si="128"/>
        <v>1.9241211112984065</v>
      </c>
      <c r="N125" s="27">
        <f t="shared" si="128"/>
        <v>0.56527659064027169</v>
      </c>
      <c r="O125" s="27">
        <f t="shared" si="128"/>
        <v>-1.7716299653351273</v>
      </c>
      <c r="P125" s="27">
        <f t="shared" si="128"/>
        <v>0.12831751574159789</v>
      </c>
      <c r="Q125" s="27">
        <f t="shared" si="129"/>
        <v>-1.6433124495935294</v>
      </c>
      <c r="W125" t="str">
        <f t="shared" si="130"/>
        <v>31 Science, engineering and technology associate professionals</v>
      </c>
      <c r="X125" s="27">
        <f t="shared" si="131"/>
        <v>9.365266225466895E-2</v>
      </c>
      <c r="Y125" s="27">
        <f t="shared" si="131"/>
        <v>0.71019829191552786</v>
      </c>
      <c r="Z125" s="27">
        <f t="shared" si="131"/>
        <v>0.11302978855460255</v>
      </c>
      <c r="AA125" s="27">
        <f t="shared" si="131"/>
        <v>0.6493651416927162</v>
      </c>
      <c r="AB125" s="27">
        <f t="shared" si="132"/>
        <v>0.76239493024731875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1.2413813492243833</v>
      </c>
      <c r="C126" s="27">
        <f t="shared" si="125"/>
        <v>0.62908035092167758</v>
      </c>
      <c r="D126" s="27">
        <f t="shared" si="125"/>
        <v>0.28111860943599964</v>
      </c>
      <c r="E126" s="27">
        <f t="shared" si="125"/>
        <v>1.8016373644825538</v>
      </c>
      <c r="F126" s="27">
        <f t="shared" si="126"/>
        <v>2.0827559739185535</v>
      </c>
      <c r="L126" t="str">
        <f t="shared" si="127"/>
        <v>32 Health and social care associate professionals</v>
      </c>
      <c r="M126" s="27">
        <f t="shared" si="128"/>
        <v>0.17489969364174129</v>
      </c>
      <c r="N126" s="27">
        <f t="shared" si="128"/>
        <v>0.37824395852143633</v>
      </c>
      <c r="O126" s="27">
        <f t="shared" si="128"/>
        <v>-0.222878088023716</v>
      </c>
      <c r="P126" s="27">
        <f t="shared" si="128"/>
        <v>0.31683059209962838</v>
      </c>
      <c r="Q126" s="27">
        <f t="shared" si="129"/>
        <v>9.395250407591238E-2</v>
      </c>
      <c r="W126" t="str">
        <f t="shared" si="130"/>
        <v>32 Health and social care associate professionals</v>
      </c>
      <c r="X126" s="27">
        <f t="shared" si="131"/>
        <v>1.0664816555826437</v>
      </c>
      <c r="Y126" s="27">
        <f t="shared" si="131"/>
        <v>0.2508363924002488</v>
      </c>
      <c r="Z126" s="27">
        <f t="shared" si="131"/>
        <v>0.50399669745970499</v>
      </c>
      <c r="AA126" s="27">
        <f t="shared" si="131"/>
        <v>1.4848067723829246</v>
      </c>
      <c r="AB126" s="27">
        <f t="shared" si="132"/>
        <v>1.9888034698426296</v>
      </c>
    </row>
    <row r="127" spans="1:28" x14ac:dyDescent="0.2">
      <c r="A127" t="str">
        <f t="shared" si="124"/>
        <v>33 Protective service occupations</v>
      </c>
      <c r="B127" s="27">
        <f t="shared" si="125"/>
        <v>1.0945245581052809E-2</v>
      </c>
      <c r="C127" s="27">
        <f t="shared" si="125"/>
        <v>0.56184922655750569</v>
      </c>
      <c r="D127" s="27">
        <f t="shared" si="125"/>
        <v>1.3502698650395821</v>
      </c>
      <c r="E127" s="27">
        <f t="shared" si="125"/>
        <v>1.1577332858426068</v>
      </c>
      <c r="F127" s="27">
        <f t="shared" si="126"/>
        <v>2.5080031508821889</v>
      </c>
      <c r="L127" t="str">
        <f t="shared" si="127"/>
        <v>33 Protective service occupations</v>
      </c>
      <c r="M127" s="27">
        <f t="shared" si="128"/>
        <v>-7.9902372292075974E-2</v>
      </c>
      <c r="N127" s="27">
        <f t="shared" si="128"/>
        <v>0.34956950474956017</v>
      </c>
      <c r="O127" s="27">
        <f t="shared" si="128"/>
        <v>0.78869560192309152</v>
      </c>
      <c r="P127" s="27">
        <f t="shared" si="128"/>
        <v>0.41329282892620611</v>
      </c>
      <c r="Q127" s="27">
        <f t="shared" si="129"/>
        <v>1.2019884308492976</v>
      </c>
      <c r="W127" t="str">
        <f t="shared" si="130"/>
        <v>33 Protective service occupations</v>
      </c>
      <c r="X127" s="27">
        <f t="shared" si="131"/>
        <v>9.0847617873138109E-2</v>
      </c>
      <c r="Y127" s="27">
        <f t="shared" si="131"/>
        <v>0.21227972180794152</v>
      </c>
      <c r="Z127" s="27">
        <f t="shared" si="131"/>
        <v>0.56157426311649838</v>
      </c>
      <c r="AA127" s="27">
        <f t="shared" si="131"/>
        <v>0.74444045691638872</v>
      </c>
      <c r="AB127" s="27">
        <f t="shared" si="132"/>
        <v>1.3060147200328871</v>
      </c>
    </row>
    <row r="128" spans="1:28" x14ac:dyDescent="0.2">
      <c r="A128" t="str">
        <f t="shared" si="124"/>
        <v>34 Culture, media and sports occupations</v>
      </c>
      <c r="B128" s="27">
        <f t="shared" si="125"/>
        <v>1.1311205040125349</v>
      </c>
      <c r="C128" s="27">
        <f t="shared" si="125"/>
        <v>0.85380419016330222</v>
      </c>
      <c r="D128" s="27">
        <f t="shared" si="125"/>
        <v>-0.82658981973019507</v>
      </c>
      <c r="E128" s="27">
        <f t="shared" si="125"/>
        <v>0.71962367896517243</v>
      </c>
      <c r="F128" s="27">
        <f t="shared" si="126"/>
        <v>-0.10696614076502264</v>
      </c>
      <c r="L128" t="str">
        <f t="shared" si="127"/>
        <v>34 Culture, media and sports occupations</v>
      </c>
      <c r="M128" s="27">
        <f t="shared" si="128"/>
        <v>0.71572279146077422</v>
      </c>
      <c r="N128" s="27">
        <f t="shared" si="128"/>
        <v>3.8232831046641103E-2</v>
      </c>
      <c r="O128" s="27">
        <f t="shared" si="128"/>
        <v>-0.56608746501735441</v>
      </c>
      <c r="P128" s="27">
        <f t="shared" si="128"/>
        <v>0.14879968650164122</v>
      </c>
      <c r="Q128" s="27">
        <f t="shared" si="129"/>
        <v>-0.41728777851571319</v>
      </c>
      <c r="W128" t="str">
        <f t="shared" si="130"/>
        <v>34 Culture, media and sports occupations</v>
      </c>
      <c r="X128" s="27">
        <f t="shared" si="131"/>
        <v>0.41539771255176205</v>
      </c>
      <c r="Y128" s="27">
        <f t="shared" si="131"/>
        <v>0.81557135911667178</v>
      </c>
      <c r="Z128" s="27">
        <f t="shared" si="131"/>
        <v>-0.26050235471284378</v>
      </c>
      <c r="AA128" s="27">
        <f t="shared" si="131"/>
        <v>0.57082399246352988</v>
      </c>
      <c r="AB128" s="27">
        <f t="shared" si="132"/>
        <v>0.31032163775068611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2.4005285729050136</v>
      </c>
      <c r="C129" s="27">
        <f t="shared" si="125"/>
        <v>2.6418480563173929</v>
      </c>
      <c r="D129" s="27">
        <f t="shared" si="125"/>
        <v>-1.5491343395575043</v>
      </c>
      <c r="E129" s="27">
        <f t="shared" si="125"/>
        <v>1.7268130527390468</v>
      </c>
      <c r="F129" s="27">
        <f t="shared" si="126"/>
        <v>0.17767871318154249</v>
      </c>
      <c r="L129" t="str">
        <f t="shared" si="127"/>
        <v>35 Business and public service associate professionals</v>
      </c>
      <c r="M129" s="27">
        <f t="shared" si="128"/>
        <v>1.2941682924895126</v>
      </c>
      <c r="N129" s="27">
        <f t="shared" si="128"/>
        <v>1.4812453674691319</v>
      </c>
      <c r="O129" s="27">
        <f t="shared" si="128"/>
        <v>-1.4266178634206774</v>
      </c>
      <c r="P129" s="27">
        <f t="shared" si="128"/>
        <v>-8.3404732705545825E-2</v>
      </c>
      <c r="Q129" s="27">
        <f t="shared" si="129"/>
        <v>-1.5100225961262232</v>
      </c>
      <c r="W129" t="str">
        <f t="shared" si="130"/>
        <v>35 Business and public service associate professionals</v>
      </c>
      <c r="X129" s="27">
        <f t="shared" si="131"/>
        <v>1.1063602804154424</v>
      </c>
      <c r="Y129" s="27">
        <f t="shared" si="131"/>
        <v>1.160602688848293</v>
      </c>
      <c r="Z129" s="27">
        <f t="shared" si="131"/>
        <v>-0.12251647613684824</v>
      </c>
      <c r="AA129" s="27">
        <f t="shared" si="131"/>
        <v>1.8102177854446353</v>
      </c>
      <c r="AB129" s="27">
        <f t="shared" si="132"/>
        <v>1.6877013093077871</v>
      </c>
    </row>
    <row r="130" spans="1:28" x14ac:dyDescent="0.2">
      <c r="A130" t="str">
        <f t="shared" si="124"/>
        <v>41 Administrative occupations</v>
      </c>
      <c r="B130" s="27">
        <f t="shared" si="125"/>
        <v>-2.3815698667763243</v>
      </c>
      <c r="C130" s="27">
        <f t="shared" si="125"/>
        <v>4.9093082521693248</v>
      </c>
      <c r="D130" s="27">
        <f t="shared" si="125"/>
        <v>-4.7962599574044731</v>
      </c>
      <c r="E130" s="27">
        <f t="shared" si="125"/>
        <v>-1.9519940122075994</v>
      </c>
      <c r="F130" s="27">
        <f t="shared" si="126"/>
        <v>-6.7482539696120725</v>
      </c>
      <c r="L130" t="str">
        <f t="shared" si="127"/>
        <v>41 Administrative occupations</v>
      </c>
      <c r="M130" s="27">
        <f t="shared" si="128"/>
        <v>-0.79671313354089079</v>
      </c>
      <c r="N130" s="27">
        <f t="shared" si="128"/>
        <v>4.4552655408686199</v>
      </c>
      <c r="O130" s="27">
        <f t="shared" si="128"/>
        <v>-0.81264514000353216</v>
      </c>
      <c r="P130" s="27">
        <f t="shared" si="128"/>
        <v>2.6469788524407249</v>
      </c>
      <c r="Q130" s="27">
        <f t="shared" si="129"/>
        <v>1.8343337124371928</v>
      </c>
      <c r="W130" t="str">
        <f t="shared" si="130"/>
        <v>41 Administrative occupations</v>
      </c>
      <c r="X130" s="27">
        <f t="shared" si="131"/>
        <v>-1.5848567332354619</v>
      </c>
      <c r="Y130" s="27">
        <f t="shared" si="131"/>
        <v>0.45404271130068707</v>
      </c>
      <c r="Z130" s="27">
        <f t="shared" si="131"/>
        <v>-3.9836148174009409</v>
      </c>
      <c r="AA130" s="27">
        <f t="shared" si="131"/>
        <v>-4.5989728646483101</v>
      </c>
      <c r="AB130" s="27">
        <f t="shared" si="132"/>
        <v>-8.582587682049251</v>
      </c>
    </row>
    <row r="131" spans="1:28" x14ac:dyDescent="0.2">
      <c r="A131" t="str">
        <f t="shared" si="124"/>
        <v>42 Secretarial and related occupations</v>
      </c>
      <c r="B131" s="27">
        <f t="shared" si="125"/>
        <v>-1.8293941033845105</v>
      </c>
      <c r="C131" s="27">
        <f t="shared" si="125"/>
        <v>7.1515005154168421E-2</v>
      </c>
      <c r="D131" s="27">
        <f t="shared" si="125"/>
        <v>1.1725713948209631</v>
      </c>
      <c r="E131" s="27">
        <f t="shared" si="125"/>
        <v>-3.3273694605917701</v>
      </c>
      <c r="F131" s="27">
        <f t="shared" si="126"/>
        <v>-2.154798065770807</v>
      </c>
      <c r="L131" t="str">
        <f t="shared" si="127"/>
        <v>42 Secretarial and related occupations</v>
      </c>
      <c r="M131" s="27">
        <f t="shared" si="128"/>
        <v>-0.31254183216820586</v>
      </c>
      <c r="N131" s="27">
        <f t="shared" si="128"/>
        <v>-5.4683725859436816E-3</v>
      </c>
      <c r="O131" s="27">
        <f t="shared" si="128"/>
        <v>0.34964010199604489</v>
      </c>
      <c r="P131" s="27">
        <f t="shared" si="128"/>
        <v>0.3140348433345661</v>
      </c>
      <c r="Q131" s="27">
        <f t="shared" si="129"/>
        <v>0.663674945330611</v>
      </c>
      <c r="W131" t="str">
        <f t="shared" si="130"/>
        <v>42 Secretarial and related occupations</v>
      </c>
      <c r="X131" s="27">
        <f t="shared" si="131"/>
        <v>-1.5168522712163011</v>
      </c>
      <c r="Y131" s="27">
        <f t="shared" si="131"/>
        <v>7.698337774010966E-2</v>
      </c>
      <c r="Z131" s="27">
        <f t="shared" si="131"/>
        <v>0.82293129282491684</v>
      </c>
      <c r="AA131" s="27">
        <f t="shared" si="131"/>
        <v>-3.6414043039263344</v>
      </c>
      <c r="AB131" s="27">
        <f t="shared" si="132"/>
        <v>-2.8184730111014176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-0.1638704419630832</v>
      </c>
      <c r="C132" s="27">
        <f t="shared" si="125"/>
        <v>-0.7202034026917552</v>
      </c>
      <c r="D132" s="27">
        <f t="shared" si="125"/>
        <v>7.6653169239497387E-2</v>
      </c>
      <c r="E132" s="27">
        <f t="shared" si="125"/>
        <v>0.72010147826370918</v>
      </c>
      <c r="F132" s="27">
        <f t="shared" si="126"/>
        <v>0.79675464750320657</v>
      </c>
      <c r="L132" t="str">
        <f t="shared" si="127"/>
        <v>51 Skilled agricultural and related trades</v>
      </c>
      <c r="M132" s="27">
        <f t="shared" si="128"/>
        <v>-0.40377309295284913</v>
      </c>
      <c r="N132" s="27">
        <f t="shared" si="128"/>
        <v>-0.54482938164365446</v>
      </c>
      <c r="O132" s="27">
        <f t="shared" si="128"/>
        <v>-5.8266919928720462E-2</v>
      </c>
      <c r="P132" s="27">
        <f t="shared" si="128"/>
        <v>0.33323453907172151</v>
      </c>
      <c r="Q132" s="27">
        <f t="shared" si="129"/>
        <v>0.27496761914300105</v>
      </c>
      <c r="W132" t="str">
        <f t="shared" si="130"/>
        <v>51 Skilled agricultural and related trades</v>
      </c>
      <c r="X132" s="27">
        <f t="shared" si="131"/>
        <v>0.23990265098974994</v>
      </c>
      <c r="Y132" s="27">
        <f t="shared" si="131"/>
        <v>-0.17537402104808808</v>
      </c>
      <c r="Z132" s="27">
        <f t="shared" si="131"/>
        <v>0.13492008916820475</v>
      </c>
      <c r="AA132" s="27">
        <f t="shared" si="131"/>
        <v>0.38686693919200565</v>
      </c>
      <c r="AB132" s="27">
        <f t="shared" si="132"/>
        <v>0.5217870283602104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-3.5615230195251257E-2</v>
      </c>
      <c r="C133" s="27">
        <f t="shared" si="125"/>
        <v>-2.0736464920258371</v>
      </c>
      <c r="D133" s="27">
        <f t="shared" si="125"/>
        <v>-0.73526472971765955</v>
      </c>
      <c r="E133" s="27">
        <f t="shared" si="125"/>
        <v>-1.8443797122692231</v>
      </c>
      <c r="F133" s="27">
        <f t="shared" si="126"/>
        <v>-2.5796444419868827</v>
      </c>
      <c r="L133" t="str">
        <f t="shared" si="127"/>
        <v>52 Skilled metal, electrical and electronic trades</v>
      </c>
      <c r="M133" s="27">
        <f t="shared" si="128"/>
        <v>-0.27556540883706404</v>
      </c>
      <c r="N133" s="27">
        <f t="shared" si="128"/>
        <v>-1.9514593105262854</v>
      </c>
      <c r="O133" s="27">
        <f t="shared" si="128"/>
        <v>-1.3639493974971728</v>
      </c>
      <c r="P133" s="27">
        <f t="shared" si="128"/>
        <v>-2.1191956288687948</v>
      </c>
      <c r="Q133" s="27">
        <f t="shared" si="129"/>
        <v>-3.4831450263659676</v>
      </c>
      <c r="W133" t="str">
        <f t="shared" si="130"/>
        <v>52 Skilled metal, electrical and electronic trades</v>
      </c>
      <c r="X133" s="27">
        <f t="shared" si="131"/>
        <v>0.23995017864180385</v>
      </c>
      <c r="Y133" s="27">
        <f t="shared" si="131"/>
        <v>-0.12218718149959951</v>
      </c>
      <c r="Z133" s="27">
        <f t="shared" si="131"/>
        <v>0.62868466777956622</v>
      </c>
      <c r="AA133" s="27">
        <f t="shared" si="131"/>
        <v>0.27481591659953897</v>
      </c>
      <c r="AB133" s="27">
        <f t="shared" si="132"/>
        <v>0.90350058437910519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-1.6465769198085205</v>
      </c>
      <c r="C134" s="27">
        <f t="shared" si="125"/>
        <v>-2.7406971901815922</v>
      </c>
      <c r="D134" s="27">
        <f t="shared" si="125"/>
        <v>-0.28557199874397199</v>
      </c>
      <c r="E134" s="27">
        <f t="shared" si="125"/>
        <v>-2.4767300061039919</v>
      </c>
      <c r="F134" s="27">
        <f t="shared" si="126"/>
        <v>-2.7623020048479638</v>
      </c>
      <c r="L134" t="str">
        <f t="shared" si="127"/>
        <v>53 Skilled construction and building trades</v>
      </c>
      <c r="M134" s="27">
        <f t="shared" si="128"/>
        <v>-1.663837450104598</v>
      </c>
      <c r="N134" s="27">
        <f t="shared" si="128"/>
        <v>-2.8747544466187698</v>
      </c>
      <c r="O134" s="27">
        <f t="shared" si="128"/>
        <v>-0.28035828623267278</v>
      </c>
      <c r="P134" s="27">
        <f t="shared" si="128"/>
        <v>-2.5111840473958722</v>
      </c>
      <c r="Q134" s="27">
        <f t="shared" si="129"/>
        <v>-2.791542333628545</v>
      </c>
      <c r="W134" t="str">
        <f t="shared" si="130"/>
        <v>53 Skilled construction and building trades</v>
      </c>
      <c r="X134" s="27">
        <f t="shared" si="131"/>
        <v>1.7260530296129284E-2</v>
      </c>
      <c r="Y134" s="27">
        <f t="shared" si="131"/>
        <v>0.13405725643713998</v>
      </c>
      <c r="Z134" s="27">
        <f t="shared" si="131"/>
        <v>-5.2137125112747817E-3</v>
      </c>
      <c r="AA134" s="27">
        <f t="shared" si="131"/>
        <v>3.4454041291864967E-2</v>
      </c>
      <c r="AB134" s="27">
        <f t="shared" si="132"/>
        <v>2.9240328780590186E-2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-2.1511369239332421</v>
      </c>
      <c r="C135" s="27">
        <f t="shared" si="125"/>
        <v>-0.21668893969098413</v>
      </c>
      <c r="D135" s="27">
        <f t="shared" si="125"/>
        <v>-0.62086414244794774</v>
      </c>
      <c r="E135" s="27">
        <f t="shared" si="125"/>
        <v>-0.80353733468924737</v>
      </c>
      <c r="F135" s="27">
        <f t="shared" si="126"/>
        <v>-1.4244014771371951</v>
      </c>
      <c r="L135" t="str">
        <f t="shared" si="127"/>
        <v>54 Textiles, printing and other skilled trades</v>
      </c>
      <c r="M135" s="27">
        <f t="shared" si="128"/>
        <v>-1.5873313337884163</v>
      </c>
      <c r="N135" s="27">
        <f t="shared" si="128"/>
        <v>-0.46999651828288513</v>
      </c>
      <c r="O135" s="27">
        <f t="shared" si="128"/>
        <v>-0.39844614624434538</v>
      </c>
      <c r="P135" s="27">
        <f t="shared" si="128"/>
        <v>-0.65970824910143389</v>
      </c>
      <c r="Q135" s="27">
        <f t="shared" si="129"/>
        <v>-1.0581543953457793</v>
      </c>
      <c r="W135" t="str">
        <f t="shared" si="130"/>
        <v>54 Textiles, printing and other skilled trades</v>
      </c>
      <c r="X135" s="27">
        <f t="shared" si="131"/>
        <v>-0.56380559014484</v>
      </c>
      <c r="Y135" s="27">
        <f t="shared" si="131"/>
        <v>0.25330757859191078</v>
      </c>
      <c r="Z135" s="27">
        <f t="shared" si="131"/>
        <v>-0.22241799620360858</v>
      </c>
      <c r="AA135" s="27">
        <f t="shared" si="131"/>
        <v>-0.14382908558780105</v>
      </c>
      <c r="AB135" s="27">
        <f t="shared" si="132"/>
        <v>-0.36624708179140963</v>
      </c>
    </row>
    <row r="136" spans="1:28" x14ac:dyDescent="0.2">
      <c r="A136" t="str">
        <f t="shared" si="124"/>
        <v>61 Caring personal service occupations</v>
      </c>
      <c r="B136" s="27">
        <f t="shared" si="125"/>
        <v>0.22173426254742168</v>
      </c>
      <c r="C136" s="27">
        <f t="shared" si="125"/>
        <v>-0.59526167552770204</v>
      </c>
      <c r="D136" s="27">
        <f t="shared" si="125"/>
        <v>5.0868309507513416</v>
      </c>
      <c r="E136" s="27">
        <f t="shared" si="125"/>
        <v>7.2039868727261052</v>
      </c>
      <c r="F136" s="27">
        <f t="shared" si="126"/>
        <v>12.290817823477447</v>
      </c>
      <c r="L136" t="str">
        <f t="shared" si="127"/>
        <v>61 Caring personal service occupations</v>
      </c>
      <c r="M136" s="27">
        <f t="shared" si="128"/>
        <v>0.5182406977893752</v>
      </c>
      <c r="N136" s="27">
        <f t="shared" si="128"/>
        <v>-7.2161220370617229E-2</v>
      </c>
      <c r="O136" s="27">
        <f t="shared" si="128"/>
        <v>1.8331632082199834</v>
      </c>
      <c r="P136" s="27">
        <f t="shared" si="128"/>
        <v>1.7194167380997154</v>
      </c>
      <c r="Q136" s="27">
        <f t="shared" si="129"/>
        <v>3.5525799463196988</v>
      </c>
      <c r="W136" t="str">
        <f t="shared" si="130"/>
        <v>61 Caring personal service occupations</v>
      </c>
      <c r="X136" s="27">
        <f t="shared" si="131"/>
        <v>-0.29650643524193754</v>
      </c>
      <c r="Y136" s="27">
        <f t="shared" si="131"/>
        <v>-0.52310045515709191</v>
      </c>
      <c r="Z136" s="27">
        <f t="shared" si="131"/>
        <v>3.2536677425313414</v>
      </c>
      <c r="AA136" s="27">
        <f t="shared" si="131"/>
        <v>5.4845701346264377</v>
      </c>
      <c r="AB136" s="27">
        <f t="shared" si="132"/>
        <v>8.7382378771577791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1.9796893874317902</v>
      </c>
      <c r="C137" s="27">
        <f t="shared" si="125"/>
        <v>-0.75956737921327466</v>
      </c>
      <c r="D137" s="27">
        <f t="shared" si="125"/>
        <v>-0.57910411077630819</v>
      </c>
      <c r="E137" s="27">
        <f t="shared" si="125"/>
        <v>-0.29466205362817455</v>
      </c>
      <c r="F137" s="27">
        <f t="shared" si="126"/>
        <v>-0.87376616440448274</v>
      </c>
      <c r="L137" t="str">
        <f t="shared" si="127"/>
        <v>62 Leisure, travel and related personal service occupations</v>
      </c>
      <c r="M137" s="27">
        <f t="shared" si="128"/>
        <v>0.68676144915344484</v>
      </c>
      <c r="N137" s="27">
        <f t="shared" si="128"/>
        <v>0.15583696902487265</v>
      </c>
      <c r="O137" s="27">
        <f t="shared" si="128"/>
        <v>1.7389864035466829E-2</v>
      </c>
      <c r="P137" s="27">
        <f t="shared" si="128"/>
        <v>0.37575213571084465</v>
      </c>
      <c r="Q137" s="27">
        <f t="shared" si="129"/>
        <v>0.39314199974631148</v>
      </c>
      <c r="W137" t="str">
        <f t="shared" si="130"/>
        <v>62 Leisure, travel and related personal service occupations</v>
      </c>
      <c r="X137" s="27">
        <f t="shared" si="131"/>
        <v>1.2929279382783676</v>
      </c>
      <c r="Y137" s="27">
        <f t="shared" si="131"/>
        <v>-0.9154043482381482</v>
      </c>
      <c r="Z137" s="27">
        <f t="shared" si="131"/>
        <v>-0.59649397481177502</v>
      </c>
      <c r="AA137" s="27">
        <f t="shared" si="131"/>
        <v>-0.67041418933901831</v>
      </c>
      <c r="AB137" s="27">
        <f t="shared" si="132"/>
        <v>-1.2669081641507933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-0.10395718306296853</v>
      </c>
      <c r="C138" s="27">
        <f t="shared" si="125"/>
        <v>0.15748933324358538</v>
      </c>
      <c r="D138" s="27">
        <f t="shared" si="125"/>
        <v>-0.12529487663020344</v>
      </c>
      <c r="E138" s="27">
        <f t="shared" si="125"/>
        <v>4.3396574734129389E-2</v>
      </c>
      <c r="F138" s="27">
        <f t="shared" si="126"/>
        <v>-8.1898301896074055E-2</v>
      </c>
      <c r="L138" t="str">
        <f t="shared" si="127"/>
        <v>63 Community and civil enforcement occupations</v>
      </c>
      <c r="M138" s="27">
        <f t="shared" si="128"/>
        <v>-0.12908811820404242</v>
      </c>
      <c r="N138" s="27">
        <f t="shared" si="128"/>
        <v>0.17925027746960398</v>
      </c>
      <c r="O138" s="27">
        <f t="shared" si="128"/>
        <v>-0.17306710270173387</v>
      </c>
      <c r="P138" s="27">
        <f t="shared" si="128"/>
        <v>4.9662048446169116E-2</v>
      </c>
      <c r="Q138" s="27">
        <f t="shared" si="129"/>
        <v>-0.12340505425556475</v>
      </c>
      <c r="W138" t="str">
        <f t="shared" si="130"/>
        <v>63 Community and civil enforcement occupations</v>
      </c>
      <c r="X138" s="27">
        <f t="shared" si="131"/>
        <v>2.5130935141074368E-2</v>
      </c>
      <c r="Y138" s="27">
        <f t="shared" si="131"/>
        <v>-2.1760944226020484E-2</v>
      </c>
      <c r="Z138" s="27">
        <f t="shared" si="131"/>
        <v>4.7772226071532253E-2</v>
      </c>
      <c r="AA138" s="27">
        <f t="shared" si="131"/>
        <v>-6.2654737120398651E-3</v>
      </c>
      <c r="AB138" s="27">
        <f t="shared" si="132"/>
        <v>4.1506752359492388E-2</v>
      </c>
    </row>
    <row r="139" spans="1:28" x14ac:dyDescent="0.2">
      <c r="A139" t="str">
        <f t="shared" si="124"/>
        <v>71 Sales occupations</v>
      </c>
      <c r="B139" s="27">
        <f t="shared" si="125"/>
        <v>0.47265989285221366</v>
      </c>
      <c r="C139" s="27">
        <f t="shared" si="125"/>
        <v>-1.5882767742820221</v>
      </c>
      <c r="D139" s="27">
        <f t="shared" si="125"/>
        <v>-3.6680061000883981</v>
      </c>
      <c r="E139" s="27">
        <f t="shared" si="125"/>
        <v>-2.4055361316388968</v>
      </c>
      <c r="F139" s="27">
        <f t="shared" si="126"/>
        <v>-6.0735422317272949</v>
      </c>
      <c r="L139" t="str">
        <f t="shared" si="127"/>
        <v>71 Sales occupations</v>
      </c>
      <c r="M139" s="27">
        <f t="shared" si="128"/>
        <v>2.1290838499110123</v>
      </c>
      <c r="N139" s="27">
        <f t="shared" si="128"/>
        <v>-0.87083588647252341</v>
      </c>
      <c r="O139" s="27">
        <f t="shared" si="128"/>
        <v>-1.1266490277444827</v>
      </c>
      <c r="P139" s="27">
        <f t="shared" si="128"/>
        <v>-0.34862662587911508</v>
      </c>
      <c r="Q139" s="27">
        <f t="shared" si="129"/>
        <v>-1.4752756536235978</v>
      </c>
      <c r="W139" t="str">
        <f t="shared" si="130"/>
        <v>71 Sales occupations</v>
      </c>
      <c r="X139" s="27">
        <f t="shared" si="131"/>
        <v>-1.6564239570588626</v>
      </c>
      <c r="Y139" s="27">
        <f t="shared" si="131"/>
        <v>-0.71744088780957327</v>
      </c>
      <c r="Z139" s="27">
        <f t="shared" si="131"/>
        <v>-2.5413570723439065</v>
      </c>
      <c r="AA139" s="27">
        <f t="shared" si="131"/>
        <v>-2.0569095057597302</v>
      </c>
      <c r="AB139" s="27">
        <f t="shared" si="132"/>
        <v>-4.5982665781036367</v>
      </c>
    </row>
    <row r="140" spans="1:28" x14ac:dyDescent="0.2">
      <c r="A140" t="str">
        <f t="shared" si="124"/>
        <v>72 Customer service occupations</v>
      </c>
      <c r="B140" s="27">
        <f t="shared" si="125"/>
        <v>0.62862191703246317</v>
      </c>
      <c r="C140" s="27">
        <f t="shared" si="125"/>
        <v>0.83417629846375796</v>
      </c>
      <c r="D140" s="27">
        <f t="shared" si="125"/>
        <v>3.6098386107501526</v>
      </c>
      <c r="E140" s="27">
        <f t="shared" si="125"/>
        <v>2.4346551300317714</v>
      </c>
      <c r="F140" s="27">
        <f t="shared" si="126"/>
        <v>6.0444937407819239</v>
      </c>
      <c r="L140" t="str">
        <f t="shared" si="127"/>
        <v>72 Customer service occupations</v>
      </c>
      <c r="M140" s="27">
        <f t="shared" si="128"/>
        <v>-0.28817463293166501</v>
      </c>
      <c r="N140" s="27">
        <f t="shared" si="128"/>
        <v>1.0138919534867199</v>
      </c>
      <c r="O140" s="27">
        <f t="shared" si="128"/>
        <v>2.2060819750807905</v>
      </c>
      <c r="P140" s="27">
        <f t="shared" si="128"/>
        <v>1.5393522894469669</v>
      </c>
      <c r="Q140" s="27">
        <f t="shared" si="129"/>
        <v>3.7454342645277574</v>
      </c>
      <c r="W140" t="str">
        <f t="shared" si="130"/>
        <v>72 Customer service occupations</v>
      </c>
      <c r="X140" s="27">
        <f t="shared" si="131"/>
        <v>0.91679654996412463</v>
      </c>
      <c r="Y140" s="27">
        <f t="shared" si="131"/>
        <v>-0.17971565502293263</v>
      </c>
      <c r="Z140" s="27">
        <f t="shared" si="131"/>
        <v>1.4037566356693549</v>
      </c>
      <c r="AA140" s="27">
        <f t="shared" si="131"/>
        <v>0.89530284058479381</v>
      </c>
      <c r="AB140" s="27">
        <f t="shared" si="132"/>
        <v>2.2990594762541487</v>
      </c>
    </row>
    <row r="141" spans="1:28" x14ac:dyDescent="0.2">
      <c r="A141" t="str">
        <f t="shared" si="124"/>
        <v>81 Process, plant and machine operatives</v>
      </c>
      <c r="B141" s="27">
        <f t="shared" si="125"/>
        <v>-1.4371587726128929</v>
      </c>
      <c r="C141" s="27">
        <f t="shared" si="125"/>
        <v>-1.7764582706698491</v>
      </c>
      <c r="D141" s="27">
        <f t="shared" si="125"/>
        <v>3.6098766808164591</v>
      </c>
      <c r="E141" s="27">
        <f t="shared" si="125"/>
        <v>-1.0194362148077403</v>
      </c>
      <c r="F141" s="27">
        <f t="shared" si="126"/>
        <v>2.5904404660087188</v>
      </c>
      <c r="L141" t="str">
        <f t="shared" si="127"/>
        <v>81 Process, plant and machine operatives</v>
      </c>
      <c r="M141" s="27">
        <f t="shared" si="128"/>
        <v>-1.424951246041827</v>
      </c>
      <c r="N141" s="27">
        <f t="shared" si="128"/>
        <v>-1.0710806989134731</v>
      </c>
      <c r="O141" s="27">
        <f t="shared" si="128"/>
        <v>2.2848855840412181</v>
      </c>
      <c r="P141" s="27">
        <f t="shared" si="128"/>
        <v>-0.98188538591529273</v>
      </c>
      <c r="Q141" s="27">
        <f t="shared" si="129"/>
        <v>1.3030001981259254</v>
      </c>
      <c r="W141" t="str">
        <f t="shared" si="130"/>
        <v>81 Process, plant and machine operatives</v>
      </c>
      <c r="X141" s="27">
        <f t="shared" si="131"/>
        <v>-1.2207526570964689E-2</v>
      </c>
      <c r="Y141" s="27">
        <f t="shared" si="131"/>
        <v>-0.70537757175638127</v>
      </c>
      <c r="Z141" s="27">
        <f t="shared" si="131"/>
        <v>1.3249910967752108</v>
      </c>
      <c r="AA141" s="27">
        <f t="shared" si="131"/>
        <v>-3.7550828892464416E-2</v>
      </c>
      <c r="AB141" s="27">
        <f t="shared" si="132"/>
        <v>1.2874402678827463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6.9257480847454644E-2</v>
      </c>
      <c r="C142" s="27">
        <f t="shared" si="125"/>
        <v>-1.3912755979552927</v>
      </c>
      <c r="D142" s="27">
        <f t="shared" si="125"/>
        <v>1.1889084948629396</v>
      </c>
      <c r="E142" s="27">
        <f t="shared" si="125"/>
        <v>-1.0683672457928246</v>
      </c>
      <c r="F142" s="27">
        <f t="shared" si="126"/>
        <v>0.12054124907011499</v>
      </c>
      <c r="L142" t="str">
        <f t="shared" si="127"/>
        <v>82 Transport and mobile machine drivers and operatives</v>
      </c>
      <c r="M142" s="27">
        <f t="shared" si="128"/>
        <v>0.14628082566969525</v>
      </c>
      <c r="N142" s="27">
        <f t="shared" si="128"/>
        <v>-1.4096412601470476</v>
      </c>
      <c r="O142" s="27">
        <f t="shared" si="128"/>
        <v>0.57648503512033855</v>
      </c>
      <c r="P142" s="27">
        <f t="shared" si="128"/>
        <v>-1.3389329899151079</v>
      </c>
      <c r="Q142" s="27">
        <f t="shared" si="129"/>
        <v>-0.76244795479476934</v>
      </c>
      <c r="W142" t="str">
        <f t="shared" si="130"/>
        <v>82 Transport and mobile machine drivers and operatives</v>
      </c>
      <c r="X142" s="27">
        <f t="shared" si="131"/>
        <v>-7.7023344822239936E-2</v>
      </c>
      <c r="Y142" s="27">
        <f t="shared" si="131"/>
        <v>1.8365662191779375E-2</v>
      </c>
      <c r="Z142" s="27">
        <f t="shared" si="131"/>
        <v>0.61242345974259615</v>
      </c>
      <c r="AA142" s="27">
        <f t="shared" si="131"/>
        <v>0.27056574412224443</v>
      </c>
      <c r="AB142" s="27">
        <f t="shared" si="132"/>
        <v>0.88298920386484059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-1.6308567144291271</v>
      </c>
      <c r="C143" s="27">
        <f t="shared" si="125"/>
        <v>-0.87877202690227207</v>
      </c>
      <c r="D143" s="27">
        <f t="shared" si="125"/>
        <v>-1.9988719206250067</v>
      </c>
      <c r="E143" s="27">
        <f t="shared" si="125"/>
        <v>-0.86637850167272212</v>
      </c>
      <c r="F143" s="27">
        <f t="shared" si="126"/>
        <v>-2.8652504222977289</v>
      </c>
      <c r="L143" t="str">
        <f t="shared" si="127"/>
        <v>91 Elementary trades and related occupations</v>
      </c>
      <c r="M143" s="27">
        <f t="shared" si="128"/>
        <v>-1.1857593217371711</v>
      </c>
      <c r="N143" s="27">
        <f t="shared" si="128"/>
        <v>-0.33020256661250613</v>
      </c>
      <c r="O143" s="27">
        <f t="shared" si="128"/>
        <v>-1.6505039583083487</v>
      </c>
      <c r="P143" s="27">
        <f t="shared" si="128"/>
        <v>-0.72664760034745512</v>
      </c>
      <c r="Q143" s="27">
        <f t="shared" si="129"/>
        <v>-2.3771515586558039</v>
      </c>
      <c r="W143" t="str">
        <f t="shared" si="130"/>
        <v>91 Elementary trades and related occupations</v>
      </c>
      <c r="X143" s="27">
        <f t="shared" si="131"/>
        <v>-0.44509739269197324</v>
      </c>
      <c r="Y143" s="27">
        <f t="shared" si="131"/>
        <v>-0.54856946028976417</v>
      </c>
      <c r="Z143" s="27">
        <f t="shared" si="131"/>
        <v>-0.34836796231666112</v>
      </c>
      <c r="AA143" s="27">
        <f t="shared" si="131"/>
        <v>-0.13973090132526078</v>
      </c>
      <c r="AB143" s="27">
        <f t="shared" si="132"/>
        <v>-0.4880988636419219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-2.4708629869771457</v>
      </c>
      <c r="C144" s="27">
        <f t="shared" si="125"/>
        <v>-4.4022485539417104</v>
      </c>
      <c r="D144" s="27">
        <f t="shared" si="125"/>
        <v>-0.52017161107433196</v>
      </c>
      <c r="E144" s="27">
        <f t="shared" si="125"/>
        <v>-4.7157173257616094</v>
      </c>
      <c r="F144" s="27">
        <f t="shared" si="126"/>
        <v>-5.2358889368359414</v>
      </c>
      <c r="L144" t="str">
        <f t="shared" si="127"/>
        <v>92 Elementary administration and service occupations</v>
      </c>
      <c r="M144" s="27">
        <f t="shared" si="128"/>
        <v>-1.8733498582961161</v>
      </c>
      <c r="N144" s="27">
        <f t="shared" si="128"/>
        <v>-1.0108372726700061</v>
      </c>
      <c r="O144" s="27">
        <f t="shared" si="128"/>
        <v>1.3833106995120019</v>
      </c>
      <c r="P144" s="27">
        <f t="shared" si="128"/>
        <v>-1.7035822626698476</v>
      </c>
      <c r="Q144" s="27">
        <f t="shared" si="129"/>
        <v>-0.32027156315784566</v>
      </c>
      <c r="W144" t="str">
        <f t="shared" si="130"/>
        <v>92 Elementary administration and service occupations</v>
      </c>
      <c r="X144" s="27">
        <f t="shared" si="131"/>
        <v>-0.59751312868105089</v>
      </c>
      <c r="Y144" s="27">
        <f t="shared" si="131"/>
        <v>-3.3914112812716901</v>
      </c>
      <c r="Z144" s="27">
        <f t="shared" si="131"/>
        <v>-1.9034823105863659</v>
      </c>
      <c r="AA144" s="27">
        <f t="shared" si="131"/>
        <v>-3.0121350630917405</v>
      </c>
      <c r="AB144" s="27">
        <f t="shared" si="132"/>
        <v>-4.9156173736781064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21.695000000000618</v>
      </c>
      <c r="C146" s="29">
        <f t="shared" ref="C146" si="133">D35-C35</f>
        <v>7.3439999999997099</v>
      </c>
      <c r="D146" s="29">
        <f>E35-D35</f>
        <v>9.3849999999999909</v>
      </c>
      <c r="E146" s="29">
        <f>F35-E35</f>
        <v>19.909000000000106</v>
      </c>
      <c r="F146" s="29">
        <f t="shared" ref="F146" si="134">F35-D35</f>
        <v>29.294000000000096</v>
      </c>
      <c r="L146" s="24" t="str">
        <f>L35</f>
        <v>All occupations</v>
      </c>
      <c r="M146" s="29">
        <f>N35-M35</f>
        <v>10.760665907725809</v>
      </c>
      <c r="N146" s="29">
        <f t="shared" ref="N146" si="135">O35-N35</f>
        <v>4.176362404613883</v>
      </c>
      <c r="O146" s="29">
        <f>P35-O35</f>
        <v>2.1945961925961228</v>
      </c>
      <c r="P146" s="29">
        <f>Q35-P35</f>
        <v>4.7851500622796266</v>
      </c>
      <c r="Q146" s="29">
        <f t="shared" ref="Q146" si="136">Q35-O35</f>
        <v>6.9797462548757494</v>
      </c>
      <c r="W146" s="24" t="str">
        <f>W35</f>
        <v>All occupations</v>
      </c>
      <c r="X146" s="29">
        <f>Y35-X35</f>
        <v>10.934334092274639</v>
      </c>
      <c r="Y146" s="29">
        <f t="shared" ref="Y146" si="137">Z35-Y35</f>
        <v>3.1676375953856564</v>
      </c>
      <c r="Z146" s="29">
        <f>AA35-Z35</f>
        <v>7.1904038074038681</v>
      </c>
      <c r="AA146" s="29">
        <f>AB35-AA35</f>
        <v>15.123849937720536</v>
      </c>
      <c r="AB146" s="29">
        <f t="shared" ref="AB146" si="138">AB35-Z35</f>
        <v>22.314253745124404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34.525277472808767</v>
      </c>
      <c r="C153" s="11">
        <f t="shared" ref="C153:F153" si="143">C8</f>
        <v>41.035555767720091</v>
      </c>
      <c r="D153" s="11">
        <f t="shared" si="143"/>
        <v>44.10792339579158</v>
      </c>
      <c r="E153" s="11">
        <f t="shared" si="143"/>
        <v>40.872998466446369</v>
      </c>
      <c r="F153" s="11">
        <f t="shared" si="143"/>
        <v>44.731139225368025</v>
      </c>
      <c r="H153" s="40">
        <f>IF(D$151-B$151 &lt;&gt; 0,(EXP(LN(D153/B153)/(D$151-B$151))-1)*100,0)</f>
        <v>5.0209365287557928</v>
      </c>
      <c r="I153" s="40">
        <f>IF(F$151-D$151 &lt;&gt; 0,(EXP(LN(F153/D153)/(F$151-D$151))-1)*100,0)</f>
        <v>9.3580098211076823E-2</v>
      </c>
      <c r="L153" s="10" t="str">
        <f>L8</f>
        <v>11 Corporate managers and directors</v>
      </c>
      <c r="M153" s="11">
        <f>M8</f>
        <v>23.266938581929871</v>
      </c>
      <c r="N153" s="11">
        <f t="shared" ref="N153:Q153" si="144">N8</f>
        <v>26.957679994555093</v>
      </c>
      <c r="O153" s="11">
        <f t="shared" si="144"/>
        <v>28.934164259235246</v>
      </c>
      <c r="P153" s="11">
        <f t="shared" si="144"/>
        <v>25.676251653859961</v>
      </c>
      <c r="Q153" s="11">
        <f t="shared" si="144"/>
        <v>26.551102420323154</v>
      </c>
      <c r="S153" s="40">
        <f>IF(O$151-M$151 &lt;&gt; 0,(EXP(LN(O153/M153)/(O$151-M$151))-1)*100,0)</f>
        <v>4.4562281885678123</v>
      </c>
      <c r="T153" s="40">
        <f>IF(Q$151-O$151 &lt;&gt; 0,(EXP(LN(Q153/O153)/(Q$151-O$151))-1)*100,0)</f>
        <v>-0.5713732980069719</v>
      </c>
      <c r="W153" s="10" t="str">
        <f>W8</f>
        <v>11 Corporate managers and directors</v>
      </c>
      <c r="X153" s="11">
        <f>X8</f>
        <v>11.258338890878882</v>
      </c>
      <c r="Y153" s="11">
        <f t="shared" ref="Y153:AB153" si="145">Y8</f>
        <v>14.077875773165079</v>
      </c>
      <c r="Z153" s="11">
        <f t="shared" si="145"/>
        <v>15.173759136556392</v>
      </c>
      <c r="AA153" s="11">
        <f t="shared" si="145"/>
        <v>15.196746812586442</v>
      </c>
      <c r="AB153" s="11">
        <f t="shared" si="145"/>
        <v>18.180036805044789</v>
      </c>
      <c r="AD153" s="40">
        <f>IF(Z$151-X$151 &lt;&gt; 0,(EXP(LN(Z153/X153)/(Z$151-X$151))-1)*100,0)</f>
        <v>6.1509227391365107</v>
      </c>
      <c r="AE153" s="40">
        <f>IF(AB$151-Z$151 &lt;&gt; 0,(EXP(LN(AB153/Z153)/(AB$151-Z$151))-1)*100,0)</f>
        <v>1.2123335697179716</v>
      </c>
    </row>
    <row r="154" spans="1:31" x14ac:dyDescent="0.2">
      <c r="A154" s="10" t="str">
        <f t="shared" si="142"/>
        <v>12 Other managers and proprietors</v>
      </c>
      <c r="B154" s="11">
        <f t="shared" si="142"/>
        <v>18.031042913195311</v>
      </c>
      <c r="C154" s="11">
        <f t="shared" ref="C154:F178" si="146">C9</f>
        <v>19.297195377466579</v>
      </c>
      <c r="D154" s="11">
        <f t="shared" si="146"/>
        <v>19.584754929119004</v>
      </c>
      <c r="E154" s="11">
        <f t="shared" si="146"/>
        <v>23.445420878754277</v>
      </c>
      <c r="F154" s="11">
        <f t="shared" si="146"/>
        <v>26.819292572773115</v>
      </c>
      <c r="H154" s="40">
        <f t="shared" ref="H154:H177" si="147">IF(D$151-B$151 &lt;&gt; 0,(EXP(LN(D154/B154)/(D$151-B$151))-1)*100,0)</f>
        <v>1.6668713286168035</v>
      </c>
      <c r="I154" s="40">
        <f t="shared" ref="I154:I180" si="148">IF(F$151-D$151 &lt;&gt; 0,(EXP(LN(F154/D154)/(F$151-D$151))-1)*100,0)</f>
        <v>2.117916439847467</v>
      </c>
      <c r="L154" s="10" t="str">
        <f t="shared" ref="L154:Q154" si="149">L9</f>
        <v>12 Other managers and proprietors</v>
      </c>
      <c r="M154" s="11">
        <f t="shared" si="149"/>
        <v>10.555256193996286</v>
      </c>
      <c r="N154" s="11">
        <f t="shared" si="149"/>
        <v>10.863134381090255</v>
      </c>
      <c r="O154" s="11">
        <f t="shared" si="149"/>
        <v>11.104738132410736</v>
      </c>
      <c r="P154" s="11">
        <f t="shared" si="149"/>
        <v>13.637160722696576</v>
      </c>
      <c r="Q154" s="11">
        <f t="shared" si="149"/>
        <v>15.379058430025264</v>
      </c>
      <c r="S154" s="40">
        <f t="shared" ref="S154:S177" si="150">IF(O$151-M$151 &lt;&gt; 0,(EXP(LN(O154/M154)/(O$151-M$151))-1)*100,0)</f>
        <v>1.0201266279075805</v>
      </c>
      <c r="T154" s="40">
        <f t="shared" ref="T154:T177" si="151">IF(Q$151-O$151 &lt;&gt; 0,(EXP(LN(Q154/O154)/(Q$151-O$151))-1)*100,0)</f>
        <v>2.1946345662434918</v>
      </c>
      <c r="W154" s="10" t="str">
        <f t="shared" ref="W154:AB154" si="152">W9</f>
        <v>12 Other managers and proprietors</v>
      </c>
      <c r="X154" s="11">
        <f t="shared" si="152"/>
        <v>7.4757867191990339</v>
      </c>
      <c r="Y154" s="11">
        <f t="shared" si="152"/>
        <v>8.4340609963763473</v>
      </c>
      <c r="Z154" s="11">
        <f t="shared" si="152"/>
        <v>8.4800167967082665</v>
      </c>
      <c r="AA154" s="11">
        <f t="shared" si="152"/>
        <v>9.8082601560576972</v>
      </c>
      <c r="AB154" s="11">
        <f t="shared" si="152"/>
        <v>11.440234142747858</v>
      </c>
      <c r="AD154" s="40">
        <f t="shared" ref="AD154:AD177" si="153">IF(Z$151-X$151 &lt;&gt; 0,(EXP(LN(Z154/X154)/(Z$151-X$151))-1)*100,0)</f>
        <v>2.5529037944046706</v>
      </c>
      <c r="AE154" s="40">
        <f t="shared" ref="AE154:AE177" si="154">IF(AB$151-Z$151 &lt;&gt; 0,(EXP(LN(AB154/Z154)/(AB$151-Z$151))-1)*100,0)</f>
        <v>2.0162166558654659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24.788393087547007</v>
      </c>
      <c r="C155" s="11">
        <f t="shared" si="146"/>
        <v>30.28196138941799</v>
      </c>
      <c r="D155" s="11">
        <f t="shared" si="146"/>
        <v>32.665150204284899</v>
      </c>
      <c r="E155" s="11">
        <f t="shared" si="146"/>
        <v>34.327840010318198</v>
      </c>
      <c r="F155" s="11">
        <f t="shared" si="146"/>
        <v>38.078964393690626</v>
      </c>
      <c r="H155" s="40">
        <f t="shared" si="147"/>
        <v>5.6737835045461704</v>
      </c>
      <c r="I155" s="40">
        <f t="shared" si="148"/>
        <v>1.0275988864376639</v>
      </c>
      <c r="L155" s="10" t="str">
        <f t="shared" ref="L155:Q155" si="155">L10</f>
        <v>21 Science, research, engineering and technology professionals</v>
      </c>
      <c r="M155" s="11">
        <f t="shared" si="155"/>
        <v>19.282244364388056</v>
      </c>
      <c r="N155" s="11">
        <f t="shared" si="155"/>
        <v>24.171708897643676</v>
      </c>
      <c r="O155" s="11">
        <f t="shared" si="155"/>
        <v>24.872933112193017</v>
      </c>
      <c r="P155" s="11">
        <f t="shared" si="155"/>
        <v>25.141783160770686</v>
      </c>
      <c r="Q155" s="11">
        <f t="shared" si="155"/>
        <v>26.768740937284711</v>
      </c>
      <c r="S155" s="40">
        <f t="shared" si="150"/>
        <v>5.2237763231538725</v>
      </c>
      <c r="T155" s="40">
        <f t="shared" si="151"/>
        <v>0.49089854612984762</v>
      </c>
      <c r="W155" s="10" t="str">
        <f t="shared" ref="W155:AB155" si="156">W10</f>
        <v>21 Science, research, engineering and technology professionals</v>
      </c>
      <c r="X155" s="11">
        <f t="shared" si="156"/>
        <v>5.5061487231589821</v>
      </c>
      <c r="Y155" s="11">
        <f t="shared" si="156"/>
        <v>6.1102524917743386</v>
      </c>
      <c r="Z155" s="11">
        <f t="shared" si="156"/>
        <v>7.7922170920918594</v>
      </c>
      <c r="AA155" s="11">
        <f t="shared" si="156"/>
        <v>9.1860568495474944</v>
      </c>
      <c r="AB155" s="11">
        <f t="shared" si="156"/>
        <v>11.31022345640584</v>
      </c>
      <c r="AD155" s="40">
        <f t="shared" si="153"/>
        <v>7.1920609792409884</v>
      </c>
      <c r="AE155" s="40">
        <f t="shared" si="154"/>
        <v>2.5149827111947909</v>
      </c>
    </row>
    <row r="156" spans="1:31" x14ac:dyDescent="0.2">
      <c r="A156" s="10" t="str">
        <f t="shared" si="142"/>
        <v>22 Health professionals</v>
      </c>
      <c r="B156" s="11">
        <f t="shared" si="142"/>
        <v>27.384601708354936</v>
      </c>
      <c r="C156" s="11">
        <f t="shared" si="146"/>
        <v>30.876464835788251</v>
      </c>
      <c r="D156" s="11">
        <f t="shared" si="146"/>
        <v>31.690508453740382</v>
      </c>
      <c r="E156" s="11">
        <f t="shared" si="146"/>
        <v>34.62938306632342</v>
      </c>
      <c r="F156" s="11">
        <f t="shared" si="146"/>
        <v>38.976830523501008</v>
      </c>
      <c r="H156" s="40">
        <f t="shared" si="147"/>
        <v>2.9637984232372627</v>
      </c>
      <c r="I156" s="40">
        <f t="shared" si="148"/>
        <v>1.3892290848508182</v>
      </c>
      <c r="L156" s="10" t="str">
        <f t="shared" ref="L156:Q156" si="157">L11</f>
        <v>22 Health professionals</v>
      </c>
      <c r="M156" s="11">
        <f t="shared" si="157"/>
        <v>7.0482982567625019</v>
      </c>
      <c r="N156" s="11">
        <f t="shared" si="157"/>
        <v>7.9925051646979055</v>
      </c>
      <c r="O156" s="11">
        <f t="shared" si="157"/>
        <v>9.1716548147229346</v>
      </c>
      <c r="P156" s="11">
        <f t="shared" si="157"/>
        <v>9.8480814521634272</v>
      </c>
      <c r="Q156" s="11">
        <f t="shared" si="157"/>
        <v>10.848677145344958</v>
      </c>
      <c r="S156" s="40">
        <f t="shared" si="150"/>
        <v>5.4077845695749582</v>
      </c>
      <c r="T156" s="40">
        <f t="shared" si="151"/>
        <v>1.1257926882637825</v>
      </c>
      <c r="W156" s="10" t="str">
        <f t="shared" ref="W156:AB156" si="158">W11</f>
        <v>22 Health professionals</v>
      </c>
      <c r="X156" s="11">
        <f t="shared" si="158"/>
        <v>20.336303451592489</v>
      </c>
      <c r="Y156" s="11">
        <f t="shared" si="158"/>
        <v>22.883959671090313</v>
      </c>
      <c r="Z156" s="11">
        <f t="shared" si="158"/>
        <v>22.518853639017433</v>
      </c>
      <c r="AA156" s="11">
        <f t="shared" si="158"/>
        <v>24.781301614159958</v>
      </c>
      <c r="AB156" s="11">
        <f t="shared" si="158"/>
        <v>28.128153378156028</v>
      </c>
      <c r="AD156" s="40">
        <f t="shared" si="153"/>
        <v>2.0598328948628897</v>
      </c>
      <c r="AE156" s="40">
        <f t="shared" si="154"/>
        <v>1.4938350034689796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28.189538975878598</v>
      </c>
      <c r="C157" s="11">
        <f t="shared" si="146"/>
        <v>30.653226815148727</v>
      </c>
      <c r="D157" s="11">
        <f t="shared" si="146"/>
        <v>31.978750655181372</v>
      </c>
      <c r="E157" s="11">
        <f t="shared" si="146"/>
        <v>32.906961146045454</v>
      </c>
      <c r="F157" s="11">
        <f t="shared" si="146"/>
        <v>35.612861724570315</v>
      </c>
      <c r="H157" s="40">
        <f t="shared" si="147"/>
        <v>2.5544958234632986</v>
      </c>
      <c r="I157" s="40">
        <f t="shared" si="148"/>
        <v>0.72014880107109658</v>
      </c>
      <c r="L157" s="10" t="str">
        <f t="shared" ref="L157:Q157" si="159">L12</f>
        <v>23 Teaching and other educational professionals</v>
      </c>
      <c r="M157" s="11">
        <f t="shared" si="159"/>
        <v>8.8849062722974885</v>
      </c>
      <c r="N157" s="11">
        <f t="shared" si="159"/>
        <v>9.0880204312059227</v>
      </c>
      <c r="O157" s="11">
        <f t="shared" si="159"/>
        <v>9.2647446750468934</v>
      </c>
      <c r="P157" s="11">
        <f t="shared" si="159"/>
        <v>9.5910577999077571</v>
      </c>
      <c r="Q157" s="11">
        <f t="shared" si="159"/>
        <v>9.852669395291489</v>
      </c>
      <c r="S157" s="40">
        <f t="shared" si="150"/>
        <v>0.84076249690361315</v>
      </c>
      <c r="T157" s="40">
        <f t="shared" si="151"/>
        <v>0.4110165102624963</v>
      </c>
      <c r="W157" s="10" t="str">
        <f t="shared" ref="W157:AB157" si="160">W12</f>
        <v>23 Teaching and other educational professionals</v>
      </c>
      <c r="X157" s="11">
        <f t="shared" si="160"/>
        <v>19.30463270358112</v>
      </c>
      <c r="Y157" s="11">
        <f t="shared" si="160"/>
        <v>21.565206383942797</v>
      </c>
      <c r="Z157" s="11">
        <f t="shared" si="160"/>
        <v>22.71400598013447</v>
      </c>
      <c r="AA157" s="11">
        <f t="shared" si="160"/>
        <v>23.315903346137699</v>
      </c>
      <c r="AB157" s="11">
        <f t="shared" si="160"/>
        <v>25.760192329278812</v>
      </c>
      <c r="AD157" s="40">
        <f t="shared" si="153"/>
        <v>3.3062123079000028</v>
      </c>
      <c r="AE157" s="40">
        <f t="shared" si="154"/>
        <v>0.84252025625888294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28.954548646146225</v>
      </c>
      <c r="C158" s="11">
        <f t="shared" si="146"/>
        <v>35.101285375545402</v>
      </c>
      <c r="D158" s="11">
        <f t="shared" si="146"/>
        <v>39.771152630505284</v>
      </c>
      <c r="E158" s="11">
        <f t="shared" si="146"/>
        <v>43.988302708594418</v>
      </c>
      <c r="F158" s="11">
        <f t="shared" si="146"/>
        <v>50.049295740523455</v>
      </c>
      <c r="H158" s="40">
        <f t="shared" si="147"/>
        <v>6.5541271021025027</v>
      </c>
      <c r="I158" s="40">
        <f t="shared" si="148"/>
        <v>1.5442460878898112</v>
      </c>
      <c r="L158" s="10" t="str">
        <f t="shared" ref="L158:Q158" si="161">L13</f>
        <v>24 Business, media and public service professionals</v>
      </c>
      <c r="M158" s="11">
        <f t="shared" si="161"/>
        <v>15.701601426641236</v>
      </c>
      <c r="N158" s="11">
        <f t="shared" si="161"/>
        <v>18.858571224029419</v>
      </c>
      <c r="O158" s="11">
        <f t="shared" si="161"/>
        <v>20.754201445794155</v>
      </c>
      <c r="P158" s="11">
        <f t="shared" si="161"/>
        <v>22.814145133129738</v>
      </c>
      <c r="Q158" s="11">
        <f t="shared" si="161"/>
        <v>24.580877109516756</v>
      </c>
      <c r="S158" s="40">
        <f t="shared" si="150"/>
        <v>5.7383223964063701</v>
      </c>
      <c r="T158" s="40">
        <f t="shared" si="151"/>
        <v>1.1345213063920667</v>
      </c>
      <c r="W158" s="10" t="str">
        <f t="shared" ref="W158:AB158" si="162">W13</f>
        <v>24 Business, media and public service professionals</v>
      </c>
      <c r="X158" s="11">
        <f t="shared" si="162"/>
        <v>13.252947219504986</v>
      </c>
      <c r="Y158" s="11">
        <f t="shared" si="162"/>
        <v>16.242714151515951</v>
      </c>
      <c r="Z158" s="11">
        <f t="shared" si="162"/>
        <v>19.016951184711065</v>
      </c>
      <c r="AA158" s="11">
        <f t="shared" si="162"/>
        <v>21.17415757546474</v>
      </c>
      <c r="AB158" s="11">
        <f t="shared" si="162"/>
        <v>25.468418631006795</v>
      </c>
      <c r="AD158" s="40">
        <f t="shared" si="153"/>
        <v>7.4894113798083861</v>
      </c>
      <c r="AE158" s="40">
        <f t="shared" si="154"/>
        <v>1.9664749899184653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9.6770290506131413</v>
      </c>
      <c r="C159" s="11">
        <f t="shared" si="146"/>
        <v>11.694802824166219</v>
      </c>
      <c r="D159" s="11">
        <f t="shared" si="146"/>
        <v>12.97027770672201</v>
      </c>
      <c r="E159" s="11">
        <f t="shared" si="146"/>
        <v>11.311677529941488</v>
      </c>
      <c r="F159" s="11">
        <f t="shared" si="146"/>
        <v>12.089360187375791</v>
      </c>
      <c r="H159" s="40">
        <f t="shared" si="147"/>
        <v>6.0330969036550997</v>
      </c>
      <c r="I159" s="40">
        <f t="shared" si="148"/>
        <v>-0.46780017159361309</v>
      </c>
      <c r="L159" s="10" t="str">
        <f t="shared" ref="L159:Q159" si="163">L14</f>
        <v>31 Science, engineering and technology associate professionals</v>
      </c>
      <c r="M159" s="11">
        <f t="shared" si="163"/>
        <v>7.045692254513785</v>
      </c>
      <c r="N159" s="11">
        <f t="shared" si="163"/>
        <v>8.9698133658121915</v>
      </c>
      <c r="O159" s="11">
        <f t="shared" si="163"/>
        <v>9.5350899564524632</v>
      </c>
      <c r="P159" s="11">
        <f t="shared" si="163"/>
        <v>7.7634599911173359</v>
      </c>
      <c r="Q159" s="11">
        <f t="shared" si="163"/>
        <v>7.8917775068589338</v>
      </c>
      <c r="S159" s="40">
        <f t="shared" si="150"/>
        <v>6.2380828592932369</v>
      </c>
      <c r="T159" s="40">
        <f t="shared" si="151"/>
        <v>-1.2531306197946956</v>
      </c>
      <c r="W159" s="10" t="str">
        <f t="shared" ref="W159:AB159" si="164">W14</f>
        <v>31 Science, engineering and technology associate professionals</v>
      </c>
      <c r="X159" s="11">
        <f t="shared" si="164"/>
        <v>2.6313367960993554</v>
      </c>
      <c r="Y159" s="11">
        <f t="shared" si="164"/>
        <v>2.7249894583540244</v>
      </c>
      <c r="Z159" s="11">
        <f t="shared" si="164"/>
        <v>3.4351877502695523</v>
      </c>
      <c r="AA159" s="11">
        <f t="shared" si="164"/>
        <v>3.5482175388241548</v>
      </c>
      <c r="AB159" s="11">
        <f t="shared" si="164"/>
        <v>4.197582680516871</v>
      </c>
      <c r="AD159" s="40">
        <f t="shared" si="153"/>
        <v>5.4762808441774613</v>
      </c>
      <c r="AE159" s="40">
        <f t="shared" si="154"/>
        <v>1.3452158624988053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11.472168400569915</v>
      </c>
      <c r="C160" s="11">
        <f t="shared" si="146"/>
        <v>12.713549749794298</v>
      </c>
      <c r="D160" s="11">
        <f t="shared" si="146"/>
        <v>13.342630100715976</v>
      </c>
      <c r="E160" s="11">
        <f t="shared" si="146"/>
        <v>13.623748710151975</v>
      </c>
      <c r="F160" s="11">
        <f t="shared" si="146"/>
        <v>15.425386074634529</v>
      </c>
      <c r="H160" s="40">
        <f t="shared" si="147"/>
        <v>3.0668935522059071</v>
      </c>
      <c r="I160" s="40">
        <f t="shared" si="148"/>
        <v>0.97169336980154064</v>
      </c>
      <c r="L160" s="10" t="str">
        <f t="shared" ref="L160:Q160" si="165">L15</f>
        <v>32 Health and social care associate professionals</v>
      </c>
      <c r="M160" s="11">
        <f t="shared" si="165"/>
        <v>2.8708494571128229</v>
      </c>
      <c r="N160" s="11">
        <f t="shared" si="165"/>
        <v>3.0457491507545642</v>
      </c>
      <c r="O160" s="11">
        <f t="shared" si="165"/>
        <v>3.4239931092760005</v>
      </c>
      <c r="P160" s="11">
        <f t="shared" si="165"/>
        <v>3.2011150212522845</v>
      </c>
      <c r="Q160" s="11">
        <f t="shared" si="165"/>
        <v>3.5179456133519129</v>
      </c>
      <c r="S160" s="40">
        <f t="shared" si="150"/>
        <v>3.5868179986687787</v>
      </c>
      <c r="T160" s="40">
        <f>IF(Q$151-O$151 &lt;&gt; 0,(EXP(LN(Q160/O160)/(Q$151-O$151))-1)*100,0)</f>
        <v>0.18062787503767552</v>
      </c>
      <c r="W160" s="10" t="str">
        <f t="shared" ref="W160:AB160" si="166">W15</f>
        <v>32 Health and social care associate professionals</v>
      </c>
      <c r="X160" s="11">
        <f t="shared" si="166"/>
        <v>8.6013189434570911</v>
      </c>
      <c r="Y160" s="11">
        <f t="shared" si="166"/>
        <v>9.6678005990397349</v>
      </c>
      <c r="Z160" s="11">
        <f t="shared" si="166"/>
        <v>9.9186369914399837</v>
      </c>
      <c r="AA160" s="11">
        <f t="shared" si="166"/>
        <v>10.422633688899689</v>
      </c>
      <c r="AB160" s="11">
        <f t="shared" si="166"/>
        <v>11.907440461282613</v>
      </c>
      <c r="AD160" s="40">
        <f t="shared" si="153"/>
        <v>2.8910001529398377</v>
      </c>
      <c r="AE160" s="40">
        <f t="shared" si="154"/>
        <v>1.2257713565101636</v>
      </c>
    </row>
    <row r="161" spans="1:31" x14ac:dyDescent="0.2">
      <c r="A161" s="10" t="str">
        <f t="shared" si="142"/>
        <v>33 Protective service occupations</v>
      </c>
      <c r="B161" s="11">
        <f t="shared" si="142"/>
        <v>7.1655630545112183</v>
      </c>
      <c r="C161" s="11">
        <f t="shared" si="146"/>
        <v>7.1765083000922711</v>
      </c>
      <c r="D161" s="11">
        <f t="shared" si="146"/>
        <v>7.7383575266497768</v>
      </c>
      <c r="E161" s="11">
        <f t="shared" si="146"/>
        <v>9.088627391689359</v>
      </c>
      <c r="F161" s="11">
        <f t="shared" si="146"/>
        <v>10.246360677531966</v>
      </c>
      <c r="H161" s="40">
        <f t="shared" si="147"/>
        <v>1.5499453014963471</v>
      </c>
      <c r="I161" s="40">
        <f t="shared" si="148"/>
        <v>1.8891775302001701</v>
      </c>
      <c r="L161" s="10" t="str">
        <f t="shared" ref="L161:Q161" si="167">L16</f>
        <v>33 Protective service occupations</v>
      </c>
      <c r="M161" s="11">
        <f t="shared" si="167"/>
        <v>5.6505474864946992</v>
      </c>
      <c r="N161" s="11">
        <f t="shared" si="167"/>
        <v>5.5706451142026232</v>
      </c>
      <c r="O161" s="11">
        <f t="shared" si="167"/>
        <v>5.9202146189521834</v>
      </c>
      <c r="P161" s="11">
        <f t="shared" si="167"/>
        <v>6.7089102208752749</v>
      </c>
      <c r="Q161" s="11">
        <f t="shared" si="167"/>
        <v>7.122203049801481</v>
      </c>
      <c r="S161" s="40">
        <f t="shared" si="150"/>
        <v>0.9367656534376323</v>
      </c>
      <c r="T161" s="40">
        <f t="shared" si="151"/>
        <v>1.239920006248485</v>
      </c>
      <c r="W161" s="10" t="str">
        <f t="shared" ref="W161:AB161" si="168">W16</f>
        <v>33 Protective service occupations</v>
      </c>
      <c r="X161" s="11">
        <f t="shared" si="168"/>
        <v>1.5150155680165212</v>
      </c>
      <c r="Y161" s="11">
        <f t="shared" si="168"/>
        <v>1.6058631858896593</v>
      </c>
      <c r="Z161" s="11">
        <f t="shared" si="168"/>
        <v>1.8181429076976008</v>
      </c>
      <c r="AA161" s="11">
        <f t="shared" si="168"/>
        <v>2.3797171708140992</v>
      </c>
      <c r="AB161" s="11">
        <f t="shared" si="168"/>
        <v>3.1241576277304879</v>
      </c>
      <c r="AD161" s="40">
        <f t="shared" si="153"/>
        <v>3.7151462565729876</v>
      </c>
      <c r="AE161" s="40">
        <f t="shared" si="154"/>
        <v>3.6749086678871334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7.5688690790758946</v>
      </c>
      <c r="C162" s="11">
        <f t="shared" si="146"/>
        <v>8.6999895830884295</v>
      </c>
      <c r="D162" s="11">
        <f t="shared" si="146"/>
        <v>9.5537937732517317</v>
      </c>
      <c r="E162" s="11">
        <f t="shared" si="146"/>
        <v>8.7272039535215367</v>
      </c>
      <c r="F162" s="11">
        <f t="shared" si="146"/>
        <v>9.4468276324867091</v>
      </c>
      <c r="H162" s="40">
        <f t="shared" si="147"/>
        <v>4.7680773054539438</v>
      </c>
      <c r="I162" s="40">
        <f t="shared" si="148"/>
        <v>-7.5034131786710923E-2</v>
      </c>
      <c r="L162" s="10" t="str">
        <f t="shared" ref="L162:Q162" si="169">L17</f>
        <v>34 Culture, media and sports occupations</v>
      </c>
      <c r="M162" s="11">
        <f t="shared" si="169"/>
        <v>3.7916091224575585</v>
      </c>
      <c r="N162" s="11">
        <f t="shared" si="169"/>
        <v>4.5073319139183328</v>
      </c>
      <c r="O162" s="11">
        <f t="shared" si="169"/>
        <v>4.5455647449649739</v>
      </c>
      <c r="P162" s="11">
        <f t="shared" si="169"/>
        <v>3.9794772799476195</v>
      </c>
      <c r="Q162" s="11">
        <f t="shared" si="169"/>
        <v>4.1282769664492607</v>
      </c>
      <c r="S162" s="40">
        <f t="shared" si="150"/>
        <v>3.6938161475495113</v>
      </c>
      <c r="T162" s="40">
        <f t="shared" si="151"/>
        <v>-0.63988963529045817</v>
      </c>
      <c r="W162" s="10" t="str">
        <f t="shared" ref="W162:AB162" si="170">W17</f>
        <v>34 Culture, media and sports occupations</v>
      </c>
      <c r="X162" s="11">
        <f t="shared" si="170"/>
        <v>3.7772599566183302</v>
      </c>
      <c r="Y162" s="11">
        <f t="shared" si="170"/>
        <v>4.1926576691700923</v>
      </c>
      <c r="Z162" s="11">
        <f t="shared" si="170"/>
        <v>5.0082290282867641</v>
      </c>
      <c r="AA162" s="11">
        <f t="shared" si="170"/>
        <v>4.7477266735739203</v>
      </c>
      <c r="AB162" s="11">
        <f t="shared" si="170"/>
        <v>5.3185506660374502</v>
      </c>
      <c r="AD162" s="40">
        <f t="shared" si="153"/>
        <v>5.8038476028942743</v>
      </c>
      <c r="AE162" s="40">
        <f t="shared" si="154"/>
        <v>0.40159403508046587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30.955021910219866</v>
      </c>
      <c r="C163" s="11">
        <f t="shared" si="146"/>
        <v>33.35555048312488</v>
      </c>
      <c r="D163" s="11">
        <f t="shared" si="146"/>
        <v>35.997398539442273</v>
      </c>
      <c r="E163" s="11">
        <f t="shared" si="146"/>
        <v>34.448264199884768</v>
      </c>
      <c r="F163" s="11">
        <f t="shared" si="146"/>
        <v>36.175077252623815</v>
      </c>
      <c r="H163" s="40">
        <f t="shared" si="147"/>
        <v>3.0642388153623745</v>
      </c>
      <c r="I163" s="40">
        <f t="shared" si="148"/>
        <v>3.2830287884455522E-2</v>
      </c>
      <c r="L163" s="10" t="str">
        <f t="shared" ref="L163:Q163" si="171">L18</f>
        <v>35 Business and public service associate professionals</v>
      </c>
      <c r="M163" s="11">
        <f t="shared" si="171"/>
        <v>15.401465563658078</v>
      </c>
      <c r="N163" s="11">
        <f t="shared" si="171"/>
        <v>16.695633856147591</v>
      </c>
      <c r="O163" s="11">
        <f t="shared" si="171"/>
        <v>18.176879223616723</v>
      </c>
      <c r="P163" s="11">
        <f t="shared" si="171"/>
        <v>16.750261360196046</v>
      </c>
      <c r="Q163" s="11">
        <f t="shared" si="171"/>
        <v>16.6668566274905</v>
      </c>
      <c r="S163" s="40">
        <f t="shared" si="150"/>
        <v>3.3692712404027381</v>
      </c>
      <c r="T163" s="40">
        <f t="shared" si="151"/>
        <v>-0.57652037153024249</v>
      </c>
      <c r="W163" s="10" t="str">
        <f t="shared" ref="W163:AB163" si="172">W18</f>
        <v>35 Business and public service associate professionals</v>
      </c>
      <c r="X163" s="11">
        <f t="shared" si="172"/>
        <v>15.553556346561807</v>
      </c>
      <c r="Y163" s="11">
        <f t="shared" si="172"/>
        <v>16.65991662697725</v>
      </c>
      <c r="Z163" s="11">
        <f t="shared" si="172"/>
        <v>17.820519315825543</v>
      </c>
      <c r="AA163" s="11">
        <f t="shared" si="172"/>
        <v>17.698002839688694</v>
      </c>
      <c r="AB163" s="11">
        <f t="shared" si="172"/>
        <v>19.50822062513333</v>
      </c>
      <c r="AD163" s="40">
        <f t="shared" si="153"/>
        <v>2.7585884205841626</v>
      </c>
      <c r="AE163" s="40">
        <f t="shared" si="154"/>
        <v>0.60505902066114725</v>
      </c>
    </row>
    <row r="164" spans="1:31" x14ac:dyDescent="0.2">
      <c r="A164" s="10" t="str">
        <f t="shared" si="142"/>
        <v>41 Administrative occupations</v>
      </c>
      <c r="B164" s="11">
        <f t="shared" si="142"/>
        <v>63.418905164213108</v>
      </c>
      <c r="C164" s="11">
        <f t="shared" si="146"/>
        <v>61.037335297436783</v>
      </c>
      <c r="D164" s="11">
        <f t="shared" si="146"/>
        <v>65.946643549606108</v>
      </c>
      <c r="E164" s="11">
        <f t="shared" si="146"/>
        <v>61.150383592201635</v>
      </c>
      <c r="F164" s="11">
        <f t="shared" si="146"/>
        <v>59.198389579994036</v>
      </c>
      <c r="H164" s="40">
        <f t="shared" si="147"/>
        <v>0.78474265669210563</v>
      </c>
      <c r="I164" s="40">
        <f t="shared" si="148"/>
        <v>-0.71709415860815584</v>
      </c>
      <c r="L164" s="10" t="str">
        <f t="shared" ref="L164:Q164" si="173">L19</f>
        <v>41 Administrative occupations</v>
      </c>
      <c r="M164" s="11">
        <f t="shared" si="173"/>
        <v>22.490742334149239</v>
      </c>
      <c r="N164" s="11">
        <f t="shared" si="173"/>
        <v>21.694029200608348</v>
      </c>
      <c r="O164" s="11">
        <f t="shared" si="173"/>
        <v>26.149294741476968</v>
      </c>
      <c r="P164" s="11">
        <f t="shared" si="173"/>
        <v>25.336649601473436</v>
      </c>
      <c r="Q164" s="11">
        <f t="shared" si="173"/>
        <v>27.983628453914161</v>
      </c>
      <c r="S164" s="40">
        <f t="shared" si="150"/>
        <v>3.0602610127424379</v>
      </c>
      <c r="T164" s="40">
        <f t="shared" si="151"/>
        <v>0.45300578749360998</v>
      </c>
      <c r="W164" s="10" t="str">
        <f t="shared" ref="W164:AB164" si="174">W19</f>
        <v>41 Administrative occupations</v>
      </c>
      <c r="X164" s="11">
        <f t="shared" si="174"/>
        <v>40.928162830063933</v>
      </c>
      <c r="Y164" s="11">
        <f t="shared" si="174"/>
        <v>39.343306096828471</v>
      </c>
      <c r="Z164" s="11">
        <f t="shared" si="174"/>
        <v>39.797348808129158</v>
      </c>
      <c r="AA164" s="11">
        <f t="shared" si="174"/>
        <v>35.813733990728217</v>
      </c>
      <c r="AB164" s="11">
        <f t="shared" si="174"/>
        <v>31.214761126079907</v>
      </c>
      <c r="AD164" s="40">
        <f t="shared" si="153"/>
        <v>-0.55879503250254592</v>
      </c>
      <c r="AE164" s="40">
        <f t="shared" si="154"/>
        <v>-1.6063529732895376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15.68609025252899</v>
      </c>
      <c r="C165" s="11">
        <f t="shared" si="146"/>
        <v>13.856696149144479</v>
      </c>
      <c r="D165" s="11">
        <f t="shared" si="146"/>
        <v>13.928211154298648</v>
      </c>
      <c r="E165" s="11">
        <f t="shared" si="146"/>
        <v>15.100782549119611</v>
      </c>
      <c r="F165" s="11">
        <f t="shared" si="146"/>
        <v>11.773413088527841</v>
      </c>
      <c r="H165" s="40">
        <f t="shared" si="147"/>
        <v>-2.3491278327392839</v>
      </c>
      <c r="I165" s="40">
        <f t="shared" si="148"/>
        <v>-1.1142293089870137</v>
      </c>
      <c r="L165" s="10" t="str">
        <f t="shared" ref="L165:Q165" si="175">L20</f>
        <v>42 Secretarial and related occupations</v>
      </c>
      <c r="M165" s="11">
        <f t="shared" si="175"/>
        <v>1.3713215628794138</v>
      </c>
      <c r="N165" s="11">
        <f t="shared" si="175"/>
        <v>1.0587797307112079</v>
      </c>
      <c r="O165" s="11">
        <f t="shared" si="175"/>
        <v>1.0533113581252642</v>
      </c>
      <c r="P165" s="11">
        <f t="shared" si="175"/>
        <v>1.4029514601213091</v>
      </c>
      <c r="Q165" s="11">
        <f t="shared" si="175"/>
        <v>1.7169863034558752</v>
      </c>
      <c r="S165" s="40">
        <f>IF(O$151-M$151 &lt;&gt; 0,(EXP(LN(O165/M165)/(O$151-M$151))-1)*100,0)</f>
        <v>-5.1399187132939002</v>
      </c>
      <c r="T165" s="40">
        <f t="shared" si="151"/>
        <v>3.3111837023904744</v>
      </c>
      <c r="W165" s="10" t="str">
        <f t="shared" ref="W165:AB165" si="176">W20</f>
        <v>42 Secretarial and related occupations</v>
      </c>
      <c r="X165" s="11">
        <f t="shared" si="176"/>
        <v>14.314768689649574</v>
      </c>
      <c r="Y165" s="11">
        <f t="shared" si="176"/>
        <v>12.797916418433273</v>
      </c>
      <c r="Z165" s="11">
        <f t="shared" si="176"/>
        <v>12.874899796173382</v>
      </c>
      <c r="AA165" s="11">
        <f t="shared" si="176"/>
        <v>13.697831088998299</v>
      </c>
      <c r="AB165" s="11">
        <f t="shared" si="176"/>
        <v>10.056426785071965</v>
      </c>
      <c r="AD165" s="40">
        <f t="shared" si="153"/>
        <v>-2.0979232030287065</v>
      </c>
      <c r="AE165" s="40">
        <f t="shared" si="154"/>
        <v>-1.633627527018755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6.6352833185404698</v>
      </c>
      <c r="C166" s="11">
        <f t="shared" si="146"/>
        <v>6.4714128765773866</v>
      </c>
      <c r="D166" s="11">
        <f t="shared" si="146"/>
        <v>5.7512094738856314</v>
      </c>
      <c r="E166" s="11">
        <f t="shared" si="146"/>
        <v>5.8278626431251288</v>
      </c>
      <c r="F166" s="11">
        <f t="shared" si="146"/>
        <v>6.547964121388838</v>
      </c>
      <c r="H166" s="40">
        <f t="shared" si="147"/>
        <v>-2.819317919468578</v>
      </c>
      <c r="I166" s="40">
        <f t="shared" si="148"/>
        <v>0.8687116159982855</v>
      </c>
      <c r="L166" s="10" t="str">
        <f t="shared" ref="L166:Q166" si="177">L21</f>
        <v>51 Skilled agricultural and related trades</v>
      </c>
      <c r="M166" s="11">
        <f t="shared" si="177"/>
        <v>5.6793066229719242</v>
      </c>
      <c r="N166" s="11">
        <f t="shared" si="177"/>
        <v>5.2755335300190751</v>
      </c>
      <c r="O166" s="11">
        <f t="shared" si="177"/>
        <v>4.7307041483754206</v>
      </c>
      <c r="P166" s="11">
        <f t="shared" si="177"/>
        <v>4.6724372284467002</v>
      </c>
      <c r="Q166" s="11">
        <f t="shared" si="177"/>
        <v>5.0056717675184217</v>
      </c>
      <c r="S166" s="40">
        <f t="shared" si="150"/>
        <v>-3.5891094624962538</v>
      </c>
      <c r="T166" s="40">
        <f t="shared" si="151"/>
        <v>0.37736063938098585</v>
      </c>
      <c r="W166" s="10" t="str">
        <f t="shared" ref="W166:AB166" si="178">W21</f>
        <v>51 Skilled agricultural and related trades</v>
      </c>
      <c r="X166" s="11">
        <f t="shared" si="178"/>
        <v>0.95597669556855136</v>
      </c>
      <c r="Y166" s="11">
        <f t="shared" si="178"/>
        <v>1.1958793465583013</v>
      </c>
      <c r="Z166" s="11">
        <f t="shared" si="178"/>
        <v>1.0205053255102132</v>
      </c>
      <c r="AA166" s="11">
        <f t="shared" si="178"/>
        <v>1.155425414678418</v>
      </c>
      <c r="AB166" s="11">
        <f t="shared" si="178"/>
        <v>1.5422923538704236</v>
      </c>
      <c r="AD166" s="40">
        <f t="shared" si="153"/>
        <v>1.3149638991758472</v>
      </c>
      <c r="AE166" s="40">
        <f t="shared" si="154"/>
        <v>2.7913954781836336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24.238615844174131</v>
      </c>
      <c r="C167" s="11">
        <f t="shared" si="146"/>
        <v>24.20300061397888</v>
      </c>
      <c r="D167" s="11">
        <f t="shared" si="146"/>
        <v>22.129354121953043</v>
      </c>
      <c r="E167" s="11">
        <f t="shared" si="146"/>
        <v>21.394089392235383</v>
      </c>
      <c r="F167" s="11">
        <f t="shared" si="146"/>
        <v>19.54970967996616</v>
      </c>
      <c r="H167" s="40">
        <f t="shared" si="147"/>
        <v>-1.8043646237327127</v>
      </c>
      <c r="I167" s="40">
        <f t="shared" si="148"/>
        <v>-0.82289242950041031</v>
      </c>
      <c r="L167" s="10" t="str">
        <f t="shared" ref="L167:Q167" si="179">L22</f>
        <v>52 Skilled metal, electrical and electronic trades</v>
      </c>
      <c r="M167" s="11">
        <f t="shared" si="179"/>
        <v>23.847170527469206</v>
      </c>
      <c r="N167" s="11">
        <f t="shared" si="179"/>
        <v>23.571605118632142</v>
      </c>
      <c r="O167" s="11">
        <f t="shared" si="179"/>
        <v>21.620145808105857</v>
      </c>
      <c r="P167" s="11">
        <f t="shared" si="179"/>
        <v>20.256196410608684</v>
      </c>
      <c r="Q167" s="11">
        <f t="shared" si="179"/>
        <v>18.137000781739889</v>
      </c>
      <c r="S167" s="40">
        <f t="shared" si="150"/>
        <v>-1.941701698620546</v>
      </c>
      <c r="T167" s="40">
        <f t="shared" si="151"/>
        <v>-1.1643118969279609</v>
      </c>
      <c r="W167" s="10" t="str">
        <f t="shared" ref="W167:AB167" si="180">W22</f>
        <v>52 Skilled metal, electrical and electronic trades</v>
      </c>
      <c r="X167" s="11">
        <f t="shared" si="180"/>
        <v>0.39144531670494903</v>
      </c>
      <c r="Y167" s="11">
        <f t="shared" si="180"/>
        <v>0.63139549534675288</v>
      </c>
      <c r="Z167" s="11">
        <f t="shared" si="180"/>
        <v>0.50920831384715337</v>
      </c>
      <c r="AA167" s="11">
        <f t="shared" si="180"/>
        <v>1.1378929816267196</v>
      </c>
      <c r="AB167" s="11">
        <f t="shared" si="180"/>
        <v>1.4127088982262586</v>
      </c>
      <c r="AD167" s="40">
        <f t="shared" si="153"/>
        <v>5.4010353263431066</v>
      </c>
      <c r="AE167" s="40">
        <f t="shared" si="154"/>
        <v>7.0394362213428208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23.362048800428926</v>
      </c>
      <c r="C168" s="11">
        <f t="shared" si="146"/>
        <v>21.715471880620406</v>
      </c>
      <c r="D168" s="11">
        <f t="shared" si="146"/>
        <v>18.974774690438814</v>
      </c>
      <c r="E168" s="11">
        <f t="shared" si="146"/>
        <v>18.689202691694842</v>
      </c>
      <c r="F168" s="11">
        <f t="shared" si="146"/>
        <v>16.21247268559085</v>
      </c>
      <c r="H168" s="40">
        <f t="shared" si="147"/>
        <v>-4.0747057236544704</v>
      </c>
      <c r="I168" s="40">
        <f t="shared" si="148"/>
        <v>-1.0433824989989904</v>
      </c>
      <c r="L168" s="10" t="str">
        <f t="shared" ref="L168:Q168" si="181">L23</f>
        <v>53 Skilled construction and building trades</v>
      </c>
      <c r="M168" s="11">
        <f t="shared" si="181"/>
        <v>23.171491048782901</v>
      </c>
      <c r="N168" s="11">
        <f t="shared" si="181"/>
        <v>21.507653598678303</v>
      </c>
      <c r="O168" s="11">
        <f t="shared" si="181"/>
        <v>18.632899152059533</v>
      </c>
      <c r="P168" s="11">
        <f t="shared" si="181"/>
        <v>18.35254086582686</v>
      </c>
      <c r="Q168" s="11">
        <f t="shared" si="181"/>
        <v>15.841356818430988</v>
      </c>
      <c r="S168" s="40">
        <f t="shared" si="150"/>
        <v>-4.2662016240372687</v>
      </c>
      <c r="T168" s="40">
        <f t="shared" si="151"/>
        <v>-1.0761987573443932</v>
      </c>
      <c r="W168" s="10" t="str">
        <f t="shared" ref="W168:AB168" si="182">W23</f>
        <v>53 Skilled construction and building trades</v>
      </c>
      <c r="X168" s="11">
        <f t="shared" si="182"/>
        <v>0.19055775164600389</v>
      </c>
      <c r="Y168" s="11">
        <f t="shared" si="182"/>
        <v>0.20781828194213317</v>
      </c>
      <c r="Z168" s="11">
        <f t="shared" si="182"/>
        <v>0.34187553837927315</v>
      </c>
      <c r="AA168" s="11">
        <f t="shared" si="182"/>
        <v>0.33666182586799837</v>
      </c>
      <c r="AB168" s="11">
        <f t="shared" si="182"/>
        <v>0.37111586715986333</v>
      </c>
      <c r="AD168" s="40">
        <f t="shared" si="153"/>
        <v>12.400509931433422</v>
      </c>
      <c r="AE168" s="40">
        <f t="shared" si="154"/>
        <v>0.54861659458811385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13.687868015973596</v>
      </c>
      <c r="C169" s="11">
        <f t="shared" si="146"/>
        <v>11.536731092040354</v>
      </c>
      <c r="D169" s="11">
        <f t="shared" si="146"/>
        <v>11.32004215234937</v>
      </c>
      <c r="E169" s="11">
        <f t="shared" si="146"/>
        <v>10.699178009901422</v>
      </c>
      <c r="F169" s="11">
        <f t="shared" si="146"/>
        <v>9.8956406752121744</v>
      </c>
      <c r="H169" s="40">
        <f t="shared" si="147"/>
        <v>-3.7274562581110504</v>
      </c>
      <c r="I169" s="40">
        <f t="shared" si="148"/>
        <v>-0.89252957606561489</v>
      </c>
      <c r="L169" s="10" t="str">
        <f t="shared" ref="L169:Q169" si="183">L24</f>
        <v>54 Textiles, printing and other skilled trades</v>
      </c>
      <c r="M169" s="11">
        <f t="shared" si="183"/>
        <v>8.5986925362191418</v>
      </c>
      <c r="N169" s="11">
        <f t="shared" si="183"/>
        <v>7.0113612024307255</v>
      </c>
      <c r="O169" s="11">
        <f t="shared" si="183"/>
        <v>6.5413646841478403</v>
      </c>
      <c r="P169" s="11">
        <f t="shared" si="183"/>
        <v>6.142918537903495</v>
      </c>
      <c r="Q169" s="11">
        <f t="shared" si="183"/>
        <v>5.4832102888020611</v>
      </c>
      <c r="S169" s="40">
        <f t="shared" si="150"/>
        <v>-5.3224113423226749</v>
      </c>
      <c r="T169" s="40">
        <f t="shared" si="151"/>
        <v>-1.1694749374978719</v>
      </c>
      <c r="W169" s="10" t="str">
        <f t="shared" ref="W169:AB169" si="184">W24</f>
        <v>54 Textiles, printing and other skilled trades</v>
      </c>
      <c r="X169" s="11">
        <f t="shared" si="184"/>
        <v>5.0891754797544584</v>
      </c>
      <c r="Y169" s="11">
        <f t="shared" si="184"/>
        <v>4.5253698896096184</v>
      </c>
      <c r="Z169" s="11">
        <f t="shared" si="184"/>
        <v>4.7786774682015292</v>
      </c>
      <c r="AA169" s="11">
        <f t="shared" si="184"/>
        <v>4.5562594719979206</v>
      </c>
      <c r="AB169" s="11">
        <f t="shared" si="184"/>
        <v>4.4124303864101195</v>
      </c>
      <c r="AD169" s="40">
        <f t="shared" si="153"/>
        <v>-1.2511472751498443</v>
      </c>
      <c r="AE169" s="40">
        <f t="shared" si="154"/>
        <v>-0.53017745357376578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53.26988433165085</v>
      </c>
      <c r="C170" s="11">
        <f t="shared" si="146"/>
        <v>53.491618594198272</v>
      </c>
      <c r="D170" s="11">
        <f t="shared" si="146"/>
        <v>52.89635691867057</v>
      </c>
      <c r="E170" s="11">
        <f t="shared" si="146"/>
        <v>57.983187869421911</v>
      </c>
      <c r="F170" s="11">
        <f t="shared" si="146"/>
        <v>65.187174742148017</v>
      </c>
      <c r="H170" s="40">
        <f t="shared" si="147"/>
        <v>-0.14063462461052501</v>
      </c>
      <c r="I170" s="40">
        <f t="shared" si="148"/>
        <v>1.4026005814770759</v>
      </c>
      <c r="L170" s="10" t="str">
        <f t="shared" ref="L170:Q170" si="185">L25</f>
        <v>61 Caring personal service occupations</v>
      </c>
      <c r="M170" s="11">
        <f t="shared" si="185"/>
        <v>6.822031108283233</v>
      </c>
      <c r="N170" s="11">
        <f t="shared" si="185"/>
        <v>7.3402718060726082</v>
      </c>
      <c r="O170" s="11">
        <f t="shared" si="185"/>
        <v>7.268110585701991</v>
      </c>
      <c r="P170" s="11">
        <f t="shared" si="185"/>
        <v>9.1012737939219743</v>
      </c>
      <c r="Q170" s="11">
        <f t="shared" si="185"/>
        <v>10.82069053202169</v>
      </c>
      <c r="S170" s="40">
        <f t="shared" si="150"/>
        <v>1.2748401144123234</v>
      </c>
      <c r="T170" s="40">
        <f t="shared" si="151"/>
        <v>2.6885992985997031</v>
      </c>
      <c r="W170" s="10" t="str">
        <f t="shared" ref="W170:AB170" si="186">W25</f>
        <v>61 Caring personal service occupations</v>
      </c>
      <c r="X170" s="11">
        <f t="shared" si="186"/>
        <v>46.447853223367616</v>
      </c>
      <c r="Y170" s="11">
        <f t="shared" si="186"/>
        <v>46.151346788125679</v>
      </c>
      <c r="Z170" s="11">
        <f t="shared" si="186"/>
        <v>45.628246332968587</v>
      </c>
      <c r="AA170" s="11">
        <f t="shared" si="186"/>
        <v>48.881914075499928</v>
      </c>
      <c r="AB170" s="11">
        <f t="shared" si="186"/>
        <v>54.366484210126366</v>
      </c>
      <c r="AD170" s="40">
        <f t="shared" si="153"/>
        <v>-0.35543254541172686</v>
      </c>
      <c r="AE170" s="40">
        <f t="shared" si="154"/>
        <v>1.1749887455221764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13.01082331915415</v>
      </c>
      <c r="C171" s="11">
        <f t="shared" si="146"/>
        <v>14.990512706585941</v>
      </c>
      <c r="D171" s="11">
        <f t="shared" si="146"/>
        <v>14.230945327372666</v>
      </c>
      <c r="E171" s="11">
        <f t="shared" si="146"/>
        <v>13.651841216596358</v>
      </c>
      <c r="F171" s="11">
        <f t="shared" si="146"/>
        <v>13.357179162968183</v>
      </c>
      <c r="H171" s="40">
        <f t="shared" si="147"/>
        <v>1.8089114971998166</v>
      </c>
      <c r="I171" s="40">
        <f t="shared" si="148"/>
        <v>-0.42154125389679553</v>
      </c>
      <c r="L171" s="10" t="str">
        <f t="shared" ref="L171:Q171" si="187">L26</f>
        <v>62 Leisure, travel and related personal service occupations</v>
      </c>
      <c r="M171" s="11">
        <f t="shared" si="187"/>
        <v>3.7035254558538178</v>
      </c>
      <c r="N171" s="11">
        <f t="shared" si="187"/>
        <v>4.3902869050072626</v>
      </c>
      <c r="O171" s="11">
        <f t="shared" si="187"/>
        <v>4.5461238740321352</v>
      </c>
      <c r="P171" s="11">
        <f t="shared" si="187"/>
        <v>4.5635137380676021</v>
      </c>
      <c r="Q171" s="11">
        <f t="shared" si="187"/>
        <v>4.9392658737784467</v>
      </c>
      <c r="S171" s="40">
        <f t="shared" si="150"/>
        <v>4.1849976454143345</v>
      </c>
      <c r="T171" s="40">
        <f t="shared" si="151"/>
        <v>0.55447647889121932</v>
      </c>
      <c r="W171" s="10" t="str">
        <f t="shared" ref="W171:AB171" si="188">W26</f>
        <v>62 Leisure, travel and related personal service occupations</v>
      </c>
      <c r="X171" s="11">
        <f t="shared" si="188"/>
        <v>9.3072978633003149</v>
      </c>
      <c r="Y171" s="11">
        <f t="shared" si="188"/>
        <v>10.600225801578683</v>
      </c>
      <c r="Z171" s="11">
        <f t="shared" si="188"/>
        <v>9.6848214533405343</v>
      </c>
      <c r="AA171" s="11">
        <f t="shared" si="188"/>
        <v>9.0883274785287593</v>
      </c>
      <c r="AB171" s="11">
        <f t="shared" si="188"/>
        <v>8.417913289189741</v>
      </c>
      <c r="AD171" s="40">
        <f t="shared" si="153"/>
        <v>0.79839132847234762</v>
      </c>
      <c r="AE171" s="40">
        <f t="shared" si="154"/>
        <v>-0.93029830994568741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0.65101453666179099</v>
      </c>
      <c r="C172" s="11">
        <f t="shared" si="146"/>
        <v>0.54705735359882246</v>
      </c>
      <c r="D172" s="11">
        <f t="shared" si="146"/>
        <v>0.70454668684240784</v>
      </c>
      <c r="E172" s="11">
        <f t="shared" si="146"/>
        <v>0.5792518102122044</v>
      </c>
      <c r="F172" s="11">
        <f t="shared" si="146"/>
        <v>0.62264838494633379</v>
      </c>
      <c r="H172" s="40">
        <f t="shared" si="147"/>
        <v>1.593007745217756</v>
      </c>
      <c r="I172" s="40">
        <f t="shared" si="148"/>
        <v>-0.82043345124184208</v>
      </c>
      <c r="L172" s="10" t="str">
        <f t="shared" ref="L172:Q172" si="189">L27</f>
        <v>63 Community and civil enforcement occupations</v>
      </c>
      <c r="M172" s="11">
        <f t="shared" si="189"/>
        <v>0.5024442553665307</v>
      </c>
      <c r="N172" s="11">
        <f t="shared" si="189"/>
        <v>0.37335613716248828</v>
      </c>
      <c r="O172" s="11">
        <f t="shared" si="189"/>
        <v>0.55260641463209226</v>
      </c>
      <c r="P172" s="11">
        <f t="shared" si="189"/>
        <v>0.37953931193035839</v>
      </c>
      <c r="Q172" s="11">
        <f t="shared" si="189"/>
        <v>0.42920136037652751</v>
      </c>
      <c r="S172" s="40">
        <f t="shared" si="150"/>
        <v>1.9214532295538822</v>
      </c>
      <c r="T172" s="40">
        <f t="shared" si="151"/>
        <v>-1.6706855691827394</v>
      </c>
      <c r="W172" s="10" t="str">
        <f t="shared" ref="W172:AB172" si="190">W27</f>
        <v>63 Community and civil enforcement occupations</v>
      </c>
      <c r="X172" s="11">
        <f t="shared" si="190"/>
        <v>0.14857028129526012</v>
      </c>
      <c r="Y172" s="11">
        <f t="shared" si="190"/>
        <v>0.17370121643633449</v>
      </c>
      <c r="Z172" s="11">
        <f t="shared" si="190"/>
        <v>0.151940272210314</v>
      </c>
      <c r="AA172" s="11">
        <f t="shared" si="190"/>
        <v>0.19971249828184626</v>
      </c>
      <c r="AB172" s="11">
        <f t="shared" si="190"/>
        <v>0.19344702456980639</v>
      </c>
      <c r="AD172" s="40">
        <f t="shared" si="153"/>
        <v>0.44959519283198635</v>
      </c>
      <c r="AE172" s="40">
        <f t="shared" si="154"/>
        <v>1.6231401055199157</v>
      </c>
    </row>
    <row r="173" spans="1:31" x14ac:dyDescent="0.2">
      <c r="A173" s="10" t="str">
        <f t="shared" si="142"/>
        <v>71 Sales occupations</v>
      </c>
      <c r="B173" s="11">
        <f t="shared" si="142"/>
        <v>42.400064657076726</v>
      </c>
      <c r="C173" s="11">
        <f t="shared" si="146"/>
        <v>42.87272454992894</v>
      </c>
      <c r="D173" s="11">
        <f t="shared" si="146"/>
        <v>41.284447775646917</v>
      </c>
      <c r="E173" s="11">
        <f t="shared" si="146"/>
        <v>37.616441675558519</v>
      </c>
      <c r="F173" s="11">
        <f t="shared" si="146"/>
        <v>35.210905543919623</v>
      </c>
      <c r="H173" s="40">
        <f t="shared" si="147"/>
        <v>-0.53186108970081358</v>
      </c>
      <c r="I173" s="40">
        <f t="shared" si="148"/>
        <v>-1.0552593929112342</v>
      </c>
      <c r="L173" s="10" t="str">
        <f t="shared" ref="L173:Q173" si="191">L28</f>
        <v>71 Sales occupations</v>
      </c>
      <c r="M173" s="11">
        <f t="shared" si="191"/>
        <v>15.598713285286951</v>
      </c>
      <c r="N173" s="11">
        <f t="shared" si="191"/>
        <v>17.727797135197964</v>
      </c>
      <c r="O173" s="11">
        <f t="shared" si="191"/>
        <v>16.85696124872544</v>
      </c>
      <c r="P173" s="11">
        <f t="shared" si="191"/>
        <v>15.730312220980958</v>
      </c>
      <c r="Q173" s="11">
        <f t="shared" si="191"/>
        <v>15.381685595101843</v>
      </c>
      <c r="S173" s="40">
        <f t="shared" si="150"/>
        <v>1.5636037903047129</v>
      </c>
      <c r="T173" s="40">
        <f t="shared" si="151"/>
        <v>-0.60871409854579284</v>
      </c>
      <c r="W173" s="10" t="str">
        <f t="shared" ref="W173:AB173" si="192">W28</f>
        <v>71 Sales occupations</v>
      </c>
      <c r="X173" s="11">
        <f t="shared" si="192"/>
        <v>26.801351371789892</v>
      </c>
      <c r="Y173" s="11">
        <f t="shared" si="192"/>
        <v>25.144927414731029</v>
      </c>
      <c r="Z173" s="11">
        <f t="shared" si="192"/>
        <v>24.427486526921456</v>
      </c>
      <c r="AA173" s="11">
        <f t="shared" si="192"/>
        <v>21.886129454577549</v>
      </c>
      <c r="AB173" s="11">
        <f t="shared" si="192"/>
        <v>19.829219948817819</v>
      </c>
      <c r="AD173" s="40">
        <f t="shared" si="153"/>
        <v>-1.8377695312400411</v>
      </c>
      <c r="AE173" s="40">
        <f t="shared" si="154"/>
        <v>-1.380728552991406</v>
      </c>
    </row>
    <row r="174" spans="1:31" x14ac:dyDescent="0.2">
      <c r="A174" s="10" t="str">
        <f t="shared" si="142"/>
        <v>72 Customer service occupations</v>
      </c>
      <c r="B174" s="11">
        <f t="shared" si="142"/>
        <v>10.745421856877567</v>
      </c>
      <c r="C174" s="11">
        <f t="shared" si="146"/>
        <v>11.37404377391003</v>
      </c>
      <c r="D174" s="11">
        <f t="shared" si="146"/>
        <v>12.208220072373788</v>
      </c>
      <c r="E174" s="11">
        <f t="shared" si="146"/>
        <v>15.81805868312394</v>
      </c>
      <c r="F174" s="11">
        <f t="shared" si="146"/>
        <v>18.252713813155712</v>
      </c>
      <c r="H174" s="40">
        <f t="shared" si="147"/>
        <v>2.5854518887948874</v>
      </c>
      <c r="I174" s="40">
        <f t="shared" si="148"/>
        <v>2.7176337726412036</v>
      </c>
      <c r="L174" s="10" t="str">
        <f t="shared" ref="L174:Q174" si="193">L29</f>
        <v>72 Customer service occupations</v>
      </c>
      <c r="M174" s="11">
        <f t="shared" si="193"/>
        <v>4.8371832928915497</v>
      </c>
      <c r="N174" s="11">
        <f t="shared" si="193"/>
        <v>4.5490086599598847</v>
      </c>
      <c r="O174" s="11">
        <f t="shared" si="193"/>
        <v>5.5629006134466046</v>
      </c>
      <c r="P174" s="11">
        <f t="shared" si="193"/>
        <v>7.7689825885273951</v>
      </c>
      <c r="Q174" s="11">
        <f t="shared" si="193"/>
        <v>9.308334877974362</v>
      </c>
      <c r="S174" s="40">
        <f t="shared" si="150"/>
        <v>2.8351891792296247</v>
      </c>
      <c r="T174" s="40">
        <f t="shared" si="151"/>
        <v>3.4915075260424588</v>
      </c>
      <c r="W174" s="10" t="str">
        <f t="shared" ref="W174:AB174" si="194">W29</f>
        <v>72 Customer service occupations</v>
      </c>
      <c r="X174" s="11">
        <f t="shared" si="194"/>
        <v>5.908238563986016</v>
      </c>
      <c r="Y174" s="11">
        <f t="shared" si="194"/>
        <v>6.8250351139501406</v>
      </c>
      <c r="Z174" s="11">
        <f t="shared" si="194"/>
        <v>6.645319458927208</v>
      </c>
      <c r="AA174" s="11">
        <f t="shared" si="194"/>
        <v>8.0490760945965629</v>
      </c>
      <c r="AB174" s="11">
        <f t="shared" si="194"/>
        <v>8.9443789351813567</v>
      </c>
      <c r="AD174" s="40">
        <f t="shared" si="153"/>
        <v>2.3791614541166961</v>
      </c>
      <c r="AE174" s="40">
        <f>IF(AB$151-Z$151 &lt;&gt; 0,(EXP(LN(AB174/Z174)/(AB$151-Z$151))-1)*100,0)</f>
        <v>2.0004971322730158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22.510968314293425</v>
      </c>
      <c r="C175" s="11">
        <f t="shared" si="146"/>
        <v>21.073809541680532</v>
      </c>
      <c r="D175" s="11">
        <f t="shared" si="146"/>
        <v>19.297351271010683</v>
      </c>
      <c r="E175" s="11">
        <f t="shared" si="146"/>
        <v>22.907227951827142</v>
      </c>
      <c r="F175" s="11">
        <f t="shared" si="146"/>
        <v>21.887791737019402</v>
      </c>
      <c r="H175" s="40">
        <f t="shared" si="147"/>
        <v>-3.0337266029947019</v>
      </c>
      <c r="I175" s="40">
        <f t="shared" si="148"/>
        <v>0.84327691514689551</v>
      </c>
      <c r="L175" s="10" t="str">
        <f t="shared" ref="L175:Q175" si="195">L30</f>
        <v>81 Process, plant and machine operatives</v>
      </c>
      <c r="M175" s="11">
        <f t="shared" si="195"/>
        <v>16.966340729023646</v>
      </c>
      <c r="N175" s="11">
        <f t="shared" si="195"/>
        <v>15.541389482981819</v>
      </c>
      <c r="O175" s="11">
        <f t="shared" si="195"/>
        <v>14.470308784068346</v>
      </c>
      <c r="P175" s="11">
        <f t="shared" si="195"/>
        <v>16.755194368109564</v>
      </c>
      <c r="Q175" s="11">
        <f t="shared" si="195"/>
        <v>15.773308982194271</v>
      </c>
      <c r="S175" s="40">
        <f t="shared" si="150"/>
        <v>-3.1325376016675066</v>
      </c>
      <c r="T175" s="40">
        <f t="shared" si="151"/>
        <v>0.57645733485198747</v>
      </c>
      <c r="W175" s="10" t="str">
        <f t="shared" ref="W175:AB175" si="196">W30</f>
        <v>81 Process, plant and machine operatives</v>
      </c>
      <c r="X175" s="11">
        <f t="shared" si="196"/>
        <v>5.5446275852697102</v>
      </c>
      <c r="Y175" s="11">
        <f t="shared" si="196"/>
        <v>5.5324200586987455</v>
      </c>
      <c r="Z175" s="11">
        <f t="shared" si="196"/>
        <v>4.8270424869423643</v>
      </c>
      <c r="AA175" s="11">
        <f t="shared" si="196"/>
        <v>6.152033583717575</v>
      </c>
      <c r="AB175" s="11">
        <f t="shared" si="196"/>
        <v>6.1144827548251106</v>
      </c>
      <c r="AD175" s="40">
        <f t="shared" si="153"/>
        <v>-2.7338450494784783</v>
      </c>
      <c r="AE175" s="40">
        <f t="shared" si="154"/>
        <v>1.588661959906168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25.147235196773277</v>
      </c>
      <c r="C176" s="11">
        <f t="shared" si="146"/>
        <v>25.216492677620732</v>
      </c>
      <c r="D176" s="11">
        <f t="shared" si="146"/>
        <v>23.825217079665439</v>
      </c>
      <c r="E176" s="11">
        <f t="shared" si="146"/>
        <v>25.014125574528379</v>
      </c>
      <c r="F176" s="11">
        <f t="shared" si="146"/>
        <v>23.945758328735554</v>
      </c>
      <c r="H176" s="40">
        <f t="shared" si="147"/>
        <v>-1.0742561497299463</v>
      </c>
      <c r="I176" s="40">
        <f t="shared" si="148"/>
        <v>3.3649940173607895E-2</v>
      </c>
      <c r="L176" s="10" t="str">
        <f t="shared" ref="L176:Q176" si="197">L31</f>
        <v>82 Transport and mobile machine drivers and operatives</v>
      </c>
      <c r="M176" s="11">
        <f t="shared" si="197"/>
        <v>23.879108679207441</v>
      </c>
      <c r="N176" s="11">
        <f t="shared" si="197"/>
        <v>24.025389504877136</v>
      </c>
      <c r="O176" s="11">
        <f t="shared" si="197"/>
        <v>22.615748244730089</v>
      </c>
      <c r="P176" s="11">
        <f t="shared" si="197"/>
        <v>23.192233279850427</v>
      </c>
      <c r="Q176" s="11">
        <f t="shared" si="197"/>
        <v>21.853300289935319</v>
      </c>
      <c r="S176" s="40">
        <f t="shared" si="150"/>
        <v>-1.0812613716360664</v>
      </c>
      <c r="T176" s="40">
        <f t="shared" si="151"/>
        <v>-0.22836907643069004</v>
      </c>
      <c r="W176" s="10" t="str">
        <f t="shared" ref="W176:AB176" si="198">W31</f>
        <v>82 Transport and mobile machine drivers and operatives</v>
      </c>
      <c r="X176" s="11">
        <f t="shared" si="198"/>
        <v>1.2681265175658289</v>
      </c>
      <c r="Y176" s="11">
        <f t="shared" si="198"/>
        <v>1.191103172743589</v>
      </c>
      <c r="Z176" s="11">
        <f t="shared" si="198"/>
        <v>1.2094688349353684</v>
      </c>
      <c r="AA176" s="11">
        <f t="shared" si="198"/>
        <v>1.8218922946779645</v>
      </c>
      <c r="AB176" s="11">
        <f t="shared" si="198"/>
        <v>2.092458038800209</v>
      </c>
      <c r="AD176" s="40">
        <f t="shared" si="153"/>
        <v>-0.94271520374755724</v>
      </c>
      <c r="AE176" s="40">
        <f t="shared" si="154"/>
        <v>3.7219815270610246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13.515136689594311</v>
      </c>
      <c r="C177" s="11">
        <f t="shared" si="146"/>
        <v>11.884279975165184</v>
      </c>
      <c r="D177" s="11">
        <f t="shared" si="146"/>
        <v>11.005507948262911</v>
      </c>
      <c r="E177" s="11">
        <f t="shared" si="146"/>
        <v>9.0066360276379047</v>
      </c>
      <c r="F177" s="11">
        <f t="shared" si="146"/>
        <v>8.1402575259651826</v>
      </c>
      <c r="H177" s="40">
        <f t="shared" si="147"/>
        <v>-4.0250421913791135</v>
      </c>
      <c r="I177" s="40">
        <f t="shared" si="148"/>
        <v>-1.9904180302660834</v>
      </c>
      <c r="L177" s="10" t="str">
        <f t="shared" ref="L177:Q178" si="199">L32</f>
        <v>91 Elementary trades and related occupations</v>
      </c>
      <c r="M177" s="11">
        <f t="shared" si="199"/>
        <v>10.034814141155641</v>
      </c>
      <c r="N177" s="11">
        <f t="shared" si="199"/>
        <v>8.8490548194184697</v>
      </c>
      <c r="O177" s="11">
        <f t="shared" si="199"/>
        <v>8.5188522528059636</v>
      </c>
      <c r="P177" s="11">
        <f t="shared" si="199"/>
        <v>6.8683482944976149</v>
      </c>
      <c r="Q177" s="11">
        <f t="shared" si="199"/>
        <v>6.1417006941501597</v>
      </c>
      <c r="S177" s="40">
        <f t="shared" si="150"/>
        <v>-3.2225107938136044</v>
      </c>
      <c r="T177" s="40">
        <f t="shared" si="151"/>
        <v>-2.1575833919072696</v>
      </c>
      <c r="W177" s="10" t="str">
        <f t="shared" ref="W177:AB178" si="200">W32</f>
        <v>91 Elementary trades and related occupations</v>
      </c>
      <c r="X177" s="11">
        <f t="shared" si="200"/>
        <v>3.4803225484386822</v>
      </c>
      <c r="Y177" s="11">
        <f t="shared" si="200"/>
        <v>3.0352251557467089</v>
      </c>
      <c r="Z177" s="11">
        <f t="shared" si="200"/>
        <v>2.4866556954569448</v>
      </c>
      <c r="AA177" s="11">
        <f t="shared" si="200"/>
        <v>2.1382877331402836</v>
      </c>
      <c r="AB177" s="11">
        <f t="shared" si="200"/>
        <v>1.9985568318150229</v>
      </c>
      <c r="AD177" s="40">
        <f t="shared" si="153"/>
        <v>-6.5026649707120132</v>
      </c>
      <c r="AE177" s="40">
        <f t="shared" si="154"/>
        <v>-1.4461964989579745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59.388585403137583</v>
      </c>
      <c r="C178" s="11">
        <f t="shared" si="146"/>
        <v>56.917722416160437</v>
      </c>
      <c r="D178" s="11">
        <f t="shared" si="146"/>
        <v>52.515473862218727</v>
      </c>
      <c r="E178" s="11">
        <f t="shared" si="146"/>
        <v>51.995302251144395</v>
      </c>
      <c r="F178" s="11">
        <f t="shared" si="146"/>
        <v>47.279584925382785</v>
      </c>
      <c r="H178" s="40">
        <f>IF(D$151-B$151 &lt;&gt; 0,(EXP(LN(D178/B178)/(D$151-B$151))-1)*100,0)</f>
        <v>-2.4298749586590174</v>
      </c>
      <c r="I178" s="40">
        <f t="shared" ref="I178" si="201">IF(F$151-D$151 &lt;&gt; 0,(EXP(LN(F178/D178)/(F$151-D$151))-1)*100,0)</f>
        <v>-0.69774949466199221</v>
      </c>
      <c r="L178" s="10" t="str">
        <f t="shared" si="199"/>
        <v>92 Elementary administration and service occupations</v>
      </c>
      <c r="M178" s="11">
        <f t="shared" si="199"/>
        <v>29.913313307738484</v>
      </c>
      <c r="N178" s="11">
        <f t="shared" si="199"/>
        <v>28.039963449442368</v>
      </c>
      <c r="O178" s="11">
        <f t="shared" si="199"/>
        <v>27.029126176772362</v>
      </c>
      <c r="P178" s="11">
        <f t="shared" si="199"/>
        <v>28.412436876284364</v>
      </c>
      <c r="Q178" s="11">
        <f t="shared" si="199"/>
        <v>26.708854613614516</v>
      </c>
      <c r="S178" s="40">
        <f t="shared" ref="S178" si="202">IF(O$151-M$151 &lt;&gt; 0,(EXP(LN(O178/M178)/(O$151-M$151))-1)*100,0)</f>
        <v>-2.0073511741959815</v>
      </c>
      <c r="T178" s="40">
        <f t="shared" ref="T178" si="203">IF(Q$151-O$151 &lt;&gt; 0,(EXP(LN(Q178/O178)/(Q$151-O$151))-1)*100,0)</f>
        <v>-7.9434353971585825E-2</v>
      </c>
      <c r="W178" s="10" t="str">
        <f t="shared" si="200"/>
        <v>92 Elementary administration and service occupations</v>
      </c>
      <c r="X178" s="11">
        <f t="shared" si="200"/>
        <v>29.475272095399134</v>
      </c>
      <c r="Y178" s="11">
        <f t="shared" si="200"/>
        <v>28.877758966718083</v>
      </c>
      <c r="Z178" s="11">
        <f t="shared" si="200"/>
        <v>25.486347685446393</v>
      </c>
      <c r="AA178" s="11">
        <f t="shared" si="200"/>
        <v>23.582865374860027</v>
      </c>
      <c r="AB178" s="11">
        <f t="shared" si="200"/>
        <v>20.570730311768287</v>
      </c>
      <c r="AD178" s="40">
        <f t="shared" ref="AD178" si="204">IF(Z$151-X$151 &lt;&gt; 0,(EXP(LN(Z178/X178)/(Z$151-X$151))-1)*100,0)</f>
        <v>-2.8662946334595651</v>
      </c>
      <c r="AE178" s="40">
        <f t="shared" ref="AE178" si="205">IF(AB$151-Z$151 &lt;&gt; 0,(EXP(LN(AB178/Z178)/(AB$151-Z$151))-1)*100,0)</f>
        <v>-1.4183369182428796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616.37999999999977</v>
      </c>
      <c r="C180" s="34">
        <f t="shared" si="206"/>
        <v>638.07500000000039</v>
      </c>
      <c r="D180" s="34">
        <f t="shared" si="206"/>
        <v>645.4190000000001</v>
      </c>
      <c r="E180" s="34">
        <f t="shared" si="206"/>
        <v>654.80400000000009</v>
      </c>
      <c r="F180" s="34">
        <f t="shared" si="206"/>
        <v>674.71300000000019</v>
      </c>
      <c r="H180" s="43">
        <f>IF(D$151-B$151 &lt;&gt; 0,(EXP(LN(D180/B180)/(D$151-B$151))-1)*100,0)</f>
        <v>0.92497291337421128</v>
      </c>
      <c r="I180" s="43">
        <f t="shared" si="148"/>
        <v>0.29635624930959281</v>
      </c>
      <c r="L180" s="231" t="str">
        <f t="shared" ref="L180:Q180" si="207">L35</f>
        <v>All occupations</v>
      </c>
      <c r="M180" s="34">
        <f t="shared" si="207"/>
        <v>316.91560786753155</v>
      </c>
      <c r="N180" s="34">
        <f t="shared" si="207"/>
        <v>327.67627377525736</v>
      </c>
      <c r="O180" s="34">
        <f t="shared" si="207"/>
        <v>331.85263617987124</v>
      </c>
      <c r="P180" s="34">
        <f t="shared" si="207"/>
        <v>334.04723237246736</v>
      </c>
      <c r="Q180" s="34">
        <f t="shared" si="207"/>
        <v>338.83238243474699</v>
      </c>
      <c r="S180" s="43">
        <f t="shared" ref="S180" si="208">IF(O$151-M$151 &lt;&gt; 0,(EXP(LN(O180/M180)/(O$151-M$151))-1)*100,0)</f>
        <v>0.92536499591633348</v>
      </c>
      <c r="T180" s="43">
        <f t="shared" ref="T180" si="209">IF(Q$151-O$151 &lt;&gt; 0,(EXP(LN(Q180/O180)/(Q$151-O$151))-1)*100,0)</f>
        <v>0.13885988488566703</v>
      </c>
      <c r="W180" s="231" t="str">
        <f t="shared" ref="W180:AB180" si="210">W35</f>
        <v>All occupations</v>
      </c>
      <c r="X180" s="34">
        <f t="shared" si="210"/>
        <v>299.4643921324685</v>
      </c>
      <c r="Y180" s="34">
        <f t="shared" si="210"/>
        <v>310.39872622474314</v>
      </c>
      <c r="Z180" s="34">
        <f t="shared" si="210"/>
        <v>313.5663638201288</v>
      </c>
      <c r="AA180" s="34">
        <f t="shared" si="210"/>
        <v>320.75676762753267</v>
      </c>
      <c r="AB180" s="34">
        <f t="shared" si="210"/>
        <v>335.8806175652532</v>
      </c>
      <c r="AD180" s="43">
        <f t="shared" ref="AD180" si="211">IF(Z$151-X$151 &lt;&gt; 0,(EXP(LN(Z180/X180)/(Z$151-X$151))-1)*100,0)</f>
        <v>0.92455797568000708</v>
      </c>
      <c r="AE180" s="43">
        <f t="shared" ref="AE180" si="212">IF(AB$151-Z$151 &lt;&gt; 0,(EXP(LN(AB180/Z180)/(AB$151-Z$151))-1)*100,0)</f>
        <v>0.45935024328331853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Sheffield City Region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52.556320386004074</v>
      </c>
      <c r="C7" s="31">
        <f>'Occ T1'!C8</f>
        <v>60.33275114518667</v>
      </c>
      <c r="D7" s="31">
        <f>'Occ T1'!D8</f>
        <v>63.692678324910588</v>
      </c>
      <c r="E7" s="31">
        <f>'Occ T1'!E8</f>
        <v>64.318419345200653</v>
      </c>
      <c r="F7" s="31">
        <f>'Occ T1'!F8</f>
        <v>71.550431798141148</v>
      </c>
      <c r="H7" s="31">
        <f>C7-B7</f>
        <v>7.7764307591825954</v>
      </c>
      <c r="I7" s="31">
        <f>D7-C7</f>
        <v>3.3599271797239183</v>
      </c>
      <c r="J7" s="31">
        <f>E7-D7</f>
        <v>0.6257410202900644</v>
      </c>
      <c r="K7" s="31">
        <f>F7-E7</f>
        <v>7.232012452940495</v>
      </c>
      <c r="L7" s="31">
        <f>F7-D7</f>
        <v>7.8577534732305594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34.525277472808767</v>
      </c>
      <c r="C8" s="32">
        <f>'Occ T2'!C8</f>
        <v>41.035555767720091</v>
      </c>
      <c r="D8" s="32">
        <f>'Occ T2'!D8</f>
        <v>44.10792339579158</v>
      </c>
      <c r="E8" s="32">
        <f>'Occ T2'!E8</f>
        <v>40.872998466446369</v>
      </c>
      <c r="F8" s="32">
        <f>'Occ T2'!F8</f>
        <v>44.731139225368025</v>
      </c>
      <c r="H8" s="31">
        <f t="shared" ref="H8:H9" si="0">C8-B8</f>
        <v>6.5102782949113234</v>
      </c>
      <c r="I8" s="31">
        <f t="shared" ref="I8:I9" si="1">D8-C8</f>
        <v>3.0723676280714898</v>
      </c>
      <c r="J8" s="31">
        <f t="shared" ref="J8:J9" si="2">E8-D8</f>
        <v>-3.2349249293452118</v>
      </c>
      <c r="K8" s="31">
        <f t="shared" ref="K8:K9" si="3">F8-E8</f>
        <v>3.8581407589216568</v>
      </c>
      <c r="L8" s="31">
        <f t="shared" ref="L8:L49" si="4">F8-D8</f>
        <v>0.62321582957644495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18.031042913195311</v>
      </c>
      <c r="C9" s="32">
        <f>'Occ T2'!C9</f>
        <v>19.297195377466579</v>
      </c>
      <c r="D9" s="32">
        <f>'Occ T2'!D9</f>
        <v>19.584754929119004</v>
      </c>
      <c r="E9" s="32">
        <f>'Occ T2'!E9</f>
        <v>23.445420878754277</v>
      </c>
      <c r="F9" s="32">
        <f>'Occ T2'!F9</f>
        <v>26.819292572773115</v>
      </c>
      <c r="H9" s="31">
        <f t="shared" si="0"/>
        <v>1.2661524642712685</v>
      </c>
      <c r="I9" s="31">
        <f t="shared" si="1"/>
        <v>0.28755955165242497</v>
      </c>
      <c r="J9" s="31">
        <f t="shared" si="2"/>
        <v>3.8606659496352727</v>
      </c>
      <c r="K9" s="31">
        <f t="shared" si="3"/>
        <v>3.3738716940188382</v>
      </c>
      <c r="L9" s="31">
        <f t="shared" si="4"/>
        <v>7.2345376436541109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109.31708241792676</v>
      </c>
      <c r="C11" s="31">
        <f>'Occ T1'!C9</f>
        <v>126.91293841590037</v>
      </c>
      <c r="D11" s="31">
        <f>'Occ T1'!D9</f>
        <v>136.10556194371193</v>
      </c>
      <c r="E11" s="31">
        <f>'Occ T1'!E9</f>
        <v>145.85248693128148</v>
      </c>
      <c r="F11" s="31">
        <f>'Occ T1'!F9</f>
        <v>162.7179523822854</v>
      </c>
      <c r="H11" s="31">
        <f>C11-B11</f>
        <v>17.595855997973615</v>
      </c>
      <c r="I11" s="31">
        <f t="shared" ref="I11:I49" si="5">D11-C11</f>
        <v>9.1926235278115627</v>
      </c>
      <c r="J11" s="31">
        <f>E11-D11</f>
        <v>9.7469249875695425</v>
      </c>
      <c r="K11" s="31">
        <f>F11-E11</f>
        <v>16.865465451003928</v>
      </c>
      <c r="L11" s="31">
        <f t="shared" si="4"/>
        <v>26.61239043857347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24.788393087547007</v>
      </c>
      <c r="C12" s="10">
        <f>'Occ T2'!C10</f>
        <v>30.28196138941799</v>
      </c>
      <c r="D12" s="10">
        <f>'Occ T2'!D10</f>
        <v>32.665150204284899</v>
      </c>
      <c r="E12" s="10">
        <f>'Occ T2'!E10</f>
        <v>34.327840010318198</v>
      </c>
      <c r="F12" s="10">
        <f>'Occ T2'!F10</f>
        <v>38.078964393690626</v>
      </c>
      <c r="H12" s="11">
        <f t="shared" ref="H12:K14" si="6">C12-B12</f>
        <v>5.4935683018709831</v>
      </c>
      <c r="I12" s="31">
        <f t="shared" si="5"/>
        <v>2.3831888148669087</v>
      </c>
      <c r="J12" s="11">
        <f t="shared" si="6"/>
        <v>1.6626898060332991</v>
      </c>
      <c r="K12" s="11">
        <f t="shared" si="6"/>
        <v>3.7511243833724279</v>
      </c>
      <c r="L12" s="31">
        <f t="shared" si="4"/>
        <v>5.413814189405727</v>
      </c>
    </row>
    <row r="13" spans="1:12" x14ac:dyDescent="0.2">
      <c r="A13" s="10" t="str">
        <f>'Occ T2'!A11</f>
        <v>22 Health professionals</v>
      </c>
      <c r="B13" s="10">
        <f>'Occ T2'!B11</f>
        <v>27.384601708354936</v>
      </c>
      <c r="C13" s="10">
        <f>'Occ T2'!C11</f>
        <v>30.876464835788251</v>
      </c>
      <c r="D13" s="10">
        <f>'Occ T2'!D11</f>
        <v>31.690508453740382</v>
      </c>
      <c r="E13" s="10">
        <f>'Occ T2'!E11</f>
        <v>34.62938306632342</v>
      </c>
      <c r="F13" s="10">
        <f>'Occ T2'!F11</f>
        <v>38.976830523501008</v>
      </c>
      <c r="H13" s="11">
        <f t="shared" si="6"/>
        <v>3.4918631274333158</v>
      </c>
      <c r="I13" s="31">
        <f t="shared" si="5"/>
        <v>0.81404361795213021</v>
      </c>
      <c r="J13" s="11">
        <f t="shared" si="6"/>
        <v>2.9388746125830387</v>
      </c>
      <c r="K13" s="11">
        <f t="shared" si="6"/>
        <v>4.3474474571775872</v>
      </c>
      <c r="L13" s="31">
        <f t="shared" si="4"/>
        <v>7.2863220697606259</v>
      </c>
    </row>
    <row r="14" spans="1:12" x14ac:dyDescent="0.2">
      <c r="A14" s="10" t="str">
        <f>'Occ T2'!A12</f>
        <v>23 Teaching and other educational professionals</v>
      </c>
      <c r="B14" s="10">
        <f>'Occ T2'!B12</f>
        <v>28.189538975878598</v>
      </c>
      <c r="C14" s="10">
        <f>'Occ T2'!C12</f>
        <v>30.653226815148727</v>
      </c>
      <c r="D14" s="10">
        <f>'Occ T2'!D12</f>
        <v>31.978750655181372</v>
      </c>
      <c r="E14" s="10">
        <f>'Occ T2'!E12</f>
        <v>32.906961146045454</v>
      </c>
      <c r="F14" s="10">
        <f>'Occ T2'!F12</f>
        <v>35.612861724570315</v>
      </c>
      <c r="H14" s="11">
        <f t="shared" si="6"/>
        <v>2.4636878392701291</v>
      </c>
      <c r="I14" s="31">
        <f t="shared" si="5"/>
        <v>1.3255238400326448</v>
      </c>
      <c r="J14" s="11">
        <f t="shared" si="6"/>
        <v>0.92821049086408181</v>
      </c>
      <c r="K14" s="11">
        <f t="shared" si="6"/>
        <v>2.7059005785248615</v>
      </c>
      <c r="L14" s="31">
        <f t="shared" si="4"/>
        <v>3.6341110693889433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28.954548646146225</v>
      </c>
      <c r="C15" s="10">
        <f>'Occ T2'!C13</f>
        <v>35.101285375545402</v>
      </c>
      <c r="D15" s="10">
        <f>'Occ T2'!D13</f>
        <v>39.771152630505284</v>
      </c>
      <c r="E15" s="10">
        <f>'Occ T2'!E13</f>
        <v>43.988302708594418</v>
      </c>
      <c r="F15" s="10">
        <f>'Occ T2'!F13</f>
        <v>50.049295740523455</v>
      </c>
      <c r="H15" s="11">
        <f t="shared" ref="H15" si="7">C15-B15</f>
        <v>6.1467367293991764</v>
      </c>
      <c r="I15" s="31">
        <f t="shared" si="5"/>
        <v>4.6698672549598825</v>
      </c>
      <c r="J15" s="11">
        <f t="shared" ref="J15" si="8">E15-D15</f>
        <v>4.2171500780891336</v>
      </c>
      <c r="K15" s="11">
        <f t="shared" ref="K15" si="9">F15-E15</f>
        <v>6.060993031929037</v>
      </c>
      <c r="L15" s="31">
        <f t="shared" si="4"/>
        <v>10.278143110018171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66.838651494990032</v>
      </c>
      <c r="C17" s="31">
        <f>'Occ T1'!C10</f>
        <v>73.64040094026609</v>
      </c>
      <c r="D17" s="31">
        <f>'Occ T1'!D10</f>
        <v>79.602457646781772</v>
      </c>
      <c r="E17" s="31">
        <f>'Occ T1'!E10</f>
        <v>77.19952178518912</v>
      </c>
      <c r="F17" s="31">
        <f>'Occ T1'!F10</f>
        <v>83.383011824652812</v>
      </c>
      <c r="H17" s="31">
        <f t="shared" ref="H17:K21" si="10">C17-B17</f>
        <v>6.8017494452760587</v>
      </c>
      <c r="I17" s="31">
        <f t="shared" si="5"/>
        <v>5.962056706515682</v>
      </c>
      <c r="J17" s="31">
        <f t="shared" si="10"/>
        <v>-2.4029358615926526</v>
      </c>
      <c r="K17" s="31">
        <f t="shared" si="10"/>
        <v>6.1834900394636918</v>
      </c>
      <c r="L17" s="31">
        <f t="shared" si="4"/>
        <v>3.7805541778710392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9.6770290506131413</v>
      </c>
      <c r="C18" s="10">
        <f>'Occ T2'!C14</f>
        <v>11.694802824166219</v>
      </c>
      <c r="D18" s="10">
        <f>'Occ T2'!D14</f>
        <v>12.97027770672201</v>
      </c>
      <c r="E18" s="10">
        <f>'Occ T2'!E14</f>
        <v>11.311677529941488</v>
      </c>
      <c r="F18" s="10">
        <f>'Occ T2'!F14</f>
        <v>12.089360187375791</v>
      </c>
      <c r="H18" s="11">
        <f t="shared" si="10"/>
        <v>2.0177737735530776</v>
      </c>
      <c r="I18" s="31">
        <f t="shared" si="5"/>
        <v>1.2754748825557911</v>
      </c>
      <c r="J18" s="11">
        <f t="shared" si="10"/>
        <v>-1.6586001767805225</v>
      </c>
      <c r="K18" s="11">
        <f t="shared" si="10"/>
        <v>0.77768265743430298</v>
      </c>
      <c r="L18" s="31">
        <f t="shared" si="4"/>
        <v>-0.88091751934621954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11.472168400569915</v>
      </c>
      <c r="C19" s="10">
        <f>'Occ T2'!C15</f>
        <v>12.713549749794298</v>
      </c>
      <c r="D19" s="10">
        <f>'Occ T2'!D15</f>
        <v>13.342630100715976</v>
      </c>
      <c r="E19" s="10">
        <f>'Occ T2'!E15</f>
        <v>13.623748710151975</v>
      </c>
      <c r="F19" s="10">
        <f>'Occ T2'!F15</f>
        <v>15.425386074634529</v>
      </c>
      <c r="H19" s="11">
        <f t="shared" si="10"/>
        <v>1.2413813492243833</v>
      </c>
      <c r="I19" s="31">
        <f t="shared" si="5"/>
        <v>0.62908035092167758</v>
      </c>
      <c r="J19" s="11">
        <f t="shared" si="10"/>
        <v>0.28111860943599964</v>
      </c>
      <c r="K19" s="11">
        <f t="shared" si="10"/>
        <v>1.8016373644825538</v>
      </c>
      <c r="L19" s="31">
        <f t="shared" si="4"/>
        <v>2.0827559739185535</v>
      </c>
    </row>
    <row r="20" spans="1:12" x14ac:dyDescent="0.2">
      <c r="A20" s="10" t="str">
        <f>'Occ T2'!A16</f>
        <v>33 Protective service occupations</v>
      </c>
      <c r="B20" s="10">
        <f>'Occ T2'!B16</f>
        <v>7.1655630545112183</v>
      </c>
      <c r="C20" s="10">
        <f>'Occ T2'!C16</f>
        <v>7.1765083000922711</v>
      </c>
      <c r="D20" s="10">
        <f>'Occ T2'!D16</f>
        <v>7.7383575266497768</v>
      </c>
      <c r="E20" s="10">
        <f>'Occ T2'!E16</f>
        <v>9.088627391689359</v>
      </c>
      <c r="F20" s="10">
        <f>'Occ T2'!F16</f>
        <v>10.246360677531966</v>
      </c>
      <c r="H20" s="11">
        <f t="shared" si="10"/>
        <v>1.0945245581052809E-2</v>
      </c>
      <c r="I20" s="31">
        <f t="shared" si="5"/>
        <v>0.56184922655750569</v>
      </c>
      <c r="J20" s="11">
        <f t="shared" si="10"/>
        <v>1.3502698650395821</v>
      </c>
      <c r="K20" s="11">
        <f t="shared" si="10"/>
        <v>1.1577332858426068</v>
      </c>
      <c r="L20" s="31">
        <f t="shared" si="4"/>
        <v>2.5080031508821889</v>
      </c>
    </row>
    <row r="21" spans="1:12" x14ac:dyDescent="0.2">
      <c r="A21" s="10" t="str">
        <f>'Occ T2'!A17</f>
        <v>34 Culture, media and sports occupations</v>
      </c>
      <c r="B21" s="10">
        <f>'Occ T2'!B17</f>
        <v>7.5688690790758946</v>
      </c>
      <c r="C21" s="10">
        <f>'Occ T2'!C17</f>
        <v>8.6999895830884295</v>
      </c>
      <c r="D21" s="10">
        <f>'Occ T2'!D17</f>
        <v>9.5537937732517317</v>
      </c>
      <c r="E21" s="10">
        <f>'Occ T2'!E17</f>
        <v>8.7272039535215367</v>
      </c>
      <c r="F21" s="10">
        <f>'Occ T2'!F17</f>
        <v>9.4468276324867091</v>
      </c>
      <c r="H21" s="11">
        <f t="shared" si="10"/>
        <v>1.1311205040125349</v>
      </c>
      <c r="I21" s="31">
        <f t="shared" si="5"/>
        <v>0.85380419016330222</v>
      </c>
      <c r="J21" s="11">
        <f t="shared" si="10"/>
        <v>-0.82658981973019507</v>
      </c>
      <c r="K21" s="11">
        <f t="shared" si="10"/>
        <v>0.71962367896517243</v>
      </c>
      <c r="L21" s="31">
        <f t="shared" si="4"/>
        <v>-0.10696614076502264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30.955021910219866</v>
      </c>
      <c r="C22" s="10">
        <f>'Occ T2'!C18</f>
        <v>33.35555048312488</v>
      </c>
      <c r="D22" s="10">
        <f>'Occ T2'!D18</f>
        <v>35.997398539442273</v>
      </c>
      <c r="E22" s="10">
        <f>'Occ T2'!E18</f>
        <v>34.448264199884768</v>
      </c>
      <c r="F22" s="10">
        <f>'Occ T2'!F18</f>
        <v>36.175077252623815</v>
      </c>
      <c r="H22" s="11">
        <f t="shared" ref="H22" si="11">C22-B22</f>
        <v>2.4005285729050136</v>
      </c>
      <c r="I22" s="31">
        <f t="shared" si="5"/>
        <v>2.6418480563173929</v>
      </c>
      <c r="J22" s="11">
        <f t="shared" ref="J22" si="12">E22-D22</f>
        <v>-1.5491343395575043</v>
      </c>
      <c r="K22" s="11">
        <f t="shared" ref="K22" si="13">F22-E22</f>
        <v>1.7268130527390468</v>
      </c>
      <c r="L22" s="31">
        <f t="shared" si="4"/>
        <v>0.17767871318154249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79.104995416742099</v>
      </c>
      <c r="C24" s="31">
        <f>'Occ T1'!C11</f>
        <v>74.894031446581266</v>
      </c>
      <c r="D24" s="31">
        <f>'Occ T1'!D11</f>
        <v>79.874854703904759</v>
      </c>
      <c r="E24" s="31">
        <f>'Occ T1'!E11</f>
        <v>76.251166141321249</v>
      </c>
      <c r="F24" s="31">
        <f>'Occ T1'!F11</f>
        <v>70.971802668521875</v>
      </c>
      <c r="H24" s="31">
        <f t="shared" ref="H24:K26" si="14">C24-B24</f>
        <v>-4.210963970160833</v>
      </c>
      <c r="I24" s="31">
        <f t="shared" si="5"/>
        <v>4.9808232573234932</v>
      </c>
      <c r="J24" s="31">
        <f t="shared" si="14"/>
        <v>-3.62368856258351</v>
      </c>
      <c r="K24" s="31">
        <f t="shared" si="14"/>
        <v>-5.2793634727993748</v>
      </c>
      <c r="L24" s="31">
        <f t="shared" si="4"/>
        <v>-8.9030520353828848</v>
      </c>
    </row>
    <row r="25" spans="1:12" x14ac:dyDescent="0.2">
      <c r="A25" t="str">
        <f>'Occ T2'!A19</f>
        <v>41 Administrative occupations</v>
      </c>
      <c r="B25" s="32">
        <f>'Occ T2'!B19</f>
        <v>63.418905164213108</v>
      </c>
      <c r="C25" s="32">
        <f>'Occ T2'!C19</f>
        <v>61.037335297436783</v>
      </c>
      <c r="D25" s="32">
        <f>'Occ T2'!D19</f>
        <v>65.946643549606108</v>
      </c>
      <c r="E25" s="32">
        <f>'Occ T2'!E19</f>
        <v>61.150383592201635</v>
      </c>
      <c r="F25" s="32">
        <f>'Occ T2'!F19</f>
        <v>59.198389579994036</v>
      </c>
      <c r="H25" s="11">
        <f t="shared" si="14"/>
        <v>-2.3815698667763243</v>
      </c>
      <c r="I25" s="31">
        <f t="shared" si="5"/>
        <v>4.9093082521693248</v>
      </c>
      <c r="J25" s="11">
        <f t="shared" si="14"/>
        <v>-4.7962599574044731</v>
      </c>
      <c r="K25" s="11">
        <f t="shared" si="14"/>
        <v>-1.9519940122075994</v>
      </c>
      <c r="L25" s="31">
        <f t="shared" si="4"/>
        <v>-6.7482539696120725</v>
      </c>
    </row>
    <row r="26" spans="1:12" x14ac:dyDescent="0.2">
      <c r="A26" t="str">
        <f>'Occ T2'!A20</f>
        <v>42 Secretarial and related occupations</v>
      </c>
      <c r="B26" s="32">
        <f>'Occ T2'!B20</f>
        <v>15.68609025252899</v>
      </c>
      <c r="C26" s="32">
        <f>'Occ T2'!C20</f>
        <v>13.856696149144479</v>
      </c>
      <c r="D26" s="32">
        <f>'Occ T2'!D20</f>
        <v>13.928211154298648</v>
      </c>
      <c r="E26" s="32">
        <f>'Occ T2'!E20</f>
        <v>15.100782549119611</v>
      </c>
      <c r="F26" s="32">
        <f>'Occ T2'!F20</f>
        <v>11.773413088527841</v>
      </c>
      <c r="H26" s="11">
        <f t="shared" si="14"/>
        <v>-1.8293941033845105</v>
      </c>
      <c r="I26" s="31">
        <f t="shared" si="5"/>
        <v>7.1515005154168421E-2</v>
      </c>
      <c r="J26" s="11">
        <f t="shared" si="14"/>
        <v>1.1725713948209631</v>
      </c>
      <c r="K26" s="11">
        <f t="shared" si="14"/>
        <v>-3.3273694605917701</v>
      </c>
      <c r="L26" s="31">
        <f t="shared" si="4"/>
        <v>-2.154798065770807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67.923815979117123</v>
      </c>
      <c r="C28" s="31">
        <f>'Occ T1'!C12</f>
        <v>63.92661646321703</v>
      </c>
      <c r="D28" s="31">
        <f>'Occ T1'!D12</f>
        <v>58.17538043862686</v>
      </c>
      <c r="E28" s="31">
        <f>'Occ T1'!E12</f>
        <v>56.610332736956778</v>
      </c>
      <c r="F28" s="31">
        <f>'Occ T1'!F12</f>
        <v>52.205787162158018</v>
      </c>
      <c r="H28" s="31">
        <f t="shared" ref="H28:K30" si="15">C28-B28</f>
        <v>-3.9971995159000926</v>
      </c>
      <c r="I28" s="31">
        <f t="shared" si="5"/>
        <v>-5.7512360245901704</v>
      </c>
      <c r="J28" s="31">
        <f t="shared" si="15"/>
        <v>-1.5650477016700819</v>
      </c>
      <c r="K28" s="31">
        <f t="shared" si="15"/>
        <v>-4.4045455747987603</v>
      </c>
      <c r="L28" s="31">
        <f t="shared" si="4"/>
        <v>-5.9695932764688422</v>
      </c>
    </row>
    <row r="29" spans="1:12" x14ac:dyDescent="0.2">
      <c r="A29" s="10" t="str">
        <f>'Occ T2'!A21</f>
        <v>51 Skilled agricultural and related trades</v>
      </c>
      <c r="B29" s="10">
        <f>'Occ T2'!B21</f>
        <v>6.6352833185404698</v>
      </c>
      <c r="C29" s="10">
        <f>'Occ T2'!C21</f>
        <v>6.4714128765773866</v>
      </c>
      <c r="D29" s="10">
        <f>'Occ T2'!D21</f>
        <v>5.7512094738856314</v>
      </c>
      <c r="E29" s="10">
        <f>'Occ T2'!E21</f>
        <v>5.8278626431251288</v>
      </c>
      <c r="F29" s="10">
        <f>'Occ T2'!F21</f>
        <v>6.547964121388838</v>
      </c>
      <c r="H29" s="11">
        <f t="shared" si="15"/>
        <v>-0.1638704419630832</v>
      </c>
      <c r="I29" s="31">
        <f t="shared" si="5"/>
        <v>-0.7202034026917552</v>
      </c>
      <c r="J29" s="11">
        <f t="shared" si="15"/>
        <v>7.6653169239497387E-2</v>
      </c>
      <c r="K29" s="11">
        <f t="shared" si="15"/>
        <v>0.72010147826370918</v>
      </c>
      <c r="L29" s="31">
        <f t="shared" si="4"/>
        <v>0.79675464750320657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24.238615844174131</v>
      </c>
      <c r="C30" s="10">
        <f>'Occ T2'!C22</f>
        <v>24.20300061397888</v>
      </c>
      <c r="D30" s="10">
        <f>'Occ T2'!D22</f>
        <v>22.129354121953043</v>
      </c>
      <c r="E30" s="10">
        <f>'Occ T2'!E22</f>
        <v>21.394089392235383</v>
      </c>
      <c r="F30" s="10">
        <f>'Occ T2'!F22</f>
        <v>19.54970967996616</v>
      </c>
      <c r="H30" s="11">
        <f t="shared" si="15"/>
        <v>-3.5615230195251257E-2</v>
      </c>
      <c r="I30" s="31">
        <f t="shared" si="5"/>
        <v>-2.0736464920258371</v>
      </c>
      <c r="J30" s="11">
        <f t="shared" si="15"/>
        <v>-0.73526472971765955</v>
      </c>
      <c r="K30" s="11">
        <f t="shared" si="15"/>
        <v>-1.8443797122692231</v>
      </c>
      <c r="L30" s="31">
        <f t="shared" si="4"/>
        <v>-2.5796444419868827</v>
      </c>
    </row>
    <row r="31" spans="1:12" x14ac:dyDescent="0.2">
      <c r="A31" s="10" t="str">
        <f>'Occ T2'!A23</f>
        <v>53 Skilled construction and building trades</v>
      </c>
      <c r="B31" s="10">
        <f>'Occ T2'!B23</f>
        <v>23.362048800428926</v>
      </c>
      <c r="C31" s="10">
        <f>'Occ T2'!C23</f>
        <v>21.715471880620406</v>
      </c>
      <c r="D31" s="10">
        <f>'Occ T2'!D23</f>
        <v>18.974774690438814</v>
      </c>
      <c r="E31" s="10">
        <f>'Occ T2'!E23</f>
        <v>18.689202691694842</v>
      </c>
      <c r="F31" s="10">
        <f>'Occ T2'!F23</f>
        <v>16.21247268559085</v>
      </c>
      <c r="H31" s="11">
        <f t="shared" ref="H31:H32" si="16">C31-B31</f>
        <v>-1.6465769198085205</v>
      </c>
      <c r="I31" s="31">
        <f t="shared" si="5"/>
        <v>-2.7406971901815922</v>
      </c>
      <c r="J31" s="11">
        <f t="shared" ref="J31:J32" si="17">E31-D31</f>
        <v>-0.28557199874397199</v>
      </c>
      <c r="K31" s="11">
        <f t="shared" ref="K31:K32" si="18">F31-E31</f>
        <v>-2.4767300061039919</v>
      </c>
      <c r="L31" s="31">
        <f t="shared" si="4"/>
        <v>-2.7623020048479638</v>
      </c>
    </row>
    <row r="32" spans="1:12" x14ac:dyDescent="0.2">
      <c r="A32" s="10" t="str">
        <f>'Occ T2'!A24</f>
        <v>54 Textiles, printing and other skilled trades</v>
      </c>
      <c r="B32" s="10">
        <f>'Occ T2'!B24</f>
        <v>13.687868015973596</v>
      </c>
      <c r="C32" s="10">
        <f>'Occ T2'!C24</f>
        <v>11.536731092040354</v>
      </c>
      <c r="D32" s="10">
        <f>'Occ T2'!D24</f>
        <v>11.32004215234937</v>
      </c>
      <c r="E32" s="10">
        <f>'Occ T2'!E24</f>
        <v>10.699178009901422</v>
      </c>
      <c r="F32" s="10">
        <f>'Occ T2'!F24</f>
        <v>9.8956406752121744</v>
      </c>
      <c r="H32" s="11">
        <f t="shared" si="16"/>
        <v>-2.1511369239332421</v>
      </c>
      <c r="I32" s="31">
        <f t="shared" si="5"/>
        <v>-0.21668893969098413</v>
      </c>
      <c r="J32" s="11">
        <f t="shared" si="17"/>
        <v>-0.62086414244794774</v>
      </c>
      <c r="K32" s="11">
        <f t="shared" si="18"/>
        <v>-0.80353733468924737</v>
      </c>
      <c r="L32" s="31">
        <f t="shared" si="4"/>
        <v>-1.4244014771371951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66.931722187466789</v>
      </c>
      <c r="C34" s="31">
        <f>'Occ T1'!C13</f>
        <v>69.029188654383034</v>
      </c>
      <c r="D34" s="31">
        <f>'Occ T1'!D13</f>
        <v>67.831848932885634</v>
      </c>
      <c r="E34" s="31">
        <f>'Occ T1'!E13</f>
        <v>72.214280896230463</v>
      </c>
      <c r="F34" s="31">
        <f>'Occ T1'!F13</f>
        <v>79.167002290062527</v>
      </c>
      <c r="H34" s="31">
        <f t="shared" ref="H34:K36" si="19">C34-B34</f>
        <v>2.0974664669162451</v>
      </c>
      <c r="I34" s="31">
        <f t="shared" si="5"/>
        <v>-1.1973397214974</v>
      </c>
      <c r="J34" s="31">
        <f t="shared" si="19"/>
        <v>4.3824319633448283</v>
      </c>
      <c r="K34" s="31">
        <f t="shared" si="19"/>
        <v>6.9527213938320642</v>
      </c>
      <c r="L34" s="31">
        <f t="shared" si="4"/>
        <v>11.335153357176893</v>
      </c>
    </row>
    <row r="35" spans="1:12" x14ac:dyDescent="0.2">
      <c r="A35" s="10" t="str">
        <f>'Occ T2'!A25</f>
        <v>61 Caring personal service occupations</v>
      </c>
      <c r="B35" s="10">
        <f>'Occ T2'!B25</f>
        <v>53.26988433165085</v>
      </c>
      <c r="C35" s="10">
        <f>'Occ T2'!C25</f>
        <v>53.491618594198272</v>
      </c>
      <c r="D35" s="10">
        <f>'Occ T2'!D25</f>
        <v>52.89635691867057</v>
      </c>
      <c r="E35" s="10">
        <f>'Occ T2'!E25</f>
        <v>57.983187869421911</v>
      </c>
      <c r="F35" s="10">
        <f>'Occ T2'!F25</f>
        <v>65.187174742148017</v>
      </c>
      <c r="G35" s="10"/>
      <c r="H35" s="11">
        <f t="shared" si="19"/>
        <v>0.22173426254742168</v>
      </c>
      <c r="I35" s="31">
        <f t="shared" si="5"/>
        <v>-0.59526167552770204</v>
      </c>
      <c r="J35" s="11">
        <f t="shared" si="19"/>
        <v>5.0868309507513416</v>
      </c>
      <c r="K35" s="11">
        <f t="shared" si="19"/>
        <v>7.2039868727261052</v>
      </c>
      <c r="L35" s="31">
        <f t="shared" si="4"/>
        <v>12.290817823477447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13.01082331915415</v>
      </c>
      <c r="C36" s="10">
        <f>'Occ T2'!C26</f>
        <v>14.990512706585941</v>
      </c>
      <c r="D36" s="10">
        <f>'Occ T2'!D26</f>
        <v>14.230945327372666</v>
      </c>
      <c r="E36" s="10">
        <f>'Occ T2'!E26</f>
        <v>13.651841216596358</v>
      </c>
      <c r="F36" s="10">
        <f>'Occ T2'!F26</f>
        <v>13.357179162968183</v>
      </c>
      <c r="G36" s="10"/>
      <c r="H36" s="11">
        <f t="shared" si="19"/>
        <v>1.9796893874317902</v>
      </c>
      <c r="I36" s="31">
        <f t="shared" si="5"/>
        <v>-0.75956737921327466</v>
      </c>
      <c r="J36" s="11">
        <f t="shared" si="19"/>
        <v>-0.57910411077630819</v>
      </c>
      <c r="K36" s="11">
        <f t="shared" si="19"/>
        <v>-0.29466205362817455</v>
      </c>
      <c r="L36" s="31">
        <f t="shared" si="4"/>
        <v>-0.87376616440448274</v>
      </c>
    </row>
    <row r="37" spans="1:12" x14ac:dyDescent="0.2">
      <c r="A37" s="10" t="str">
        <f>'Occ T2'!A27</f>
        <v>63 Community and civil enforcement occupations</v>
      </c>
      <c r="B37" s="10">
        <f>'Occ T2'!B27</f>
        <v>0.65101453666179099</v>
      </c>
      <c r="C37" s="10">
        <f>'Occ T2'!C27</f>
        <v>0.54705735359882246</v>
      </c>
      <c r="D37" s="10">
        <f>'Occ T2'!D27</f>
        <v>0.70454668684240784</v>
      </c>
      <c r="E37" s="10">
        <f>'Occ T2'!E27</f>
        <v>0.5792518102122044</v>
      </c>
      <c r="F37" s="10">
        <f>'Occ T2'!F27</f>
        <v>0.62264838494633379</v>
      </c>
      <c r="G37" s="10"/>
      <c r="H37" s="11">
        <f t="shared" ref="H37" si="20">C37-B37</f>
        <v>-0.10395718306296853</v>
      </c>
      <c r="I37" s="31">
        <f t="shared" ref="I37" si="21">D37-C37</f>
        <v>0.15748933324358538</v>
      </c>
      <c r="J37" s="11">
        <f t="shared" ref="J37" si="22">E37-D37</f>
        <v>-0.12529487663020344</v>
      </c>
      <c r="K37" s="11">
        <f t="shared" ref="K37" si="23">F37-E37</f>
        <v>4.3396574734129389E-2</v>
      </c>
      <c r="L37" s="31">
        <f t="shared" ref="L37" si="24">F37-D37</f>
        <v>-8.1898301896074055E-2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53.145486513954296</v>
      </c>
      <c r="C39" s="31">
        <f>'Occ T1'!C14</f>
        <v>54.246768323838971</v>
      </c>
      <c r="D39" s="31">
        <f>'Occ T1'!D14</f>
        <v>53.492667848020702</v>
      </c>
      <c r="E39" s="31">
        <f>'Occ T1'!E14</f>
        <v>53.434500358682456</v>
      </c>
      <c r="F39" s="31">
        <f>'Occ T1'!F14</f>
        <v>53.463619357075331</v>
      </c>
      <c r="H39" s="31">
        <f>C39-B39</f>
        <v>1.1012818098846751</v>
      </c>
      <c r="I39" s="31">
        <f t="shared" si="5"/>
        <v>-0.75410047581826944</v>
      </c>
      <c r="J39" s="31">
        <f>E39-D39</f>
        <v>-5.8167489338245559E-2</v>
      </c>
      <c r="K39" s="31">
        <f>F39-E39</f>
        <v>2.9118998392874573E-2</v>
      </c>
      <c r="L39" s="31">
        <f t="shared" si="4"/>
        <v>-2.9048490945370986E-2</v>
      </c>
    </row>
    <row r="40" spans="1:12" s="30" customFormat="1" x14ac:dyDescent="0.2">
      <c r="A40" s="126" t="str">
        <f>'Occ T2'!A28</f>
        <v>71 Sales occupations</v>
      </c>
      <c r="B40" s="126">
        <f>'Occ T2'!B28</f>
        <v>42.400064657076726</v>
      </c>
      <c r="C40" s="126">
        <f>'Occ T2'!C28</f>
        <v>42.87272454992894</v>
      </c>
      <c r="D40" s="126">
        <f>'Occ T2'!D28</f>
        <v>41.284447775646917</v>
      </c>
      <c r="E40" s="126">
        <f>'Occ T2'!E28</f>
        <v>37.616441675558519</v>
      </c>
      <c r="F40" s="126">
        <f>'Occ T2'!F28</f>
        <v>35.210905543919623</v>
      </c>
      <c r="G40"/>
      <c r="H40" s="11">
        <f>C40-B40</f>
        <v>0.47265989285221366</v>
      </c>
      <c r="I40" s="31">
        <f t="shared" si="5"/>
        <v>-1.5882767742820221</v>
      </c>
      <c r="J40" s="11">
        <f t="shared" ref="J40" si="25">E40-D40</f>
        <v>-3.6680061000883981</v>
      </c>
      <c r="K40" s="11">
        <f t="shared" ref="K40" si="26">F40-E40</f>
        <v>-2.4055361316388968</v>
      </c>
      <c r="L40" s="31">
        <f t="shared" si="4"/>
        <v>-6.0735422317272949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10.745421856877567</v>
      </c>
      <c r="C41" s="126">
        <f>'Occ T2'!C29</f>
        <v>11.37404377391003</v>
      </c>
      <c r="D41" s="126">
        <f>'Occ T2'!D29</f>
        <v>12.208220072373788</v>
      </c>
      <c r="E41" s="126">
        <f>'Occ T2'!E29</f>
        <v>15.81805868312394</v>
      </c>
      <c r="F41" s="126">
        <f>'Occ T2'!F29</f>
        <v>18.252713813155712</v>
      </c>
      <c r="G41"/>
      <c r="H41" s="11">
        <f t="shared" ref="H41" si="27">C41-B41</f>
        <v>0.62862191703246317</v>
      </c>
      <c r="I41" s="31">
        <f t="shared" si="5"/>
        <v>0.83417629846375796</v>
      </c>
      <c r="J41" s="11">
        <f t="shared" ref="J41" si="28">E41-D41</f>
        <v>3.6098386107501526</v>
      </c>
      <c r="K41" s="11">
        <f t="shared" ref="K41" si="29">F41-E41</f>
        <v>2.4346551300317714</v>
      </c>
      <c r="L41" s="31">
        <f t="shared" si="4"/>
        <v>6.0444937407819239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47.658203511066702</v>
      </c>
      <c r="C43" s="31">
        <f>'Occ T1'!C15</f>
        <v>46.290302219301267</v>
      </c>
      <c r="D43" s="31">
        <f>'Occ T1'!D15</f>
        <v>43.122568350676119</v>
      </c>
      <c r="E43" s="31">
        <f>'Occ T1'!E15</f>
        <v>47.921353526355517</v>
      </c>
      <c r="F43" s="31">
        <f>'Occ T1'!F15</f>
        <v>45.833550065754956</v>
      </c>
      <c r="H43" s="31">
        <f t="shared" ref="H43:K45" si="30">C43-B43</f>
        <v>-1.3679012917654347</v>
      </c>
      <c r="I43" s="31">
        <f t="shared" si="5"/>
        <v>-3.1677338686251488</v>
      </c>
      <c r="J43" s="31">
        <f t="shared" si="30"/>
        <v>4.7987851756793987</v>
      </c>
      <c r="K43" s="31">
        <f t="shared" si="30"/>
        <v>-2.0878034606005613</v>
      </c>
      <c r="L43" s="31">
        <f t="shared" si="4"/>
        <v>2.7109817150788373</v>
      </c>
    </row>
    <row r="44" spans="1:12" x14ac:dyDescent="0.2">
      <c r="A44" s="10" t="str">
        <f>'Occ T2'!A30</f>
        <v>81 Process, plant and machine operatives</v>
      </c>
      <c r="B44" s="10">
        <f>'Occ T2'!B30</f>
        <v>22.510968314293425</v>
      </c>
      <c r="C44" s="10">
        <f>'Occ T2'!C30</f>
        <v>21.073809541680532</v>
      </c>
      <c r="D44" s="10">
        <f>'Occ T2'!D30</f>
        <v>19.297351271010683</v>
      </c>
      <c r="E44" s="10">
        <f>'Occ T2'!E30</f>
        <v>22.907227951827142</v>
      </c>
      <c r="F44" s="10">
        <f>'Occ T2'!F30</f>
        <v>21.887791737019402</v>
      </c>
      <c r="H44" s="11">
        <f t="shared" si="30"/>
        <v>-1.4371587726128929</v>
      </c>
      <c r="I44" s="31">
        <f t="shared" si="5"/>
        <v>-1.7764582706698491</v>
      </c>
      <c r="J44" s="11">
        <f t="shared" si="30"/>
        <v>3.6098766808164591</v>
      </c>
      <c r="K44" s="11">
        <f t="shared" si="30"/>
        <v>-1.0194362148077403</v>
      </c>
      <c r="L44" s="31">
        <f t="shared" si="4"/>
        <v>2.5904404660087188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25.147235196773277</v>
      </c>
      <c r="C45" s="10">
        <f>'Occ T2'!C31</f>
        <v>25.216492677620732</v>
      </c>
      <c r="D45" s="10">
        <f>'Occ T2'!D31</f>
        <v>23.825217079665439</v>
      </c>
      <c r="E45" s="10">
        <f>'Occ T2'!E31</f>
        <v>25.014125574528379</v>
      </c>
      <c r="F45" s="10">
        <f>'Occ T2'!F31</f>
        <v>23.945758328735554</v>
      </c>
      <c r="H45" s="11">
        <f t="shared" si="30"/>
        <v>6.9257480847454644E-2</v>
      </c>
      <c r="I45" s="31">
        <f t="shared" si="5"/>
        <v>-1.3912755979552927</v>
      </c>
      <c r="J45" s="11">
        <f t="shared" si="30"/>
        <v>1.1889084948629396</v>
      </c>
      <c r="K45" s="11">
        <f t="shared" si="30"/>
        <v>-1.0683672457928246</v>
      </c>
      <c r="L45" s="31">
        <f t="shared" si="4"/>
        <v>0.12054124907011499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72.903722092731897</v>
      </c>
      <c r="C47" s="31">
        <f>'Occ T1'!C16</f>
        <v>68.802002391325615</v>
      </c>
      <c r="D47" s="31">
        <f>'Occ T1'!D16</f>
        <v>63.520981810481636</v>
      </c>
      <c r="E47" s="31">
        <f>'Occ T1'!E16</f>
        <v>61.001938278782298</v>
      </c>
      <c r="F47" s="31">
        <f>'Occ T1'!F16</f>
        <v>55.419842451347968</v>
      </c>
      <c r="H47" s="31">
        <f t="shared" ref="H47:K49" si="31">C47-B47</f>
        <v>-4.1017197014062816</v>
      </c>
      <c r="I47" s="31">
        <f t="shared" si="5"/>
        <v>-5.281020580843979</v>
      </c>
      <c r="J47" s="31">
        <f t="shared" si="31"/>
        <v>-2.5190435316993387</v>
      </c>
      <c r="K47" s="31">
        <f t="shared" si="31"/>
        <v>-5.5820958274343297</v>
      </c>
      <c r="L47" s="31">
        <f t="shared" si="4"/>
        <v>-8.1011393591336684</v>
      </c>
    </row>
    <row r="48" spans="1:12" x14ac:dyDescent="0.2">
      <c r="A48" s="10" t="str">
        <f>'Occ T2'!A32</f>
        <v>91 Elementary trades and related occupations</v>
      </c>
      <c r="B48" s="10">
        <f>'Occ T2'!B32</f>
        <v>13.515136689594311</v>
      </c>
      <c r="C48" s="10">
        <f>'Occ T2'!C32</f>
        <v>11.884279975165184</v>
      </c>
      <c r="D48" s="10">
        <f>'Occ T2'!D32</f>
        <v>11.005507948262911</v>
      </c>
      <c r="E48" s="10">
        <f>'Occ T2'!E32</f>
        <v>9.0066360276379047</v>
      </c>
      <c r="F48" s="10">
        <f>'Occ T2'!F32</f>
        <v>8.1402575259651826</v>
      </c>
      <c r="H48" s="11">
        <f t="shared" si="31"/>
        <v>-1.6308567144291271</v>
      </c>
      <c r="I48" s="31">
        <f t="shared" si="5"/>
        <v>-0.87877202690227207</v>
      </c>
      <c r="J48" s="11">
        <f t="shared" si="31"/>
        <v>-1.9988719206250067</v>
      </c>
      <c r="K48" s="11">
        <f t="shared" si="31"/>
        <v>-0.86637850167272212</v>
      </c>
      <c r="L48" s="31">
        <f t="shared" si="4"/>
        <v>-2.8652504222977289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59.388585403137583</v>
      </c>
      <c r="C49" s="10">
        <f>'Occ T2'!C33</f>
        <v>56.917722416160437</v>
      </c>
      <c r="D49" s="10">
        <f>'Occ T2'!D33</f>
        <v>52.515473862218727</v>
      </c>
      <c r="E49" s="10">
        <f>'Occ T2'!E33</f>
        <v>51.995302251144395</v>
      </c>
      <c r="F49" s="10">
        <f>'Occ T2'!F33</f>
        <v>47.279584925382785</v>
      </c>
      <c r="H49" s="11">
        <f t="shared" si="31"/>
        <v>-2.4708629869771457</v>
      </c>
      <c r="I49" s="31">
        <f t="shared" si="5"/>
        <v>-4.4022485539417104</v>
      </c>
      <c r="J49" s="11">
        <f t="shared" si="31"/>
        <v>-0.52017161107433196</v>
      </c>
      <c r="K49" s="11">
        <f t="shared" si="31"/>
        <v>-4.7157173257616094</v>
      </c>
      <c r="L49" s="31">
        <f t="shared" si="4"/>
        <v>-5.2358889368359414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616.37999999999977</v>
      </c>
      <c r="C51" s="34">
        <f>'Occ T1'!C18</f>
        <v>638.07500000000027</v>
      </c>
      <c r="D51" s="34">
        <f>'Occ T1'!D18</f>
        <v>645.4190000000001</v>
      </c>
      <c r="E51" s="34">
        <f>'Occ T1'!E18</f>
        <v>654.80400000000009</v>
      </c>
      <c r="F51" s="34">
        <f>'Occ T1'!F18</f>
        <v>674.71300000000008</v>
      </c>
      <c r="G51" s="24"/>
      <c r="H51" s="34">
        <f>C51-B51</f>
        <v>21.695000000000505</v>
      </c>
      <c r="I51" s="205">
        <f>D51-C51</f>
        <v>7.3439999999998236</v>
      </c>
      <c r="J51" s="34">
        <f>E51-D51</f>
        <v>9.3849999999999909</v>
      </c>
      <c r="K51" s="34">
        <f>F51-E51</f>
        <v>19.908999999999992</v>
      </c>
      <c r="L51" s="205">
        <f>F51-D51</f>
        <v>29.293999999999983</v>
      </c>
    </row>
    <row r="53" spans="1:12" ht="15.75" x14ac:dyDescent="0.25">
      <c r="A53" s="19" t="str">
        <f>CONCATENATE(A1," (Continued)")</f>
        <v>Occupation Table 3  Employment Change by Occupation in Occupation Group (SOC 2020), 2015-2035, Sheffield City Region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3.5099370541530339</v>
      </c>
      <c r="C59" s="44">
        <f>IF(AND(D$5-C$5 &lt;&gt; 0,D7 &lt;&gt; 0,C7 &lt;&gt; 0),(EXP(LN(D7/C7)/(D$5-C$5))-1)*100,0)</f>
        <v>5.5689938150482732</v>
      </c>
      <c r="D59" s="44">
        <f>IF(AND(E$5-D$5 &lt;&gt; 0,E7 &lt;&gt; 0,D7 &lt;&gt; 0),(EXP(LN(E7/D7)/(E$5-D$5))-1)*100,0)</f>
        <v>0.1957199558432432</v>
      </c>
      <c r="E59" s="44">
        <f>IF(AND(F$5-E$5 &lt;&gt; 0,F7 &lt;&gt; 0,E7 &lt;&gt; 0),(EXP(LN(F7/E7)/(F$5-E$5))-1)*100,0)</f>
        <v>1.0712622731567478</v>
      </c>
      <c r="F59" s="44">
        <f>IF(AND(F$5-D$5 &lt;&gt; 0,F7 &lt;&gt; 0,D7 &lt;&gt; 0),(EXP(LN(F7/D7)/(F$5-D$5))-1)*100,0)</f>
        <v>0.77856803330602631</v>
      </c>
      <c r="H59" s="44">
        <f>(B7/B$51)*100</f>
        <v>8.5266102706129487</v>
      </c>
      <c r="I59" s="44">
        <f>(C7/C$51)*100</f>
        <v>9.455432534605908</v>
      </c>
      <c r="J59" s="44">
        <f>(D7/D$51)*100</f>
        <v>9.868423198714412</v>
      </c>
      <c r="K59" s="44">
        <f>(E7/E$51)*100</f>
        <v>9.8225452723564057</v>
      </c>
      <c r="L59" s="44">
        <f>(F7/F$51)*100</f>
        <v>10.604572877377661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4.4132912470150609</v>
      </c>
      <c r="C60" s="44">
        <f t="shared" si="32"/>
        <v>7.4870866754248144</v>
      </c>
      <c r="D60" s="44">
        <f t="shared" si="32"/>
        <v>-1.5118505168184804</v>
      </c>
      <c r="E60" s="44">
        <f t="shared" si="32"/>
        <v>0.90608255138342475</v>
      </c>
      <c r="F60" s="44">
        <f>IF(AND(F$5-D$5 &lt;&gt; 0,F8 &lt;&gt; 0,D8 &lt;&gt; 0),(EXP(LN(F8/D8)/(F$5-D$5))-1)*100,0)</f>
        <v>9.3580098211076823E-2</v>
      </c>
      <c r="H60" s="44">
        <f t="shared" ref="H60:L60" si="33">(B8/B$51)*100</f>
        <v>5.6012974906403157</v>
      </c>
      <c r="I60" s="44">
        <f t="shared" si="33"/>
        <v>6.4311492798997101</v>
      </c>
      <c r="J60" s="44">
        <f t="shared" si="33"/>
        <v>6.8339982857324584</v>
      </c>
      <c r="K60" s="44">
        <f t="shared" si="33"/>
        <v>6.2420202788080648</v>
      </c>
      <c r="L60" s="44">
        <f t="shared" si="33"/>
        <v>6.6296542715744353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1.7110966117269477</v>
      </c>
      <c r="C61" s="44">
        <f>IF(AND(D$5-C$5 &lt;&gt; 0,D9 &lt;&gt; 0,C9 &lt;&gt; 0),(EXP(LN(D9/C9)/(D$5-C$5))-1)*100,0)</f>
        <v>1.4901624097572785</v>
      </c>
      <c r="D61" s="44">
        <f t="shared" si="34"/>
        <v>3.6640037668413505</v>
      </c>
      <c r="E61" s="44">
        <f t="shared" si="34"/>
        <v>1.3535415088068437</v>
      </c>
      <c r="F61" s="44">
        <f>IF(AND(F$5-D$5 &lt;&gt; 0,F9 &lt;&gt; 0,D9 &lt;&gt; 0),(EXP(LN(F9/D9)/(F$5-D$5))-1)*100,0)</f>
        <v>2.117916439847467</v>
      </c>
      <c r="H61" s="44">
        <f t="shared" ref="H61:L61" si="35">(B9/B$51)*100</f>
        <v>2.9253127799726335</v>
      </c>
      <c r="I61" s="44">
        <f t="shared" si="35"/>
        <v>3.0242832547061975</v>
      </c>
      <c r="J61" s="44">
        <f t="shared" si="35"/>
        <v>3.0344249129819545</v>
      </c>
      <c r="K61" s="44">
        <f t="shared" si="35"/>
        <v>3.5805249935483405</v>
      </c>
      <c r="L61" s="44">
        <f t="shared" si="35"/>
        <v>3.9749186058032246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3.8017001508327652</v>
      </c>
      <c r="C63" s="44">
        <f t="shared" si="36"/>
        <v>7.2432516672861658</v>
      </c>
      <c r="D63" s="44">
        <f t="shared" si="36"/>
        <v>1.392911296714594</v>
      </c>
      <c r="E63" s="44">
        <f t="shared" si="36"/>
        <v>1.100234559217661</v>
      </c>
      <c r="F63" s="44">
        <f>IF(AND(F$5-D$5 &lt;&gt; 0,F11 &lt;&gt; 0,D11 &lt;&gt; 0),(EXP(LN(F11/D11)/(F$5-D$5))-1)*100,0)</f>
        <v>1.1976994811965458</v>
      </c>
      <c r="H63" s="44">
        <f>(B11/B$51)*100</f>
        <v>17.735338982109543</v>
      </c>
      <c r="I63" s="44">
        <f>(C11/C$51)*100</f>
        <v>19.889971933691232</v>
      </c>
      <c r="J63" s="44">
        <f>(D11/D$51)*100</f>
        <v>21.087938524231841</v>
      </c>
      <c r="K63" s="44">
        <f>(E11/E$51)*100</f>
        <v>22.274220519618307</v>
      </c>
      <c r="L63" s="44">
        <f>(F11/F$51)*100</f>
        <v>24.116617344305709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5.1317531677817607</v>
      </c>
      <c r="C64" s="44">
        <f t="shared" si="36"/>
        <v>7.8699948930643249</v>
      </c>
      <c r="D64" s="49">
        <f t="shared" si="36"/>
        <v>0.99790459872992621</v>
      </c>
      <c r="E64" s="49">
        <f t="shared" si="36"/>
        <v>1.0424493040259719</v>
      </c>
      <c r="F64" s="44">
        <f>IF(AND(F$5-D$5 &lt;&gt; 0,F12 &lt;&gt; 0,D12 &lt;&gt; 0),(EXP(LN(F12/D12)/(F$5-D$5))-1)*100,0)</f>
        <v>1.0275988864376639</v>
      </c>
      <c r="H64" s="40">
        <f t="shared" ref="H64:L67" si="37">(B12/B$11)*100</f>
        <v>22.675681182909059</v>
      </c>
      <c r="I64" s="40">
        <f t="shared" si="37"/>
        <v>23.860420984172954</v>
      </c>
      <c r="J64" s="40">
        <f t="shared" si="37"/>
        <v>23.999864324276444</v>
      </c>
      <c r="K64" s="40">
        <f t="shared" si="37"/>
        <v>23.535999099207537</v>
      </c>
      <c r="L64" s="40">
        <f t="shared" si="37"/>
        <v>23.401821271834148</v>
      </c>
    </row>
    <row r="65" spans="1:12" x14ac:dyDescent="0.2">
      <c r="A65" t="str">
        <f>A13</f>
        <v>22 Health professionals</v>
      </c>
      <c r="B65" s="49">
        <f t="shared" si="36"/>
        <v>3.0457976687374266</v>
      </c>
      <c r="C65" s="44">
        <f t="shared" si="36"/>
        <v>2.6364534355908242</v>
      </c>
      <c r="D65" s="49">
        <f t="shared" si="36"/>
        <v>1.7895300912677659</v>
      </c>
      <c r="E65" s="49">
        <f t="shared" si="36"/>
        <v>1.1896693082092291</v>
      </c>
      <c r="F65" s="44">
        <f>IF(AND(F$5-D$5 &lt;&gt; 0,F13 &lt;&gt; 0,D13 &lt;&gt; 0),(EXP(LN(F13/D13)/(F$5-D$5))-1)*100,0)</f>
        <v>1.3892290848508182</v>
      </c>
      <c r="H65" s="40">
        <f t="shared" si="37"/>
        <v>25.050615240225415</v>
      </c>
      <c r="I65" s="40">
        <f t="shared" si="37"/>
        <v>24.328855057003292</v>
      </c>
      <c r="J65" s="40">
        <f t="shared" si="37"/>
        <v>23.283771802688243</v>
      </c>
      <c r="K65" s="40">
        <f t="shared" si="37"/>
        <v>23.742744326765632</v>
      </c>
      <c r="L65" s="40">
        <f t="shared" si="37"/>
        <v>23.953614185071501</v>
      </c>
    </row>
    <row r="66" spans="1:12" x14ac:dyDescent="0.2">
      <c r="A66" t="str">
        <f>A14</f>
        <v>23 Teaching and other educational professionals</v>
      </c>
      <c r="B66" s="49">
        <f t="shared" si="36"/>
        <v>2.1167669302009973</v>
      </c>
      <c r="C66" s="44">
        <f t="shared" si="36"/>
        <v>4.3242554789617582</v>
      </c>
      <c r="D66" s="49">
        <f t="shared" si="36"/>
        <v>0.57389209075353609</v>
      </c>
      <c r="E66" s="49">
        <f t="shared" si="36"/>
        <v>0.79335689552579858</v>
      </c>
      <c r="F66" s="44">
        <f>IF(AND(F$5-D$5 &lt;&gt; 0,F14 &lt;&gt; 0,D14 &lt;&gt; 0),(EXP(LN(F14/D14)/(F$5-D$5))-1)*100,0)</f>
        <v>0.72014880107109658</v>
      </c>
      <c r="H66" s="40">
        <f t="shared" si="37"/>
        <v>25.786947796601488</v>
      </c>
      <c r="I66" s="40">
        <f t="shared" si="37"/>
        <v>24.152956505267014</v>
      </c>
      <c r="J66" s="40">
        <f t="shared" si="37"/>
        <v>23.495550217416216</v>
      </c>
      <c r="K66" s="40">
        <f t="shared" si="37"/>
        <v>22.561810112671989</v>
      </c>
      <c r="L66" s="40">
        <f t="shared" si="37"/>
        <v>21.886252379148903</v>
      </c>
    </row>
    <row r="67" spans="1:12" x14ac:dyDescent="0.2">
      <c r="A67" t="str">
        <f>A15</f>
        <v>24 Business, media and public service professionals</v>
      </c>
      <c r="B67" s="49">
        <f t="shared" si="36"/>
        <v>4.9304547943232579</v>
      </c>
      <c r="C67" s="44">
        <f t="shared" si="36"/>
        <v>13.303977917040367</v>
      </c>
      <c r="D67" s="49">
        <f t="shared" si="36"/>
        <v>2.0360893593652341</v>
      </c>
      <c r="E67" s="49">
        <f t="shared" si="36"/>
        <v>1.2992142274138141</v>
      </c>
      <c r="F67" s="44">
        <f>IF(AND(F$5-D$5 &lt;&gt; 0,F15 &lt;&gt; 0,D15 &lt;&gt; 0),(EXP(LN(F15/D15)/(F$5-D$5))-1)*100,0)</f>
        <v>1.5442460878898112</v>
      </c>
      <c r="H67" s="40">
        <f t="shared" si="37"/>
        <v>26.486755780264044</v>
      </c>
      <c r="I67" s="40">
        <f t="shared" si="37"/>
        <v>27.65776745355674</v>
      </c>
      <c r="J67" s="40">
        <f t="shared" si="37"/>
        <v>29.220813655619093</v>
      </c>
      <c r="K67" s="40">
        <f t="shared" si="37"/>
        <v>30.15944646135485</v>
      </c>
      <c r="L67" s="40">
        <f t="shared" si="37"/>
        <v>30.758312163945451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2.4523952515737468</v>
      </c>
      <c r="C69" s="44">
        <f t="shared" si="39"/>
        <v>8.0961763249385967</v>
      </c>
      <c r="D69" s="44">
        <f t="shared" si="39"/>
        <v>-0.6111588761359088</v>
      </c>
      <c r="E69" s="44">
        <f t="shared" si="39"/>
        <v>0.77348940210792971</v>
      </c>
      <c r="F69" s="44">
        <f t="shared" ref="F69:F74" si="40">IF(AND(F$5-D$5 &lt;&gt; 0,F17 &lt;&gt; 0,D17 &lt;&gt; 0),(EXP(LN(F17/D17)/(F$5-D$5))-1)*100,0)</f>
        <v>0.30980976243362157</v>
      </c>
      <c r="H69" s="44">
        <f>(B17/B$51)*100</f>
        <v>10.843741116679654</v>
      </c>
      <c r="I69" s="44">
        <f>(C17/C$51)*100</f>
        <v>11.541025888847873</v>
      </c>
      <c r="J69" s="44">
        <f>(D17/D$51)*100</f>
        <v>12.333454336916292</v>
      </c>
      <c r="K69" s="44">
        <f>(E17/E$51)*100</f>
        <v>11.789714446641913</v>
      </c>
      <c r="L69" s="44">
        <f>(F17/F$51)*100</f>
        <v>12.358293352084932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4.8486190479135827</v>
      </c>
      <c r="C70" s="44">
        <f t="shared" si="39"/>
        <v>10.906339352042259</v>
      </c>
      <c r="D70" s="49">
        <f t="shared" si="39"/>
        <v>-2.6993933080442845</v>
      </c>
      <c r="E70" s="49">
        <f t="shared" si="39"/>
        <v>0.66711678236184291</v>
      </c>
      <c r="F70" s="44">
        <f t="shared" si="40"/>
        <v>-0.46780017159361309</v>
      </c>
      <c r="H70" s="40">
        <f t="shared" ref="H70:L74" si="41">(B18/B$17)*100</f>
        <v>14.478193132514791</v>
      </c>
      <c r="I70" s="40">
        <f t="shared" si="41"/>
        <v>15.880960281099687</v>
      </c>
      <c r="J70" s="40">
        <f t="shared" si="41"/>
        <v>16.293815656138079</v>
      </c>
      <c r="K70" s="40">
        <f t="shared" si="41"/>
        <v>14.652522798543623</v>
      </c>
      <c r="L70" s="40">
        <f t="shared" si="41"/>
        <v>14.4985890085125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2.6018823204911445</v>
      </c>
      <c r="C71" s="44">
        <f t="shared" si="39"/>
        <v>4.9481094053362762</v>
      </c>
      <c r="D71" s="49">
        <f t="shared" si="39"/>
        <v>0.41787705174016754</v>
      </c>
      <c r="E71" s="49">
        <f t="shared" si="39"/>
        <v>1.2497458638054626</v>
      </c>
      <c r="F71" s="44">
        <f t="shared" si="40"/>
        <v>0.97169336980154064</v>
      </c>
      <c r="H71" s="40">
        <f t="shared" si="41"/>
        <v>17.163973455433677</v>
      </c>
      <c r="I71" s="40">
        <f t="shared" si="41"/>
        <v>17.264367911449831</v>
      </c>
      <c r="J71" s="40">
        <f t="shared" si="41"/>
        <v>16.761580603353899</v>
      </c>
      <c r="K71" s="40">
        <f t="shared" si="41"/>
        <v>17.647452205805916</v>
      </c>
      <c r="L71" s="40">
        <f t="shared" si="41"/>
        <v>18.499435001307901</v>
      </c>
    </row>
    <row r="72" spans="1:12" x14ac:dyDescent="0.2">
      <c r="A72" t="str">
        <f t="shared" si="38"/>
        <v>33 Protective service occupations</v>
      </c>
      <c r="B72" s="49">
        <f t="shared" si="39"/>
        <v>3.8165115538890682E-2</v>
      </c>
      <c r="C72" s="44">
        <f t="shared" si="39"/>
        <v>7.8290054586891866</v>
      </c>
      <c r="D72" s="49">
        <f t="shared" si="39"/>
        <v>3.2689833546776681</v>
      </c>
      <c r="E72" s="49">
        <f t="shared" si="39"/>
        <v>1.2062035807321569</v>
      </c>
      <c r="F72" s="44">
        <f t="shared" si="40"/>
        <v>1.8891775302001701</v>
      </c>
      <c r="H72" s="40">
        <f t="shared" si="41"/>
        <v>10.720687647398632</v>
      </c>
      <c r="I72" s="40">
        <f t="shared" si="41"/>
        <v>9.7453411557516425</v>
      </c>
      <c r="J72" s="40">
        <f t="shared" si="41"/>
        <v>9.7212545383799824</v>
      </c>
      <c r="K72" s="40">
        <f t="shared" si="41"/>
        <v>11.772906336102499</v>
      </c>
      <c r="L72" s="40">
        <f t="shared" si="41"/>
        <v>12.288307238264752</v>
      </c>
    </row>
    <row r="73" spans="1:12" x14ac:dyDescent="0.2">
      <c r="A73" t="str">
        <f t="shared" si="38"/>
        <v>34 Culture, media and sports occupations</v>
      </c>
      <c r="B73" s="49">
        <f t="shared" si="39"/>
        <v>3.543283957377219</v>
      </c>
      <c r="C73" s="44">
        <f t="shared" si="39"/>
        <v>9.8138530168240479</v>
      </c>
      <c r="D73" s="49">
        <f t="shared" si="39"/>
        <v>-1.7935861109203644</v>
      </c>
      <c r="E73" s="49">
        <f t="shared" si="39"/>
        <v>0.79548678179861554</v>
      </c>
      <c r="F73" s="44">
        <f t="shared" si="40"/>
        <v>-7.5034131786710923E-2</v>
      </c>
      <c r="H73" s="40">
        <f t="shared" si="41"/>
        <v>11.324090043383398</v>
      </c>
      <c r="I73" s="40">
        <f t="shared" si="41"/>
        <v>11.814152926931353</v>
      </c>
      <c r="J73" s="40">
        <f t="shared" si="41"/>
        <v>12.001882926334472</v>
      </c>
      <c r="K73" s="40">
        <f t="shared" si="41"/>
        <v>11.304738360692628</v>
      </c>
      <c r="L73" s="40">
        <f t="shared" si="41"/>
        <v>11.32943920561728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1.8847652560246786</v>
      </c>
      <c r="C74" s="44">
        <f t="shared" si="39"/>
        <v>7.9202651974037863</v>
      </c>
      <c r="D74" s="49">
        <f t="shared" si="39"/>
        <v>-0.8759026829802008</v>
      </c>
      <c r="E74" s="49">
        <f t="shared" si="39"/>
        <v>0.49031611382523987</v>
      </c>
      <c r="F74" s="44">
        <f t="shared" si="40"/>
        <v>3.2830287884455522E-2</v>
      </c>
      <c r="H74" s="40">
        <f t="shared" si="41"/>
        <v>46.3130557212695</v>
      </c>
      <c r="I74" s="40">
        <f t="shared" si="41"/>
        <v>45.295177724767491</v>
      </c>
      <c r="J74" s="40">
        <f t="shared" si="41"/>
        <v>45.22146627579356</v>
      </c>
      <c r="K74" s="40">
        <f t="shared" si="41"/>
        <v>44.62238029885534</v>
      </c>
      <c r="L74" s="40">
        <f t="shared" si="41"/>
        <v>43.384229546297561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-1.3582372146435318</v>
      </c>
      <c r="C76" s="44">
        <f t="shared" si="42"/>
        <v>6.6504942531717015</v>
      </c>
      <c r="D76" s="44">
        <f t="shared" si="42"/>
        <v>-0.92426981589458501</v>
      </c>
      <c r="E76" s="44">
        <f t="shared" si="42"/>
        <v>-0.7149326737455719</v>
      </c>
      <c r="F76" s="44">
        <f>IF(AND(F$5-D$5 &lt;&gt; 0,F24 &lt;&gt; 0,D24 &lt;&gt; 0),(EXP(LN(F24/D24)/(F$5-D$5))-1)*100,0)</f>
        <v>-0.7847608204251233</v>
      </c>
      <c r="H76" s="44">
        <f>(B24/B$51)*100</f>
        <v>12.833803078740733</v>
      </c>
      <c r="I76" s="44">
        <f>(C24/C$51)*100</f>
        <v>11.737496602528109</v>
      </c>
      <c r="J76" s="44">
        <f>(D24/D$51)*100</f>
        <v>12.375659022108856</v>
      </c>
      <c r="K76" s="44">
        <f>(E24/E$51)*100</f>
        <v>11.64488398686038</v>
      </c>
      <c r="L76" s="44">
        <f>(F24/F$51)*100</f>
        <v>10.518813579777159</v>
      </c>
    </row>
    <row r="77" spans="1:12" x14ac:dyDescent="0.2">
      <c r="A77" t="str">
        <f>A25</f>
        <v>41 Administrative occupations</v>
      </c>
      <c r="B77" s="49">
        <f t="shared" si="42"/>
        <v>-0.95234308246212596</v>
      </c>
      <c r="C77" s="44">
        <f t="shared" si="42"/>
        <v>8.043123488674798</v>
      </c>
      <c r="D77" s="49">
        <f t="shared" si="42"/>
        <v>-1.4988506926960077</v>
      </c>
      <c r="E77" s="49">
        <f t="shared" si="42"/>
        <v>-0.32389229957836552</v>
      </c>
      <c r="F77" s="44">
        <f>IF(AND(F$5-D$5 &lt;&gt; 0,F25 &lt;&gt; 0,D25 &lt;&gt; 0),(EXP(LN(F25/D25)/(F$5-D$5))-1)*100,0)</f>
        <v>-0.71709415860815584</v>
      </c>
      <c r="H77" s="40">
        <f t="shared" ref="H77:L78" si="43">(B25/B$24)*100</f>
        <v>80.170544009400032</v>
      </c>
      <c r="I77" s="40">
        <f t="shared" si="43"/>
        <v>81.498263771489093</v>
      </c>
      <c r="J77" s="40">
        <f t="shared" si="43"/>
        <v>82.562458228023843</v>
      </c>
      <c r="K77" s="40">
        <f t="shared" si="43"/>
        <v>80.195997893156999</v>
      </c>
      <c r="L77" s="40">
        <f t="shared" si="43"/>
        <v>83.41113985294092</v>
      </c>
    </row>
    <row r="78" spans="1:12" x14ac:dyDescent="0.2">
      <c r="A78" t="str">
        <f>A26</f>
        <v>42 Secretarial and related occupations</v>
      </c>
      <c r="B78" s="49">
        <f t="shared" si="42"/>
        <v>-3.0525822047897555</v>
      </c>
      <c r="C78" s="44">
        <f t="shared" si="42"/>
        <v>0.51610430353981052</v>
      </c>
      <c r="D78" s="49">
        <f t="shared" si="42"/>
        <v>1.629741826516673</v>
      </c>
      <c r="E78" s="49">
        <f t="shared" si="42"/>
        <v>-2.4583061894668412</v>
      </c>
      <c r="F78" s="44">
        <f>IF(AND(F$5-D$5 &lt;&gt; 0,F26 &lt;&gt; 0,D26 &lt;&gt; 0),(EXP(LN(F26/D26)/(F$5-D$5))-1)*100,0)</f>
        <v>-1.1142293089870137</v>
      </c>
      <c r="H78" s="40">
        <f t="shared" si="43"/>
        <v>19.829455990599961</v>
      </c>
      <c r="I78" s="40">
        <f t="shared" si="43"/>
        <v>18.501736228510911</v>
      </c>
      <c r="J78" s="40">
        <f t="shared" si="43"/>
        <v>17.437541771976147</v>
      </c>
      <c r="K78" s="40">
        <f t="shared" si="43"/>
        <v>19.804002106842994</v>
      </c>
      <c r="L78" s="40">
        <f t="shared" si="43"/>
        <v>16.588860147059084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-1.5048353668372982</v>
      </c>
      <c r="C80" s="44">
        <f t="shared" si="44"/>
        <v>-8.9966219749787584</v>
      </c>
      <c r="D80" s="44">
        <f t="shared" si="44"/>
        <v>-0.54392977548115562</v>
      </c>
      <c r="E80" s="44">
        <f t="shared" si="44"/>
        <v>-0.8067102051128483</v>
      </c>
      <c r="F80" s="44">
        <f>IF(AND(F$5-D$5 &lt;&gt; 0,F28 &lt;&gt; 0,D28 &lt;&gt; 0),(EXP(LN(F28/D28)/(F$5-D$5))-1)*100,0)</f>
        <v>-0.71919396509141365</v>
      </c>
      <c r="H80" s="44">
        <f>(B28/B$51)*100</f>
        <v>11.019795577260318</v>
      </c>
      <c r="I80" s="44">
        <f>(C28/C$51)*100</f>
        <v>10.018668097514713</v>
      </c>
      <c r="J80" s="44">
        <f>(D28/D$51)*100</f>
        <v>9.0135834920612581</v>
      </c>
      <c r="K80" s="44">
        <f>(E28/E$51)*100</f>
        <v>8.6453859073794259</v>
      </c>
      <c r="L80" s="44">
        <f>(F28/F$51)*100</f>
        <v>7.7374805527917809</v>
      </c>
    </row>
    <row r="81" spans="1:12" x14ac:dyDescent="0.2">
      <c r="A81" t="str">
        <f>A29</f>
        <v>51 Skilled agricultural and related trades</v>
      </c>
      <c r="B81" s="49">
        <f t="shared" si="44"/>
        <v>-0.62322259389266943</v>
      </c>
      <c r="C81" s="44">
        <f t="shared" si="44"/>
        <v>-11.128997893156489</v>
      </c>
      <c r="D81" s="49">
        <f t="shared" si="44"/>
        <v>0.26515378526943412</v>
      </c>
      <c r="E81" s="49">
        <f t="shared" si="44"/>
        <v>1.1718516126709266</v>
      </c>
      <c r="F81" s="44">
        <f>IF(AND(F$5-D$5 &lt;&gt; 0,F29 &lt;&gt; 0,D29 &lt;&gt; 0),(EXP(LN(F29/D29)/(F$5-D$5))-1)*100,0)</f>
        <v>0.8687116159982855</v>
      </c>
      <c r="H81" s="40">
        <f t="shared" ref="H81:L84" si="45">(B29/B$28)*100</f>
        <v>9.7687139965464524</v>
      </c>
      <c r="I81" s="40">
        <f t="shared" si="45"/>
        <v>10.123190049173019</v>
      </c>
      <c r="J81" s="40">
        <f t="shared" si="45"/>
        <v>9.8859851547562645</v>
      </c>
      <c r="K81" s="40">
        <f t="shared" si="45"/>
        <v>10.294697736903673</v>
      </c>
      <c r="L81" s="40">
        <f t="shared" si="45"/>
        <v>12.542602031935662</v>
      </c>
    </row>
    <row r="82" spans="1:12" x14ac:dyDescent="0.2">
      <c r="A82" t="str">
        <f>A30</f>
        <v>52 Skilled metal, electrical and electronic trades</v>
      </c>
      <c r="B82" s="49">
        <f t="shared" si="44"/>
        <v>-3.6754235057745444E-2</v>
      </c>
      <c r="C82" s="44">
        <f t="shared" si="44"/>
        <v>-8.5677248251118332</v>
      </c>
      <c r="D82" s="49">
        <f t="shared" si="44"/>
        <v>-0.6735271843419377</v>
      </c>
      <c r="E82" s="49">
        <f t="shared" si="44"/>
        <v>-0.89749080123541214</v>
      </c>
      <c r="F82" s="44">
        <f>IF(AND(F$5-D$5 &lt;&gt; 0,F30 &lt;&gt; 0,D30 &lt;&gt; 0),(EXP(LN(F30/D30)/(F$5-D$5))-1)*100,0)</f>
        <v>-0.82289242950041031</v>
      </c>
      <c r="H82" s="40">
        <f t="shared" si="45"/>
        <v>35.685003109404498</v>
      </c>
      <c r="I82" s="40">
        <f t="shared" si="45"/>
        <v>37.860600095900793</v>
      </c>
      <c r="J82" s="40">
        <f t="shared" si="45"/>
        <v>38.039036367452368</v>
      </c>
      <c r="K82" s="40">
        <f t="shared" si="45"/>
        <v>37.791845336158453</v>
      </c>
      <c r="L82" s="40">
        <f t="shared" si="45"/>
        <v>37.44739949853107</v>
      </c>
    </row>
    <row r="83" spans="1:12" x14ac:dyDescent="0.2">
      <c r="A83" t="str">
        <f>A31</f>
        <v>53 Skilled construction and building trades</v>
      </c>
      <c r="B83" s="49">
        <f t="shared" si="44"/>
        <v>-1.8106045540707938</v>
      </c>
      <c r="C83" s="44">
        <f t="shared" si="44"/>
        <v>-12.620942364266464</v>
      </c>
      <c r="D83" s="49">
        <f t="shared" si="44"/>
        <v>-0.30283030625455343</v>
      </c>
      <c r="E83" s="49">
        <f t="shared" si="44"/>
        <v>-1.4115932218285332</v>
      </c>
      <c r="F83" s="44">
        <f>IF(AND(F$5-D$5 &lt;&gt; 0,F31 &lt;&gt; 0,D31 &lt;&gt; 0),(EXP(LN(F31/D31)/(F$5-D$5))-1)*100,0)</f>
        <v>-1.0433824989989904</v>
      </c>
      <c r="H83" s="40">
        <f t="shared" si="45"/>
        <v>34.394488094737618</v>
      </c>
      <c r="I83" s="40">
        <f t="shared" si="45"/>
        <v>33.969374701874536</v>
      </c>
      <c r="J83" s="40">
        <f t="shared" si="45"/>
        <v>32.616502973206316</v>
      </c>
      <c r="K83" s="40">
        <f t="shared" si="45"/>
        <v>33.013765841185418</v>
      </c>
      <c r="L83" s="40">
        <f t="shared" si="45"/>
        <v>31.054933881626539</v>
      </c>
    </row>
    <row r="84" spans="1:12" x14ac:dyDescent="0.2">
      <c r="A84" t="str">
        <f>A32</f>
        <v>54 Textiles, printing and other skilled trades</v>
      </c>
      <c r="B84" s="49">
        <f t="shared" si="44"/>
        <v>-4.1842859981376046</v>
      </c>
      <c r="C84" s="44">
        <f t="shared" si="44"/>
        <v>-1.8782524959820357</v>
      </c>
      <c r="D84" s="49">
        <f t="shared" si="44"/>
        <v>-1.1218177550028297</v>
      </c>
      <c r="E84" s="49">
        <f t="shared" si="44"/>
        <v>-0.77768617783566807</v>
      </c>
      <c r="F84" s="44">
        <f>IF(AND(F$5-D$5 &lt;&gt; 0,F32 &lt;&gt; 0,D32 &lt;&gt; 0),(EXP(LN(F32/D32)/(F$5-D$5))-1)*100,0)</f>
        <v>-0.89252957606561489</v>
      </c>
      <c r="H84" s="40">
        <f t="shared" si="45"/>
        <v>20.151794799311435</v>
      </c>
      <c r="I84" s="40">
        <f t="shared" si="45"/>
        <v>18.046835153051649</v>
      </c>
      <c r="J84" s="40">
        <f t="shared" si="45"/>
        <v>19.458475504585049</v>
      </c>
      <c r="K84" s="40">
        <f t="shared" si="45"/>
        <v>18.899691085752451</v>
      </c>
      <c r="L84" s="40">
        <f t="shared" si="45"/>
        <v>18.955064587906733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0.7743933138654846</v>
      </c>
      <c r="C86" s="44">
        <f t="shared" si="46"/>
        <v>-1.7345412061733345</v>
      </c>
      <c r="D86" s="44">
        <f t="shared" si="46"/>
        <v>1.2599916358467134</v>
      </c>
      <c r="E86" s="44">
        <f t="shared" si="46"/>
        <v>0.92345529470192478</v>
      </c>
      <c r="F86" s="44">
        <f>IF(AND(F$5-D$5 &lt;&gt; 0,F34 &lt;&gt; 0,D34 &lt;&gt; 0),(EXP(LN(F34/D34)/(F$5-D$5))-1)*100,0)</f>
        <v>1.0355096162257382</v>
      </c>
      <c r="H86" s="44">
        <f>(B34/B$51)*100</f>
        <v>10.858840680662386</v>
      </c>
      <c r="I86" s="44">
        <f>(C34/C$51)*100</f>
        <v>10.818350296498531</v>
      </c>
      <c r="J86" s="44">
        <f>(D34/D$51)*100</f>
        <v>10.509738469565603</v>
      </c>
      <c r="K86" s="44">
        <f>(E34/E$51)*100</f>
        <v>11.028381148592626</v>
      </c>
      <c r="L86" s="44">
        <f>(F34/F$51)*100</f>
        <v>11.733433665879051</v>
      </c>
    </row>
    <row r="87" spans="1:12" x14ac:dyDescent="0.2">
      <c r="A87" t="str">
        <f>A35</f>
        <v>61 Caring personal service occupations</v>
      </c>
      <c r="B87" s="49">
        <f t="shared" si="46"/>
        <v>0.1038996951758353</v>
      </c>
      <c r="C87" s="44">
        <f t="shared" si="46"/>
        <v>-1.1128129811204923</v>
      </c>
      <c r="D87" s="49">
        <f t="shared" si="46"/>
        <v>1.8533377120421024</v>
      </c>
      <c r="E87" s="49">
        <f t="shared" si="46"/>
        <v>1.1779805706605417</v>
      </c>
      <c r="F87" s="44">
        <f>IF(AND(F$5-D$5 &lt;&gt; 0,F35 &lt;&gt; 0,D35 &lt;&gt; 0),(EXP(LN(F35/D35)/(F$5-D$5))-1)*100,0)</f>
        <v>1.4026005814770759</v>
      </c>
      <c r="H87" s="40">
        <f t="shared" ref="H87:L89" si="47">(B35/B$34)*100</f>
        <v>79.588396339853674</v>
      </c>
      <c r="I87" s="40">
        <f t="shared" si="47"/>
        <v>77.491304239459296</v>
      </c>
      <c r="J87" s="40">
        <f t="shared" si="47"/>
        <v>77.981593824764261</v>
      </c>
      <c r="K87" s="40">
        <f t="shared" si="47"/>
        <v>80.293242762801782</v>
      </c>
      <c r="L87" s="40">
        <f t="shared" si="47"/>
        <v>82.341345328836155</v>
      </c>
    </row>
    <row r="88" spans="1:12" x14ac:dyDescent="0.2">
      <c r="A88" t="str">
        <f>A36</f>
        <v>62 Leisure, travel and related personal service occupations</v>
      </c>
      <c r="B88" s="49">
        <f t="shared" si="46"/>
        <v>3.6043348529050778</v>
      </c>
      <c r="C88" s="44">
        <f t="shared" si="46"/>
        <v>-5.0669873277887634</v>
      </c>
      <c r="D88" s="49">
        <f t="shared" si="46"/>
        <v>-0.82744649331288889</v>
      </c>
      <c r="E88" s="49">
        <f t="shared" si="46"/>
        <v>-0.21796605702856242</v>
      </c>
      <c r="F88" s="44">
        <f>IF(AND(F$5-D$5 &lt;&gt; 0,F36 &lt;&gt; 0,D36 &lt;&gt; 0),(EXP(LN(F36/D36)/(F$5-D$5))-1)*100,0)</f>
        <v>-0.42154125389679553</v>
      </c>
      <c r="H88" s="40">
        <f t="shared" si="47"/>
        <v>19.438948967595032</v>
      </c>
      <c r="I88" s="40">
        <f t="shared" si="47"/>
        <v>21.716194263329374</v>
      </c>
      <c r="J88" s="40">
        <f t="shared" si="47"/>
        <v>20.979739681654682</v>
      </c>
      <c r="K88" s="40">
        <f t="shared" si="47"/>
        <v>18.904628069638473</v>
      </c>
      <c r="L88" s="40">
        <f t="shared" si="47"/>
        <v>16.872154782403388</v>
      </c>
    </row>
    <row r="89" spans="1:12" x14ac:dyDescent="0.2">
      <c r="A89" t="str">
        <f>A37</f>
        <v>63 Community and civil enforcement occupations</v>
      </c>
      <c r="B89" s="49">
        <f t="shared" si="46"/>
        <v>-4.2562257469648257</v>
      </c>
      <c r="C89" s="44">
        <f t="shared" si="46"/>
        <v>28.788450097149809</v>
      </c>
      <c r="D89" s="49">
        <f t="shared" si="46"/>
        <v>-3.8406487740220818</v>
      </c>
      <c r="E89" s="49">
        <f t="shared" si="46"/>
        <v>0.72506275197352643</v>
      </c>
      <c r="F89" s="44">
        <f>IF(AND(F$5-D$5 &lt;&gt; 0,F37 &lt;&gt; 0,D37 &lt;&gt; 0),(EXP(LN(F37/D37)/(F$5-D$5))-1)*100,0)</f>
        <v>-0.82043345124184208</v>
      </c>
      <c r="H89" s="40">
        <f t="shared" si="47"/>
        <v>0.97265469255129344</v>
      </c>
      <c r="I89" s="40">
        <f t="shared" si="47"/>
        <v>0.79250149721133489</v>
      </c>
      <c r="J89" s="40">
        <f t="shared" si="47"/>
        <v>1.0386664935810643</v>
      </c>
      <c r="K89" s="40">
        <f t="shared" si="47"/>
        <v>0.80212916755976571</v>
      </c>
      <c r="L89" s="40">
        <f t="shared" si="47"/>
        <v>0.78649988876046151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0.51407282253357334</v>
      </c>
      <c r="C91" s="44">
        <f t="shared" si="48"/>
        <v>-1.3901297701578996</v>
      </c>
      <c r="D91" s="44">
        <f t="shared" si="48"/>
        <v>-2.1757301903047033E-2</v>
      </c>
      <c r="E91" s="44">
        <f t="shared" si="48"/>
        <v>5.4481392947058893E-3</v>
      </c>
      <c r="F91" s="44">
        <f t="shared" ref="F91:F93" si="49">IF(AND(F$5-D$5 &lt;&gt; 0,F39 &lt;&gt; 0,D39 &lt;&gt; 0),(EXP(LN(F39/D39)/(F$5-D$5))-1)*100,0)</f>
        <v>-3.6211635574101564E-3</v>
      </c>
      <c r="H91" s="44">
        <f>(B39/B$51)*100</f>
        <v>8.6221951578497542</v>
      </c>
      <c r="I91" s="44">
        <f>(C39/C$51)*100</f>
        <v>8.5016288561437054</v>
      </c>
      <c r="J91" s="44">
        <f>(D39/D$51)*100</f>
        <v>8.2880528537307843</v>
      </c>
      <c r="K91" s="44">
        <f>(E39/E$51)*100</f>
        <v>8.1603808710213208</v>
      </c>
      <c r="L91" s="44">
        <f>(F39/F$51)*100</f>
        <v>7.9239053282025571</v>
      </c>
    </row>
    <row r="92" spans="1:12" s="30" customFormat="1" x14ac:dyDescent="0.2">
      <c r="A92" t="str">
        <f>A40</f>
        <v>71 Sales occupations</v>
      </c>
      <c r="B92" s="49">
        <f t="shared" si="48"/>
        <v>0.27753304156774572</v>
      </c>
      <c r="C92" s="44">
        <f t="shared" si="48"/>
        <v>-3.7046322363588957</v>
      </c>
      <c r="D92" s="49">
        <f t="shared" si="48"/>
        <v>-1.8436848674875383</v>
      </c>
      <c r="E92" s="49">
        <f t="shared" si="48"/>
        <v>-0.65867498554527115</v>
      </c>
      <c r="F92" s="44">
        <f t="shared" si="49"/>
        <v>-1.0552593929112342</v>
      </c>
      <c r="G92"/>
      <c r="H92" s="40">
        <f>(B40/B$34)*100</f>
        <v>63.348234994342178</v>
      </c>
      <c r="I92" s="40">
        <f t="shared" ref="H92:L93" si="50">(C40/C$34)*100</f>
        <v>62.108110185946273</v>
      </c>
      <c r="J92" s="40">
        <f t="shared" si="50"/>
        <v>60.862925639097178</v>
      </c>
      <c r="K92" s="40">
        <f t="shared" si="50"/>
        <v>52.090031512758685</v>
      </c>
      <c r="L92" s="40">
        <f t="shared" si="50"/>
        <v>44.476744761547558</v>
      </c>
    </row>
    <row r="93" spans="1:12" s="30" customFormat="1" x14ac:dyDescent="0.2">
      <c r="A93" t="str">
        <f>A41</f>
        <v>72 Customer service occupations</v>
      </c>
      <c r="B93" s="49">
        <f t="shared" si="48"/>
        <v>1.4315019304504739</v>
      </c>
      <c r="C93" s="44">
        <f t="shared" si="48"/>
        <v>7.3340345355203063</v>
      </c>
      <c r="D93" s="49">
        <f t="shared" si="48"/>
        <v>5.3174091073709073</v>
      </c>
      <c r="E93" s="49">
        <f t="shared" si="48"/>
        <v>1.4419119801394764</v>
      </c>
      <c r="F93" s="44">
        <f t="shared" si="49"/>
        <v>2.7176337726412036</v>
      </c>
      <c r="G93"/>
      <c r="H93" s="40">
        <f t="shared" si="50"/>
        <v>16.054303558454809</v>
      </c>
      <c r="I93" s="40">
        <f t="shared" si="50"/>
        <v>16.477151181448559</v>
      </c>
      <c r="J93" s="40">
        <f t="shared" si="50"/>
        <v>17.997769874226599</v>
      </c>
      <c r="K93" s="40">
        <f t="shared" si="50"/>
        <v>21.904335938557594</v>
      </c>
      <c r="L93" s="40">
        <f t="shared" si="50"/>
        <v>23.055961808783675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-0.72541341447613927</v>
      </c>
      <c r="C95" s="44">
        <f t="shared" si="51"/>
        <v>-6.843191158307727</v>
      </c>
      <c r="D95" s="44">
        <f t="shared" si="51"/>
        <v>2.1327183946388883</v>
      </c>
      <c r="E95" s="44">
        <f t="shared" si="51"/>
        <v>-0.44445776817678695</v>
      </c>
      <c r="F95" s="44">
        <f>IF(AND(F$5-D$5 &lt;&gt; 0,F43 &lt;&gt; 0,D43 &lt;&gt; 0),(EXP(LN(F43/D43)/(F$5-D$5))-1)*100,0)</f>
        <v>0.40729298888455556</v>
      </c>
      <c r="H95" s="44">
        <f>(B43/B$51)*100</f>
        <v>7.7319516387726273</v>
      </c>
      <c r="I95" s="44">
        <f>(C43/C$51)*100</f>
        <v>7.2546804402775926</v>
      </c>
      <c r="J95" s="44">
        <f>(D43/D$51)*100</f>
        <v>6.6813292373909219</v>
      </c>
      <c r="K95" s="44">
        <f>(E43/E$51)*100</f>
        <v>7.3184271211470167</v>
      </c>
      <c r="L95" s="44">
        <f>(F43/F$51)*100</f>
        <v>6.793043866911554</v>
      </c>
    </row>
    <row r="96" spans="1:12" x14ac:dyDescent="0.2">
      <c r="A96" t="str">
        <f>A44</f>
        <v>81 Process, plant and machine operatives</v>
      </c>
      <c r="B96" s="49">
        <f t="shared" si="51"/>
        <v>-1.6357650427790027</v>
      </c>
      <c r="C96" s="44">
        <f t="shared" si="51"/>
        <v>-8.4296969048539001</v>
      </c>
      <c r="D96" s="49">
        <f t="shared" si="51"/>
        <v>3.4891850553656178</v>
      </c>
      <c r="E96" s="49">
        <f t="shared" si="51"/>
        <v>-0.45420003150420385</v>
      </c>
      <c r="F96" s="44">
        <f>IF(AND(F$5-D$5 &lt;&gt; 0,F44 &lt;&gt; 0,D44 &lt;&gt; 0),(EXP(LN(F44/D44)/(F$5-D$5))-1)*100,0)</f>
        <v>0.84327691514689551</v>
      </c>
      <c r="H96" s="40">
        <f>(B44/B$43)*100</f>
        <v>47.234194022999958</v>
      </c>
      <c r="I96" s="40">
        <f t="shared" ref="H96:L97" si="52">(C44/C$43)*100</f>
        <v>45.525322867504563</v>
      </c>
      <c r="J96" s="40">
        <f t="shared" si="52"/>
        <v>44.750004485083323</v>
      </c>
      <c r="K96" s="40">
        <f t="shared" si="52"/>
        <v>47.801713153257978</v>
      </c>
      <c r="L96" s="40">
        <f t="shared" si="52"/>
        <v>47.75495615246507</v>
      </c>
    </row>
    <row r="97" spans="1:12" x14ac:dyDescent="0.2">
      <c r="A97" t="str">
        <f>A45</f>
        <v>82 Transport and mobile machine drivers and operatives</v>
      </c>
      <c r="B97" s="49">
        <f t="shared" si="51"/>
        <v>6.8780988523875486E-2</v>
      </c>
      <c r="C97" s="44">
        <f t="shared" si="51"/>
        <v>-5.5173239821334485</v>
      </c>
      <c r="D97" s="49">
        <f t="shared" si="51"/>
        <v>0.97868060693431236</v>
      </c>
      <c r="E97" s="49">
        <f t="shared" si="51"/>
        <v>-0.43554359961495148</v>
      </c>
      <c r="F97" s="44">
        <f>IF(AND(F$5-D$5 &lt;&gt; 0,F45 &lt;&gt; 0,D45 &lt;&gt; 0),(EXP(LN(F45/D45)/(F$5-D$5))-1)*100,0)</f>
        <v>3.3649940173607895E-2</v>
      </c>
      <c r="H97" s="40">
        <f t="shared" si="52"/>
        <v>52.765805977000035</v>
      </c>
      <c r="I97" s="40">
        <f t="shared" si="52"/>
        <v>54.47467713249543</v>
      </c>
      <c r="J97" s="40">
        <f t="shared" si="52"/>
        <v>55.249995514916684</v>
      </c>
      <c r="K97" s="40">
        <f t="shared" si="52"/>
        <v>52.198286846742029</v>
      </c>
      <c r="L97" s="40">
        <f t="shared" si="52"/>
        <v>52.24504384753493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-1.4372427792478271</v>
      </c>
      <c r="C99" s="44">
        <f t="shared" si="53"/>
        <v>-7.6756786100600438</v>
      </c>
      <c r="D99" s="44">
        <f t="shared" si="53"/>
        <v>-0.80602673904415223</v>
      </c>
      <c r="E99" s="44">
        <f t="shared" si="53"/>
        <v>-0.95508919372065959</v>
      </c>
      <c r="F99" s="44">
        <f>IF(AND(F$5-D$5 &lt;&gt; 0,F47 &lt;&gt; 0,D47 &lt;&gt; 0),(EXP(LN(F47/D47)/(F$5-D$5))-1)*100,0)</f>
        <v>-0.90542661454020568</v>
      </c>
      <c r="H99" s="44">
        <f>(B47/B$51)*100</f>
        <v>11.827723497312036</v>
      </c>
      <c r="I99" s="44">
        <f>(C47/C$51)*100</f>
        <v>10.782745349892346</v>
      </c>
      <c r="J99" s="44">
        <f>(D47/D$51)*100</f>
        <v>9.841820865280015</v>
      </c>
      <c r="K99" s="44">
        <f>(E47/E$51)*100</f>
        <v>9.3160607263825952</v>
      </c>
      <c r="L99" s="44">
        <f>(F47/F$51)*100</f>
        <v>8.2138394326695874</v>
      </c>
    </row>
    <row r="100" spans="1:12" x14ac:dyDescent="0.2">
      <c r="A100" t="str">
        <f>A48</f>
        <v>91 Elementary trades and related occupations</v>
      </c>
      <c r="B100" s="49">
        <f t="shared" si="53"/>
        <v>-3.1637176549297208</v>
      </c>
      <c r="C100" s="44">
        <f t="shared" si="53"/>
        <v>-7.39440697070971</v>
      </c>
      <c r="D100" s="49">
        <f t="shared" si="53"/>
        <v>-3.9293997561138383</v>
      </c>
      <c r="E100" s="49">
        <f t="shared" si="53"/>
        <v>-1.0063008217551572</v>
      </c>
      <c r="F100" s="44">
        <f>IF(AND(F$5-D$5 &lt;&gt; 0,F48 &lt;&gt; 0,D48 &lt;&gt; 0),(EXP(LN(F48/D48)/(F$5-D$5))-1)*100,0)</f>
        <v>-1.9904180302660834</v>
      </c>
      <c r="H100" s="40">
        <f t="shared" ref="H100:L101" si="54">(B48/B$47)*100</f>
        <v>18.538335631757402</v>
      </c>
      <c r="I100" s="40">
        <f t="shared" si="54"/>
        <v>17.2731600274813</v>
      </c>
      <c r="J100" s="40">
        <f t="shared" si="54"/>
        <v>17.325783756142897</v>
      </c>
      <c r="K100" s="40">
        <f t="shared" si="54"/>
        <v>14.764507951332742</v>
      </c>
      <c r="L100" s="40">
        <f t="shared" si="54"/>
        <v>14.688344762277808</v>
      </c>
    </row>
    <row r="101" spans="1:12" x14ac:dyDescent="0.2">
      <c r="A101" t="str">
        <f>A49</f>
        <v>92 Elementary administration and service occupations</v>
      </c>
      <c r="B101" s="49">
        <f t="shared" si="53"/>
        <v>-1.0567587607625772</v>
      </c>
      <c r="C101" s="44">
        <f t="shared" si="53"/>
        <v>-7.734407434215596</v>
      </c>
      <c r="D101" s="49">
        <f t="shared" si="53"/>
        <v>-0.19889181211886209</v>
      </c>
      <c r="E101" s="49">
        <f t="shared" si="53"/>
        <v>-0.94624247446399856</v>
      </c>
      <c r="F101" s="44">
        <f>IF(AND(F$5-D$5 &lt;&gt; 0,F49 &lt;&gt; 0,D49 &lt;&gt; 0),(EXP(LN(F49/D49)/(F$5-D$5))-1)*100,0)</f>
        <v>-0.69774949466199221</v>
      </c>
      <c r="H101" s="40">
        <f t="shared" si="54"/>
        <v>81.461664368242594</v>
      </c>
      <c r="I101" s="40">
        <f t="shared" si="54"/>
        <v>82.726839972518704</v>
      </c>
      <c r="J101" s="40">
        <f t="shared" si="54"/>
        <v>82.674216243857103</v>
      </c>
      <c r="K101" s="40">
        <f t="shared" si="54"/>
        <v>85.235492048667254</v>
      </c>
      <c r="L101" s="40">
        <f t="shared" si="54"/>
        <v>85.311655237722192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0.86855460690113961</v>
      </c>
      <c r="C103" s="206">
        <f t="shared" ref="C103" si="56">IF(AND(D$5-C$5 &lt;&gt; 0,D51 &lt;&gt; 0,C51 &lt;&gt; 0),(EXP(LN(D51/C51)/(D$5-C$5))-1)*100,0)</f>
        <v>1.1509618775222163</v>
      </c>
      <c r="D103" s="50">
        <f>IF(AND(E$5-D$5 &lt;&gt; 0,E51 &lt;&gt; 0,D51 &lt;&gt; 0),(EXP(LN(E51/D51)/(E$5-D$5))-1)*100,0)</f>
        <v>0.28914192968410024</v>
      </c>
      <c r="E103" s="50">
        <f>IF(AND(F$5-E$5 &lt;&gt; 0,F51 &lt;&gt; 0,E51 &lt;&gt; 0),(EXP(LN(F51/E51)/(F$5-E$5))-1)*100,0)</f>
        <v>0.29996360373132358</v>
      </c>
      <c r="F103" s="206">
        <f>IF(AND(F$5-D$5 &lt;&gt; 0,F51 &lt;&gt; 0,D51 &lt;&gt; 0),(EXP(LN(F51/D51)/(F$5-D$5))-1)*100,0)</f>
        <v>0.29635624930957061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Sheffield City Region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11.258338890878882</v>
      </c>
      <c r="C9" s="330">
        <v>23.266938581929871</v>
      </c>
      <c r="D9" s="330">
        <f>SUM(B9:C9)</f>
        <v>34.525277472808753</v>
      </c>
      <c r="E9" s="331"/>
      <c r="F9" s="330">
        <v>15.173759136556392</v>
      </c>
      <c r="G9" s="330">
        <v>28.934164259235246</v>
      </c>
      <c r="H9" s="330">
        <f>SUM(F9:G9)</f>
        <v>44.107923395791637</v>
      </c>
      <c r="I9" s="331"/>
      <c r="J9" s="330">
        <v>18.180036805044789</v>
      </c>
      <c r="K9" s="330">
        <v>26.551102420323154</v>
      </c>
      <c r="L9" s="330">
        <f>SUM(J9:K9)</f>
        <v>44.73113922536794</v>
      </c>
      <c r="M9" s="236"/>
      <c r="N9" s="328">
        <f>IF(B9&gt;0,(EXP(LN(F9/B9)/($F$6-$B$6))-1)*100,0)</f>
        <v>6.1509227391365107</v>
      </c>
      <c r="O9" s="328">
        <f>IF(F9&gt;0,(EXP(LN(J9/F9)/($J$6-$F$6))-1)*100,0)</f>
        <v>1.2123335697179716</v>
      </c>
      <c r="P9" s="328"/>
      <c r="Q9" s="328">
        <f>IF(C9&gt;0,(EXP(LN(G9/C9)/($F$6-$B$6))-1)*100,0)</f>
        <v>4.4562281885678123</v>
      </c>
      <c r="R9" s="328">
        <f>IF(G9&gt;0,(EXP(LN(K9/G9)/($J$6-$F$6))-1)*100,0)</f>
        <v>-0.5713732980069719</v>
      </c>
      <c r="S9" s="327"/>
      <c r="T9" s="328">
        <f>IF(D9&gt;0,(EXP(LN(H9/D9)/($F$6-$B$6))-1)*100,0)</f>
        <v>5.0209365287558372</v>
      </c>
      <c r="U9" s="328">
        <f>IF(H9&gt;0,(EXP(LN(L9/H9)/($J$6-$F$6))-1)*100,0)</f>
        <v>9.3580098211054619E-2</v>
      </c>
    </row>
    <row r="10" spans="1:21" x14ac:dyDescent="0.2">
      <c r="A10" s="329" t="str">
        <f>name!D5</f>
        <v>12 Other managers and proprietors</v>
      </c>
      <c r="B10" s="330">
        <v>7.4757867191990339</v>
      </c>
      <c r="C10" s="330">
        <v>10.555256193996286</v>
      </c>
      <c r="D10" s="330">
        <f t="shared" ref="D10:D33" si="0">SUM(B10:C10)</f>
        <v>18.031042913195321</v>
      </c>
      <c r="E10" s="331"/>
      <c r="F10" s="330">
        <v>8.4800167967082665</v>
      </c>
      <c r="G10" s="330">
        <v>11.104738132410736</v>
      </c>
      <c r="H10" s="330">
        <f t="shared" ref="H10:H33" si="1">SUM(F10:G10)</f>
        <v>19.584754929119001</v>
      </c>
      <c r="I10" s="331"/>
      <c r="J10" s="330">
        <v>11.440234142747858</v>
      </c>
      <c r="K10" s="330">
        <v>15.379058430025264</v>
      </c>
      <c r="L10" s="330">
        <f t="shared" ref="L10:L33" si="2">SUM(J10:K10)</f>
        <v>26.819292572773122</v>
      </c>
      <c r="M10" s="236"/>
      <c r="N10" s="328">
        <f t="shared" ref="N10:N36" si="3">IF(B10&gt;0,(EXP(LN(F10/B10)/($F$6-$B$6))-1)*100,0)</f>
        <v>2.5529037944046706</v>
      </c>
      <c r="O10" s="328">
        <f t="shared" ref="O10:O34" si="4">IF(F10&gt;0,(EXP(LN(J10/F10)/($J$6-$F$6))-1)*100,0)</f>
        <v>2.0162166558654659</v>
      </c>
      <c r="P10" s="328"/>
      <c r="Q10" s="328">
        <f t="shared" ref="Q10:Q34" si="5">IF(C10&gt;0,(EXP(LN(G10/C10)/($F$6-$B$6))-1)*100,0)</f>
        <v>1.0201266279075805</v>
      </c>
      <c r="R10" s="328">
        <f t="shared" ref="R10:R34" si="6">IF(G10&gt;0,(EXP(LN(K10/G10)/($J$6-$F$6))-1)*100,0)</f>
        <v>2.1946345662434918</v>
      </c>
      <c r="S10" s="327"/>
      <c r="T10" s="328">
        <f t="shared" ref="T10:T34" si="7">IF(D10&gt;0,(EXP(LN(H10/D10)/($F$6-$B$6))-1)*100,0)</f>
        <v>1.6668713286167813</v>
      </c>
      <c r="U10" s="328">
        <f t="shared" ref="U10:U34" si="8">IF(H10&gt;0,(EXP(LN(L10/H10)/($J$6-$F$6))-1)*100,0)</f>
        <v>2.117916439847467</v>
      </c>
    </row>
    <row r="11" spans="1:21" x14ac:dyDescent="0.2">
      <c r="A11" s="329" t="str">
        <f>name!D6</f>
        <v>21 Science, research, engineering and technology professionals</v>
      </c>
      <c r="B11" s="330">
        <v>5.5061487231589821</v>
      </c>
      <c r="C11" s="330">
        <v>19.282244364388056</v>
      </c>
      <c r="D11" s="330">
        <f t="shared" si="0"/>
        <v>24.788393087547039</v>
      </c>
      <c r="E11" s="331"/>
      <c r="F11" s="330">
        <v>7.7922170920918594</v>
      </c>
      <c r="G11" s="330">
        <v>24.872933112193017</v>
      </c>
      <c r="H11" s="330">
        <f t="shared" si="1"/>
        <v>32.665150204284878</v>
      </c>
      <c r="I11" s="331"/>
      <c r="J11" s="330">
        <v>11.31022345640584</v>
      </c>
      <c r="K11" s="330">
        <v>26.768740937284711</v>
      </c>
      <c r="L11" s="330">
        <f t="shared" si="2"/>
        <v>38.078964393690555</v>
      </c>
      <c r="M11" s="236"/>
      <c r="N11" s="328">
        <f t="shared" si="3"/>
        <v>7.1920609792409884</v>
      </c>
      <c r="O11" s="328">
        <f t="shared" si="4"/>
        <v>2.5149827111947909</v>
      </c>
      <c r="P11" s="328"/>
      <c r="Q11" s="328">
        <f t="shared" si="5"/>
        <v>5.2237763231538725</v>
      </c>
      <c r="R11" s="328">
        <f t="shared" si="6"/>
        <v>0.49089854612984762</v>
      </c>
      <c r="S11" s="327"/>
      <c r="T11" s="328">
        <f t="shared" si="7"/>
        <v>5.673783504546126</v>
      </c>
      <c r="U11" s="328">
        <f t="shared" si="8"/>
        <v>1.0275988864376417</v>
      </c>
    </row>
    <row r="12" spans="1:21" x14ac:dyDescent="0.2">
      <c r="A12" s="329" t="str">
        <f>name!D7</f>
        <v>22 Health professionals</v>
      </c>
      <c r="B12" s="330">
        <v>20.336303451592489</v>
      </c>
      <c r="C12" s="330">
        <v>7.0482982567625019</v>
      </c>
      <c r="D12" s="330">
        <f t="shared" si="0"/>
        <v>27.384601708354992</v>
      </c>
      <c r="E12" s="331"/>
      <c r="F12" s="330">
        <v>22.518853639017433</v>
      </c>
      <c r="G12" s="330">
        <v>9.1716548147229346</v>
      </c>
      <c r="H12" s="330">
        <f t="shared" si="1"/>
        <v>31.690508453740367</v>
      </c>
      <c r="I12" s="331"/>
      <c r="J12" s="330">
        <v>28.128153378156028</v>
      </c>
      <c r="K12" s="330">
        <v>10.848677145344958</v>
      </c>
      <c r="L12" s="330">
        <f t="shared" si="2"/>
        <v>38.976830523500986</v>
      </c>
      <c r="M12" s="236"/>
      <c r="N12" s="328">
        <f t="shared" si="3"/>
        <v>2.0598328948628897</v>
      </c>
      <c r="O12" s="328">
        <f t="shared" si="4"/>
        <v>1.4938350034689796</v>
      </c>
      <c r="P12" s="328"/>
      <c r="Q12" s="328">
        <f t="shared" si="5"/>
        <v>5.4077845695749582</v>
      </c>
      <c r="R12" s="328">
        <f t="shared" si="6"/>
        <v>1.1257926882637825</v>
      </c>
      <c r="S12" s="327"/>
      <c r="T12" s="328">
        <f t="shared" si="7"/>
        <v>2.9637984232372183</v>
      </c>
      <c r="U12" s="328">
        <f t="shared" si="8"/>
        <v>1.3892290848508182</v>
      </c>
    </row>
    <row r="13" spans="1:21" x14ac:dyDescent="0.2">
      <c r="A13" s="329" t="str">
        <f>name!D8</f>
        <v>23 Teaching and other educational professionals</v>
      </c>
      <c r="B13" s="330">
        <v>19.30463270358112</v>
      </c>
      <c r="C13" s="330">
        <v>8.8849062722974885</v>
      </c>
      <c r="D13" s="330">
        <f t="shared" si="0"/>
        <v>28.189538975878609</v>
      </c>
      <c r="E13" s="331"/>
      <c r="F13" s="330">
        <v>22.71400598013447</v>
      </c>
      <c r="G13" s="330">
        <v>9.2647446750468934</v>
      </c>
      <c r="H13" s="330">
        <f t="shared" si="1"/>
        <v>31.978750655181365</v>
      </c>
      <c r="I13" s="331"/>
      <c r="J13" s="330">
        <v>25.760192329278812</v>
      </c>
      <c r="K13" s="330">
        <v>9.852669395291489</v>
      </c>
      <c r="L13" s="330">
        <f t="shared" si="2"/>
        <v>35.612861724570301</v>
      </c>
      <c r="M13" s="236"/>
      <c r="N13" s="328">
        <f t="shared" si="3"/>
        <v>3.3062123079000028</v>
      </c>
      <c r="O13" s="328">
        <f t="shared" si="4"/>
        <v>0.84252025625888294</v>
      </c>
      <c r="P13" s="328"/>
      <c r="Q13" s="328">
        <f t="shared" si="5"/>
        <v>0.84076249690361315</v>
      </c>
      <c r="R13" s="328">
        <f t="shared" si="6"/>
        <v>0.4110165102624963</v>
      </c>
      <c r="S13" s="327"/>
      <c r="T13" s="328">
        <f t="shared" si="7"/>
        <v>2.5544958234632986</v>
      </c>
      <c r="U13" s="328">
        <f t="shared" si="8"/>
        <v>0.72014880107107437</v>
      </c>
    </row>
    <row r="14" spans="1:21" x14ac:dyDescent="0.2">
      <c r="A14" s="329" t="str">
        <f>name!D9</f>
        <v>24 Business, media and public service professionals</v>
      </c>
      <c r="B14" s="330">
        <v>13.252947219504986</v>
      </c>
      <c r="C14" s="330">
        <v>15.701601426641236</v>
      </c>
      <c r="D14" s="330">
        <f t="shared" si="0"/>
        <v>28.954548646146222</v>
      </c>
      <c r="E14" s="331"/>
      <c r="F14" s="330">
        <v>19.016951184711065</v>
      </c>
      <c r="G14" s="330">
        <v>20.754201445794155</v>
      </c>
      <c r="H14" s="330">
        <f t="shared" si="1"/>
        <v>39.77115263050522</v>
      </c>
      <c r="I14" s="331"/>
      <c r="J14" s="330">
        <v>25.468418631006795</v>
      </c>
      <c r="K14" s="330">
        <v>24.580877109516756</v>
      </c>
      <c r="L14" s="330">
        <f t="shared" si="2"/>
        <v>50.049295740523547</v>
      </c>
      <c r="M14" s="236"/>
      <c r="N14" s="328">
        <f t="shared" si="3"/>
        <v>7.4894113798083861</v>
      </c>
      <c r="O14" s="328">
        <f t="shared" si="4"/>
        <v>1.9664749899184653</v>
      </c>
      <c r="P14" s="328"/>
      <c r="Q14" s="328">
        <f t="shared" si="5"/>
        <v>5.7383223964063701</v>
      </c>
      <c r="R14" s="328">
        <f t="shared" si="6"/>
        <v>1.1345213063920667</v>
      </c>
      <c r="S14" s="327"/>
      <c r="T14" s="328">
        <f t="shared" si="7"/>
        <v>6.5541271021024583</v>
      </c>
      <c r="U14" s="328">
        <f t="shared" si="8"/>
        <v>1.5442460878898334</v>
      </c>
    </row>
    <row r="15" spans="1:21" x14ac:dyDescent="0.2">
      <c r="A15" s="329" t="str">
        <f>name!D10</f>
        <v>31 Science, engineering and technology associate professionals</v>
      </c>
      <c r="B15" s="330">
        <v>2.6313367960993554</v>
      </c>
      <c r="C15" s="330">
        <v>7.045692254513785</v>
      </c>
      <c r="D15" s="330">
        <f t="shared" si="0"/>
        <v>9.6770290506131396</v>
      </c>
      <c r="E15" s="331"/>
      <c r="F15" s="330">
        <v>3.4351877502695523</v>
      </c>
      <c r="G15" s="330">
        <v>9.5350899564524632</v>
      </c>
      <c r="H15" s="330">
        <f t="shared" si="1"/>
        <v>12.970277706722015</v>
      </c>
      <c r="I15" s="331"/>
      <c r="J15" s="330">
        <v>4.197582680516871</v>
      </c>
      <c r="K15" s="330">
        <v>7.8917775068589338</v>
      </c>
      <c r="L15" s="330">
        <f t="shared" si="2"/>
        <v>12.089360187375805</v>
      </c>
      <c r="M15" s="236"/>
      <c r="N15" s="328">
        <f t="shared" si="3"/>
        <v>5.4762808441774613</v>
      </c>
      <c r="O15" s="328">
        <f t="shared" si="4"/>
        <v>1.3452158624988053</v>
      </c>
      <c r="P15" s="328"/>
      <c r="Q15" s="328">
        <f t="shared" si="5"/>
        <v>6.2380828592932369</v>
      </c>
      <c r="R15" s="328">
        <f t="shared" si="6"/>
        <v>-1.2531306197946956</v>
      </c>
      <c r="S15" s="327"/>
      <c r="T15" s="328">
        <f t="shared" si="7"/>
        <v>6.0330969036550997</v>
      </c>
      <c r="U15" s="328">
        <f t="shared" si="8"/>
        <v>-0.46780017159361309</v>
      </c>
    </row>
    <row r="16" spans="1:21" x14ac:dyDescent="0.2">
      <c r="A16" s="329" t="str">
        <f>name!D11</f>
        <v>32 Health and social care associate professionals</v>
      </c>
      <c r="B16" s="330">
        <v>8.6013189434570911</v>
      </c>
      <c r="C16" s="330">
        <v>2.8708494571128229</v>
      </c>
      <c r="D16" s="330">
        <f t="shared" si="0"/>
        <v>11.472168400569913</v>
      </c>
      <c r="E16" s="331"/>
      <c r="F16" s="330">
        <v>9.9186369914399837</v>
      </c>
      <c r="G16" s="330">
        <v>3.4239931092760005</v>
      </c>
      <c r="H16" s="330">
        <f t="shared" si="1"/>
        <v>13.342630100715985</v>
      </c>
      <c r="I16" s="331"/>
      <c r="J16" s="330">
        <v>11.907440461282613</v>
      </c>
      <c r="K16" s="330">
        <v>3.5179456133519129</v>
      </c>
      <c r="L16" s="330">
        <f t="shared" si="2"/>
        <v>15.425386074634526</v>
      </c>
      <c r="M16" s="236"/>
      <c r="N16" s="328">
        <f t="shared" si="3"/>
        <v>2.8910001529398377</v>
      </c>
      <c r="O16" s="328">
        <f t="shared" si="4"/>
        <v>1.2257713565101636</v>
      </c>
      <c r="P16" s="328"/>
      <c r="Q16" s="328">
        <f t="shared" si="5"/>
        <v>3.5868179986687787</v>
      </c>
      <c r="R16" s="328">
        <f t="shared" si="6"/>
        <v>0.18062787503767552</v>
      </c>
      <c r="S16" s="327"/>
      <c r="T16" s="328">
        <f t="shared" si="7"/>
        <v>3.0668935522059293</v>
      </c>
      <c r="U16" s="328">
        <f t="shared" si="8"/>
        <v>0.97169336980151844</v>
      </c>
    </row>
    <row r="17" spans="1:21" x14ac:dyDescent="0.2">
      <c r="A17" s="329" t="str">
        <f>name!D12</f>
        <v>33 Protective service occupations</v>
      </c>
      <c r="B17" s="330">
        <v>1.5150155680165212</v>
      </c>
      <c r="C17" s="330">
        <v>5.6505474864946992</v>
      </c>
      <c r="D17" s="330">
        <f t="shared" si="0"/>
        <v>7.1655630545112201</v>
      </c>
      <c r="E17" s="331"/>
      <c r="F17" s="330">
        <v>1.8181429076976008</v>
      </c>
      <c r="G17" s="330">
        <v>5.9202146189521834</v>
      </c>
      <c r="H17" s="330">
        <f t="shared" si="1"/>
        <v>7.7383575266497839</v>
      </c>
      <c r="I17" s="331"/>
      <c r="J17" s="330">
        <v>3.1241576277304879</v>
      </c>
      <c r="K17" s="330">
        <v>7.122203049801481</v>
      </c>
      <c r="L17" s="330">
        <f t="shared" si="2"/>
        <v>10.246360677531969</v>
      </c>
      <c r="M17" s="236"/>
      <c r="N17" s="328">
        <f t="shared" si="3"/>
        <v>3.7151462565729876</v>
      </c>
      <c r="O17" s="328">
        <f t="shared" si="4"/>
        <v>3.6749086678871334</v>
      </c>
      <c r="P17" s="328"/>
      <c r="Q17" s="328">
        <f t="shared" si="5"/>
        <v>0.9367656534376323</v>
      </c>
      <c r="R17" s="328">
        <f t="shared" si="6"/>
        <v>1.239920006248485</v>
      </c>
      <c r="S17" s="327"/>
      <c r="T17" s="328">
        <f t="shared" si="7"/>
        <v>1.5499453014963471</v>
      </c>
      <c r="U17" s="328">
        <f t="shared" si="8"/>
        <v>1.8891775302001701</v>
      </c>
    </row>
    <row r="18" spans="1:21" x14ac:dyDescent="0.2">
      <c r="A18" s="329" t="str">
        <f>name!D13</f>
        <v>34 Culture, media and sports occupations</v>
      </c>
      <c r="B18" s="330">
        <v>3.7772599566183302</v>
      </c>
      <c r="C18" s="330">
        <v>3.7916091224575585</v>
      </c>
      <c r="D18" s="330">
        <f t="shared" si="0"/>
        <v>7.5688690790758884</v>
      </c>
      <c r="E18" s="331"/>
      <c r="F18" s="330">
        <v>5.0082290282867641</v>
      </c>
      <c r="G18" s="330">
        <v>4.5455647449649739</v>
      </c>
      <c r="H18" s="330">
        <f t="shared" si="1"/>
        <v>9.5537937732517371</v>
      </c>
      <c r="I18" s="331"/>
      <c r="J18" s="330">
        <v>5.3185506660374502</v>
      </c>
      <c r="K18" s="330">
        <v>4.1282769664492607</v>
      </c>
      <c r="L18" s="330">
        <f t="shared" si="2"/>
        <v>9.4468276324867109</v>
      </c>
      <c r="M18" s="236"/>
      <c r="N18" s="328">
        <f t="shared" si="3"/>
        <v>5.8038476028942743</v>
      </c>
      <c r="O18" s="328">
        <f t="shared" si="4"/>
        <v>0.40159403508046587</v>
      </c>
      <c r="P18" s="327"/>
      <c r="Q18" s="328">
        <f t="shared" si="5"/>
        <v>3.6938161475495113</v>
      </c>
      <c r="R18" s="328">
        <f t="shared" si="6"/>
        <v>-0.63988963529045817</v>
      </c>
      <c r="S18" s="327"/>
      <c r="T18" s="328">
        <f t="shared" si="7"/>
        <v>4.768077305453966</v>
      </c>
      <c r="U18" s="328">
        <f t="shared" si="8"/>
        <v>-7.5034131786710923E-2</v>
      </c>
    </row>
    <row r="19" spans="1:21" x14ac:dyDescent="0.2">
      <c r="A19" s="329" t="str">
        <f>name!D14</f>
        <v>35 Business and public service associate professionals</v>
      </c>
      <c r="B19" s="330">
        <v>15.553556346561807</v>
      </c>
      <c r="C19" s="330">
        <v>15.401465563658078</v>
      </c>
      <c r="D19" s="330">
        <f t="shared" si="0"/>
        <v>30.955021910219884</v>
      </c>
      <c r="E19" s="331"/>
      <c r="F19" s="330">
        <v>17.820519315825543</v>
      </c>
      <c r="G19" s="330">
        <v>18.176879223616723</v>
      </c>
      <c r="H19" s="330">
        <f t="shared" si="1"/>
        <v>35.997398539442266</v>
      </c>
      <c r="I19" s="331"/>
      <c r="J19" s="330">
        <v>19.50822062513333</v>
      </c>
      <c r="K19" s="330">
        <v>16.6668566274905</v>
      </c>
      <c r="L19" s="330">
        <f t="shared" si="2"/>
        <v>36.175077252623829</v>
      </c>
      <c r="M19" s="236"/>
      <c r="N19" s="328">
        <f t="shared" si="3"/>
        <v>2.7585884205841626</v>
      </c>
      <c r="O19" s="328">
        <f t="shared" si="4"/>
        <v>0.60505902066114725</v>
      </c>
      <c r="P19" s="327"/>
      <c r="Q19" s="328">
        <f t="shared" si="5"/>
        <v>3.3692712404027381</v>
      </c>
      <c r="R19" s="328">
        <f t="shared" si="6"/>
        <v>-0.57652037153024249</v>
      </c>
      <c r="S19" s="327"/>
      <c r="T19" s="328">
        <f t="shared" si="7"/>
        <v>3.0642388153623523</v>
      </c>
      <c r="U19" s="328">
        <f t="shared" si="8"/>
        <v>3.2830287884455522E-2</v>
      </c>
    </row>
    <row r="20" spans="1:21" x14ac:dyDescent="0.2">
      <c r="A20" s="329" t="str">
        <f>name!D15</f>
        <v>41 Administrative occupations</v>
      </c>
      <c r="B20" s="330">
        <v>40.928162830063933</v>
      </c>
      <c r="C20" s="330">
        <v>22.490742334149239</v>
      </c>
      <c r="D20" s="330">
        <f t="shared" si="0"/>
        <v>63.418905164213172</v>
      </c>
      <c r="E20" s="331"/>
      <c r="F20" s="330">
        <v>39.797348808129158</v>
      </c>
      <c r="G20" s="330">
        <v>26.149294741476968</v>
      </c>
      <c r="H20" s="330">
        <f t="shared" si="1"/>
        <v>65.946643549606122</v>
      </c>
      <c r="I20" s="331"/>
      <c r="J20" s="330">
        <v>31.214761126079907</v>
      </c>
      <c r="K20" s="330">
        <v>27.983628453914161</v>
      </c>
      <c r="L20" s="330">
        <f t="shared" si="2"/>
        <v>59.198389579994071</v>
      </c>
      <c r="M20" s="236"/>
      <c r="N20" s="328">
        <f t="shared" si="3"/>
        <v>-0.55879503250254592</v>
      </c>
      <c r="O20" s="328">
        <f t="shared" si="4"/>
        <v>-1.6063529732895376</v>
      </c>
      <c r="P20" s="327"/>
      <c r="Q20" s="328">
        <f t="shared" si="5"/>
        <v>3.0602610127424379</v>
      </c>
      <c r="R20" s="328">
        <f t="shared" si="6"/>
        <v>0.45300578749360998</v>
      </c>
      <c r="S20" s="327"/>
      <c r="T20" s="328">
        <f t="shared" si="7"/>
        <v>0.78474265669210563</v>
      </c>
      <c r="U20" s="328">
        <f t="shared" si="8"/>
        <v>-0.71709415860815584</v>
      </c>
    </row>
    <row r="21" spans="1:21" x14ac:dyDescent="0.2">
      <c r="A21" s="329" t="str">
        <f>name!D16</f>
        <v>42 Secretarial and related occupations</v>
      </c>
      <c r="B21" s="330">
        <v>14.314768689649574</v>
      </c>
      <c r="C21" s="330">
        <v>1.3713215628794138</v>
      </c>
      <c r="D21" s="330">
        <f t="shared" si="0"/>
        <v>15.686090252528988</v>
      </c>
      <c r="E21" s="331"/>
      <c r="F21" s="330">
        <v>12.874899796173382</v>
      </c>
      <c r="G21" s="330">
        <v>1.0533113581252642</v>
      </c>
      <c r="H21" s="330">
        <f t="shared" si="1"/>
        <v>13.928211154298646</v>
      </c>
      <c r="I21" s="331"/>
      <c r="J21" s="330">
        <v>10.056426785071965</v>
      </c>
      <c r="K21" s="330">
        <v>1.7169863034558752</v>
      </c>
      <c r="L21" s="330">
        <f t="shared" si="2"/>
        <v>11.773413088527841</v>
      </c>
      <c r="M21" s="236"/>
      <c r="N21" s="328">
        <f t="shared" si="3"/>
        <v>-2.0979232030287065</v>
      </c>
      <c r="O21" s="328">
        <f t="shared" si="4"/>
        <v>-1.633627527018755</v>
      </c>
      <c r="P21" s="327"/>
      <c r="Q21" s="328">
        <f t="shared" si="5"/>
        <v>-5.1399187132939002</v>
      </c>
      <c r="R21" s="328">
        <f t="shared" si="6"/>
        <v>3.3111837023904744</v>
      </c>
      <c r="S21" s="327"/>
      <c r="T21" s="328">
        <f t="shared" si="7"/>
        <v>-2.3491278327392839</v>
      </c>
      <c r="U21" s="328">
        <f t="shared" si="8"/>
        <v>-1.1142293089870137</v>
      </c>
    </row>
    <row r="22" spans="1:21" x14ac:dyDescent="0.2">
      <c r="A22" s="329" t="str">
        <f>name!D17</f>
        <v>51 Skilled agricultural and related trades</v>
      </c>
      <c r="B22" s="330">
        <v>0.95597669556855136</v>
      </c>
      <c r="C22" s="330">
        <v>5.6793066229719242</v>
      </c>
      <c r="D22" s="330">
        <f t="shared" si="0"/>
        <v>6.6352833185404752</v>
      </c>
      <c r="E22" s="331"/>
      <c r="F22" s="330">
        <v>1.0205053255102132</v>
      </c>
      <c r="G22" s="330">
        <v>4.7307041483754206</v>
      </c>
      <c r="H22" s="330">
        <f t="shared" si="1"/>
        <v>5.7512094738856341</v>
      </c>
      <c r="I22" s="331"/>
      <c r="J22" s="330">
        <v>1.5422923538704236</v>
      </c>
      <c r="K22" s="330">
        <v>5.0056717675184217</v>
      </c>
      <c r="L22" s="330">
        <f t="shared" si="2"/>
        <v>6.5479641213888451</v>
      </c>
      <c r="M22" s="236"/>
      <c r="N22" s="328">
        <f t="shared" si="3"/>
        <v>1.3149638991758472</v>
      </c>
      <c r="O22" s="328">
        <f t="shared" si="4"/>
        <v>2.7913954781836336</v>
      </c>
      <c r="P22" s="327"/>
      <c r="Q22" s="328">
        <f t="shared" si="5"/>
        <v>-3.5891094624962538</v>
      </c>
      <c r="R22" s="328">
        <f t="shared" si="6"/>
        <v>0.37736063938098585</v>
      </c>
      <c r="S22" s="327"/>
      <c r="T22" s="328">
        <f t="shared" si="7"/>
        <v>-2.819317919468578</v>
      </c>
      <c r="U22" s="328">
        <f t="shared" si="8"/>
        <v>0.8687116159982855</v>
      </c>
    </row>
    <row r="23" spans="1:21" x14ac:dyDescent="0.2">
      <c r="A23" s="329" t="str">
        <f>name!D18</f>
        <v>52 Skilled metal, electrical and electronic trades</v>
      </c>
      <c r="B23" s="330">
        <v>0.39144531670494903</v>
      </c>
      <c r="C23" s="330">
        <v>23.847170527469206</v>
      </c>
      <c r="D23" s="330">
        <f t="shared" si="0"/>
        <v>24.238615844174156</v>
      </c>
      <c r="E23" s="331"/>
      <c r="F23" s="330">
        <v>0.50920831384715337</v>
      </c>
      <c r="G23" s="330">
        <v>21.620145808105857</v>
      </c>
      <c r="H23" s="330">
        <f t="shared" si="1"/>
        <v>22.129354121953011</v>
      </c>
      <c r="I23" s="331"/>
      <c r="J23" s="330">
        <v>1.4127088982262586</v>
      </c>
      <c r="K23" s="330">
        <v>18.137000781739889</v>
      </c>
      <c r="L23" s="330">
        <f t="shared" si="2"/>
        <v>19.549709679966149</v>
      </c>
      <c r="M23" s="236"/>
      <c r="N23" s="328">
        <f t="shared" si="3"/>
        <v>5.4010353263431066</v>
      </c>
      <c r="O23" s="328">
        <f t="shared" si="4"/>
        <v>7.0394362213428208</v>
      </c>
      <c r="P23" s="327"/>
      <c r="Q23" s="328">
        <f t="shared" si="5"/>
        <v>-1.941701698620546</v>
      </c>
      <c r="R23" s="328">
        <f t="shared" si="6"/>
        <v>-1.1643118969279609</v>
      </c>
      <c r="S23" s="327"/>
      <c r="T23" s="328">
        <f t="shared" si="7"/>
        <v>-1.8043646237327571</v>
      </c>
      <c r="U23" s="328">
        <f t="shared" si="8"/>
        <v>-0.8228924295003992</v>
      </c>
    </row>
    <row r="24" spans="1:21" x14ac:dyDescent="0.2">
      <c r="A24" s="329" t="str">
        <f>name!D19</f>
        <v>53 Skilled construction and building trades</v>
      </c>
      <c r="B24" s="330">
        <v>0.19055775164600389</v>
      </c>
      <c r="C24" s="330">
        <v>23.171491048782901</v>
      </c>
      <c r="D24" s="330">
        <f t="shared" si="0"/>
        <v>23.362048800428905</v>
      </c>
      <c r="E24" s="331"/>
      <c r="F24" s="330">
        <v>0.34187553837927315</v>
      </c>
      <c r="G24" s="330">
        <v>18.632899152059533</v>
      </c>
      <c r="H24" s="330">
        <f t="shared" si="1"/>
        <v>18.974774690438807</v>
      </c>
      <c r="I24" s="331"/>
      <c r="J24" s="330">
        <v>0.37111586715986333</v>
      </c>
      <c r="K24" s="330">
        <v>15.841356818430988</v>
      </c>
      <c r="L24" s="330">
        <f t="shared" si="2"/>
        <v>16.21247268559085</v>
      </c>
      <c r="M24" s="236"/>
      <c r="N24" s="328">
        <f t="shared" si="3"/>
        <v>12.400509931433422</v>
      </c>
      <c r="O24" s="328">
        <f t="shared" si="4"/>
        <v>0.54861659458811385</v>
      </c>
      <c r="P24" s="327"/>
      <c r="Q24" s="328">
        <f t="shared" si="5"/>
        <v>-4.2662016240372687</v>
      </c>
      <c r="R24" s="328">
        <f t="shared" si="6"/>
        <v>-1.0761987573443932</v>
      </c>
      <c r="S24" s="327"/>
      <c r="T24" s="328">
        <f t="shared" si="7"/>
        <v>-4.0747057236544588</v>
      </c>
      <c r="U24" s="328">
        <f t="shared" si="8"/>
        <v>-1.0433824989989904</v>
      </c>
    </row>
    <row r="25" spans="1:21" x14ac:dyDescent="0.2">
      <c r="A25" s="329" t="str">
        <f>name!D20</f>
        <v>54 Textiles, printing and other skilled trades</v>
      </c>
      <c r="B25" s="330">
        <v>5.0891754797544584</v>
      </c>
      <c r="C25" s="330">
        <v>8.5986925362191418</v>
      </c>
      <c r="D25" s="330">
        <f t="shared" si="0"/>
        <v>13.687868015973599</v>
      </c>
      <c r="E25" s="331"/>
      <c r="F25" s="330">
        <v>4.7786774682015292</v>
      </c>
      <c r="G25" s="330">
        <v>6.5413646841478403</v>
      </c>
      <c r="H25" s="330">
        <f t="shared" si="1"/>
        <v>11.32004215234937</v>
      </c>
      <c r="I25" s="331"/>
      <c r="J25" s="330">
        <v>4.4124303864101195</v>
      </c>
      <c r="K25" s="330">
        <v>5.4832102888020611</v>
      </c>
      <c r="L25" s="330">
        <f t="shared" si="2"/>
        <v>9.8956406752121815</v>
      </c>
      <c r="M25" s="236"/>
      <c r="N25" s="328">
        <f t="shared" si="3"/>
        <v>-1.2511472751498443</v>
      </c>
      <c r="O25" s="328">
        <f t="shared" si="4"/>
        <v>-0.53017745357376578</v>
      </c>
      <c r="P25" s="327"/>
      <c r="Q25" s="328">
        <f t="shared" si="5"/>
        <v>-5.3224113423226749</v>
      </c>
      <c r="R25" s="328">
        <f t="shared" si="6"/>
        <v>-1.1694749374978719</v>
      </c>
      <c r="S25" s="327"/>
      <c r="T25" s="328">
        <f t="shared" si="7"/>
        <v>-3.7274562581110504</v>
      </c>
      <c r="U25" s="328">
        <f t="shared" si="8"/>
        <v>-0.89252957606561489</v>
      </c>
    </row>
    <row r="26" spans="1:21" x14ac:dyDescent="0.2">
      <c r="A26" s="329" t="str">
        <f>name!D21</f>
        <v>61 Caring personal service occupations</v>
      </c>
      <c r="B26" s="330">
        <v>46.447853223367616</v>
      </c>
      <c r="C26" s="330">
        <v>6.822031108283233</v>
      </c>
      <c r="D26" s="330">
        <f t="shared" si="0"/>
        <v>53.26988433165085</v>
      </c>
      <c r="E26" s="331"/>
      <c r="F26" s="330">
        <v>45.628246332968587</v>
      </c>
      <c r="G26" s="330">
        <v>7.268110585701991</v>
      </c>
      <c r="H26" s="330">
        <f t="shared" si="1"/>
        <v>52.896356918670577</v>
      </c>
      <c r="I26" s="331"/>
      <c r="J26" s="330">
        <v>54.366484210126366</v>
      </c>
      <c r="K26" s="330">
        <v>10.82069053202169</v>
      </c>
      <c r="L26" s="330">
        <f t="shared" si="2"/>
        <v>65.187174742148059</v>
      </c>
      <c r="M26" s="236"/>
      <c r="N26" s="328">
        <f t="shared" si="3"/>
        <v>-0.35543254541172686</v>
      </c>
      <c r="O26" s="328">
        <f t="shared" si="4"/>
        <v>1.1749887455221764</v>
      </c>
      <c r="P26" s="327"/>
      <c r="Q26" s="328">
        <f t="shared" si="5"/>
        <v>1.2748401144123234</v>
      </c>
      <c r="R26" s="328">
        <f t="shared" si="6"/>
        <v>2.6885992985997031</v>
      </c>
      <c r="S26" s="327"/>
      <c r="T26" s="328">
        <f t="shared" si="7"/>
        <v>-0.14063462461052501</v>
      </c>
      <c r="U26" s="328">
        <f t="shared" si="8"/>
        <v>1.4026005814770759</v>
      </c>
    </row>
    <row r="27" spans="1:21" x14ac:dyDescent="0.2">
      <c r="A27" s="329" t="str">
        <f>name!D22</f>
        <v>62 Leisure, travel and related personal service occupations</v>
      </c>
      <c r="B27" s="330">
        <v>9.3072978633003149</v>
      </c>
      <c r="C27" s="330">
        <v>3.7035254558538178</v>
      </c>
      <c r="D27" s="330">
        <f t="shared" si="0"/>
        <v>13.010823319154133</v>
      </c>
      <c r="E27" s="331"/>
      <c r="F27" s="330">
        <v>9.6848214533405343</v>
      </c>
      <c r="G27" s="330">
        <v>4.5461238740321352</v>
      </c>
      <c r="H27" s="330">
        <f t="shared" si="1"/>
        <v>14.23094532737267</v>
      </c>
      <c r="I27" s="331"/>
      <c r="J27" s="330">
        <v>8.417913289189741</v>
      </c>
      <c r="K27" s="330">
        <v>4.9392658737784467</v>
      </c>
      <c r="L27" s="330">
        <f t="shared" si="2"/>
        <v>13.357179162968187</v>
      </c>
      <c r="M27" s="236"/>
      <c r="N27" s="328">
        <f t="shared" si="3"/>
        <v>0.79839132847234762</v>
      </c>
      <c r="O27" s="328">
        <f t="shared" si="4"/>
        <v>-0.93029830994568741</v>
      </c>
      <c r="P27" s="327"/>
      <c r="Q27" s="328">
        <f t="shared" si="5"/>
        <v>4.1849976454143345</v>
      </c>
      <c r="R27" s="328">
        <f t="shared" si="6"/>
        <v>0.55447647889121932</v>
      </c>
      <c r="S27" s="327"/>
      <c r="T27" s="328">
        <f t="shared" si="7"/>
        <v>1.808911497199861</v>
      </c>
      <c r="U27" s="328">
        <f t="shared" si="8"/>
        <v>-0.42154125389679553</v>
      </c>
    </row>
    <row r="28" spans="1:21" x14ac:dyDescent="0.2">
      <c r="A28" s="329" t="str">
        <f>name!D23</f>
        <v>63 Community and civil enforcement occupations</v>
      </c>
      <c r="B28" s="330">
        <v>0.14857028129526012</v>
      </c>
      <c r="C28" s="330">
        <v>0.5024442553665307</v>
      </c>
      <c r="D28" s="330">
        <f t="shared" si="0"/>
        <v>0.65101453666179077</v>
      </c>
      <c r="E28" s="331"/>
      <c r="F28" s="330">
        <v>0.151940272210314</v>
      </c>
      <c r="G28" s="330">
        <v>0.55260641463209226</v>
      </c>
      <c r="H28" s="330">
        <f t="shared" si="1"/>
        <v>0.70454668684240629</v>
      </c>
      <c r="I28" s="331"/>
      <c r="J28" s="330">
        <v>0.19344702456980639</v>
      </c>
      <c r="K28" s="330">
        <v>0.42920136037652751</v>
      </c>
      <c r="L28" s="330">
        <f>SUM(J28:K28)</f>
        <v>0.6226483849463339</v>
      </c>
      <c r="M28" s="236"/>
      <c r="N28" s="328">
        <f t="shared" si="3"/>
        <v>0.44959519283198635</v>
      </c>
      <c r="O28" s="328">
        <f t="shared" si="4"/>
        <v>1.6231401055199157</v>
      </c>
      <c r="P28" s="327"/>
      <c r="Q28" s="328">
        <f t="shared" si="5"/>
        <v>1.9214532295538822</v>
      </c>
      <c r="R28" s="328">
        <f t="shared" si="6"/>
        <v>-1.6706855691827394</v>
      </c>
      <c r="S28" s="327"/>
      <c r="T28" s="328">
        <f t="shared" si="7"/>
        <v>1.5930077452177116</v>
      </c>
      <c r="U28" s="328">
        <f t="shared" si="8"/>
        <v>-0.82043345124183098</v>
      </c>
    </row>
    <row r="29" spans="1:21" x14ac:dyDescent="0.2">
      <c r="A29" s="329" t="str">
        <f>name!D24</f>
        <v>71 Sales occupations</v>
      </c>
      <c r="B29" s="330">
        <v>26.801351371789892</v>
      </c>
      <c r="C29" s="330">
        <v>15.598713285286951</v>
      </c>
      <c r="D29" s="330">
        <f t="shared" si="0"/>
        <v>42.40006465707684</v>
      </c>
      <c r="E29" s="331"/>
      <c r="F29" s="330">
        <v>24.427486526921456</v>
      </c>
      <c r="G29" s="330">
        <v>16.85696124872544</v>
      </c>
      <c r="H29" s="330">
        <f t="shared" si="1"/>
        <v>41.284447775646896</v>
      </c>
      <c r="I29" s="331"/>
      <c r="J29" s="330">
        <v>19.829219948817819</v>
      </c>
      <c r="K29" s="330">
        <v>15.381685595101843</v>
      </c>
      <c r="L29" s="330">
        <f t="shared" si="2"/>
        <v>35.210905543919665</v>
      </c>
      <c r="M29" s="236"/>
      <c r="N29" s="328">
        <f t="shared" si="3"/>
        <v>-1.8377695312400411</v>
      </c>
      <c r="O29" s="328">
        <f t="shared" si="4"/>
        <v>-1.380728552991406</v>
      </c>
      <c r="P29" s="327"/>
      <c r="Q29" s="328">
        <f t="shared" si="5"/>
        <v>1.5636037903047129</v>
      </c>
      <c r="R29" s="328">
        <f t="shared" si="6"/>
        <v>-0.60871409854579284</v>
      </c>
      <c r="S29" s="327"/>
      <c r="T29" s="328">
        <f t="shared" si="7"/>
        <v>-0.53186108970086909</v>
      </c>
      <c r="U29" s="328">
        <f t="shared" si="8"/>
        <v>-1.0552593929112231</v>
      </c>
    </row>
    <row r="30" spans="1:21" x14ac:dyDescent="0.2">
      <c r="A30" s="329" t="str">
        <f>name!D25</f>
        <v>72 Customer service occupations</v>
      </c>
      <c r="B30" s="330">
        <v>5.908238563986016</v>
      </c>
      <c r="C30" s="330">
        <v>4.8371832928915497</v>
      </c>
      <c r="D30" s="330">
        <f t="shared" si="0"/>
        <v>10.745421856877567</v>
      </c>
      <c r="E30" s="331"/>
      <c r="F30" s="330">
        <v>6.645319458927208</v>
      </c>
      <c r="G30" s="330">
        <v>5.5629006134466046</v>
      </c>
      <c r="H30" s="330">
        <f t="shared" si="1"/>
        <v>12.208220072373813</v>
      </c>
      <c r="I30" s="331"/>
      <c r="J30" s="330">
        <v>8.9443789351813567</v>
      </c>
      <c r="K30" s="330">
        <v>9.308334877974362</v>
      </c>
      <c r="L30" s="330">
        <f t="shared" si="2"/>
        <v>18.252713813155719</v>
      </c>
      <c r="M30" s="236"/>
      <c r="N30" s="328">
        <f t="shared" si="3"/>
        <v>2.3791614541166961</v>
      </c>
      <c r="O30" s="328">
        <f t="shared" si="4"/>
        <v>2.0004971322730158</v>
      </c>
      <c r="P30" s="327"/>
      <c r="Q30" s="328">
        <f t="shared" si="5"/>
        <v>2.8351891792296247</v>
      </c>
      <c r="R30" s="328">
        <f t="shared" si="6"/>
        <v>3.4915075260424588</v>
      </c>
      <c r="S30" s="327"/>
      <c r="T30" s="328">
        <f t="shared" si="7"/>
        <v>2.5854518887949318</v>
      </c>
      <c r="U30" s="328">
        <f t="shared" si="8"/>
        <v>2.7176337726412036</v>
      </c>
    </row>
    <row r="31" spans="1:21" x14ac:dyDescent="0.2">
      <c r="A31" s="329" t="str">
        <f>name!D26</f>
        <v>81 Process, plant and machine operatives</v>
      </c>
      <c r="B31" s="330">
        <v>5.5446275852697102</v>
      </c>
      <c r="C31" s="330">
        <v>16.966340729023646</v>
      </c>
      <c r="D31" s="330">
        <f t="shared" si="0"/>
        <v>22.510968314293358</v>
      </c>
      <c r="E31" s="331"/>
      <c r="F31" s="330">
        <v>4.8270424869423643</v>
      </c>
      <c r="G31" s="330">
        <v>14.470308784068346</v>
      </c>
      <c r="H31" s="330">
        <f t="shared" si="1"/>
        <v>19.297351271010712</v>
      </c>
      <c r="I31" s="331"/>
      <c r="J31" s="330">
        <v>6.1144827548251106</v>
      </c>
      <c r="K31" s="330">
        <v>15.773308982194271</v>
      </c>
      <c r="L31" s="330">
        <f t="shared" si="2"/>
        <v>21.887791737019381</v>
      </c>
      <c r="M31" s="236"/>
      <c r="N31" s="328">
        <f t="shared" si="3"/>
        <v>-2.7338450494784783</v>
      </c>
      <c r="O31" s="328">
        <f t="shared" si="4"/>
        <v>1.588661959906168</v>
      </c>
      <c r="P31" s="327"/>
      <c r="Q31" s="328">
        <f t="shared" si="5"/>
        <v>-3.1325376016675066</v>
      </c>
      <c r="R31" s="328">
        <f t="shared" si="6"/>
        <v>0.57645733485198747</v>
      </c>
      <c r="S31" s="327"/>
      <c r="T31" s="328">
        <f t="shared" si="7"/>
        <v>-3.0337266029946242</v>
      </c>
      <c r="U31" s="328">
        <f t="shared" si="8"/>
        <v>0.84327691514687331</v>
      </c>
    </row>
    <row r="32" spans="1:21" x14ac:dyDescent="0.2">
      <c r="A32" s="329" t="str">
        <f>name!D27</f>
        <v>82 Transport and mobile machine drivers and operatives</v>
      </c>
      <c r="B32" s="330">
        <v>1.2681265175658289</v>
      </c>
      <c r="C32" s="330">
        <v>23.879108679207441</v>
      </c>
      <c r="D32" s="330">
        <f t="shared" si="0"/>
        <v>25.14723519677327</v>
      </c>
      <c r="E32" s="331"/>
      <c r="F32" s="330">
        <v>1.2094688349353684</v>
      </c>
      <c r="G32" s="330">
        <v>22.615748244730089</v>
      </c>
      <c r="H32" s="330">
        <f t="shared" si="1"/>
        <v>23.825217079665457</v>
      </c>
      <c r="I32" s="331"/>
      <c r="J32" s="330">
        <v>2.092458038800209</v>
      </c>
      <c r="K32" s="330">
        <v>21.853300289935319</v>
      </c>
      <c r="L32" s="330">
        <f t="shared" si="2"/>
        <v>23.945758328735529</v>
      </c>
      <c r="M32" s="236"/>
      <c r="N32" s="328">
        <f t="shared" si="3"/>
        <v>-0.94271520374755724</v>
      </c>
      <c r="O32" s="328">
        <f t="shared" si="4"/>
        <v>3.7219815270610246</v>
      </c>
      <c r="P32" s="327"/>
      <c r="Q32" s="328">
        <f t="shared" si="5"/>
        <v>-1.0812613716360664</v>
      </c>
      <c r="R32" s="328">
        <f t="shared" si="6"/>
        <v>-0.22836907643069004</v>
      </c>
      <c r="S32" s="327"/>
      <c r="T32" s="328">
        <f t="shared" si="7"/>
        <v>-1.0742561497299241</v>
      </c>
      <c r="U32" s="328">
        <f t="shared" si="8"/>
        <v>3.3649940173607895E-2</v>
      </c>
    </row>
    <row r="33" spans="1:21" x14ac:dyDescent="0.2">
      <c r="A33" s="329" t="str">
        <f>name!D28</f>
        <v>91 Elementary trades and related occupations</v>
      </c>
      <c r="B33" s="330">
        <v>3.4803225484386822</v>
      </c>
      <c r="C33" s="330">
        <v>10.034814141155641</v>
      </c>
      <c r="D33" s="330">
        <f t="shared" si="0"/>
        <v>13.515136689594323</v>
      </c>
      <c r="E33" s="331"/>
      <c r="F33" s="330">
        <v>2.4866556954569448</v>
      </c>
      <c r="G33" s="330">
        <v>8.5188522528059636</v>
      </c>
      <c r="H33" s="330">
        <f t="shared" si="1"/>
        <v>11.005507948262908</v>
      </c>
      <c r="I33" s="331"/>
      <c r="J33" s="330">
        <v>1.9985568318150229</v>
      </c>
      <c r="K33" s="330">
        <v>6.1417006941501597</v>
      </c>
      <c r="L33" s="330">
        <f t="shared" si="2"/>
        <v>8.1402575259651826</v>
      </c>
      <c r="M33" s="236"/>
      <c r="N33" s="328">
        <f t="shared" si="3"/>
        <v>-6.5026649707120132</v>
      </c>
      <c r="O33" s="328">
        <f t="shared" si="4"/>
        <v>-1.4461964989579745</v>
      </c>
      <c r="P33" s="327"/>
      <c r="Q33" s="328">
        <f t="shared" si="5"/>
        <v>-3.2225107938136044</v>
      </c>
      <c r="R33" s="328">
        <f t="shared" si="6"/>
        <v>-2.1575833919072696</v>
      </c>
      <c r="S33" s="327"/>
      <c r="T33" s="328">
        <f t="shared" si="7"/>
        <v>-4.0250421913791357</v>
      </c>
      <c r="U33" s="328">
        <f t="shared" si="8"/>
        <v>-1.9904180302660834</v>
      </c>
    </row>
    <row r="34" spans="1:21" x14ac:dyDescent="0.2">
      <c r="A34" s="329" t="str">
        <f>name!D29</f>
        <v>92 Elementary administration and service occupations</v>
      </c>
      <c r="B34" s="330">
        <v>29.475272095399134</v>
      </c>
      <c r="C34" s="330">
        <v>29.913313307738484</v>
      </c>
      <c r="D34" s="330">
        <f t="shared" ref="D34" si="9">SUM(B34:C34)</f>
        <v>59.388585403137618</v>
      </c>
      <c r="E34" s="331"/>
      <c r="F34" s="330">
        <v>25.486347685446393</v>
      </c>
      <c r="G34" s="330">
        <v>27.029126176772362</v>
      </c>
      <c r="H34" s="330">
        <f t="shared" ref="H34" si="10">SUM(F34:G34)</f>
        <v>52.515473862218755</v>
      </c>
      <c r="I34" s="331"/>
      <c r="J34" s="330">
        <v>20.570730311768287</v>
      </c>
      <c r="K34" s="330">
        <v>26.708854613614516</v>
      </c>
      <c r="L34" s="330">
        <f t="shared" ref="L34" si="11">SUM(J34:K34)</f>
        <v>47.279584925382807</v>
      </c>
      <c r="M34" s="236"/>
      <c r="N34" s="328">
        <f t="shared" si="3"/>
        <v>-2.8662946334595651</v>
      </c>
      <c r="O34" s="328">
        <f t="shared" si="4"/>
        <v>-1.4183369182428796</v>
      </c>
      <c r="P34" s="327"/>
      <c r="Q34" s="328">
        <f t="shared" si="5"/>
        <v>-2.0073511741959815</v>
      </c>
      <c r="R34" s="328">
        <f t="shared" si="6"/>
        <v>-7.9434353971585825E-2</v>
      </c>
      <c r="S34" s="327"/>
      <c r="T34" s="328">
        <f t="shared" si="7"/>
        <v>-2.4298749586590174</v>
      </c>
      <c r="U34" s="328">
        <f t="shared" si="8"/>
        <v>-0.69774949466199221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299.4643921324685</v>
      </c>
      <c r="C36" s="333">
        <f t="shared" ref="C36:D36" si="12">SUM(C9:C34)</f>
        <v>316.91560786753155</v>
      </c>
      <c r="D36" s="333">
        <f t="shared" si="12"/>
        <v>616.38000000000011</v>
      </c>
      <c r="E36" s="333"/>
      <c r="F36" s="333">
        <f>SUM(F9:F34)</f>
        <v>313.5663638201288</v>
      </c>
      <c r="G36" s="333">
        <f t="shared" ref="G36:H36" si="13">SUM(G9:G34)</f>
        <v>331.85263617987124</v>
      </c>
      <c r="H36" s="333">
        <f t="shared" si="13"/>
        <v>645.41899999999998</v>
      </c>
      <c r="I36" s="333"/>
      <c r="J36" s="333">
        <f>SUM(J9:J34)</f>
        <v>335.8806175652532</v>
      </c>
      <c r="K36" s="333">
        <f t="shared" ref="K36:L36" si="14">SUM(K9:K34)</f>
        <v>338.83238243474699</v>
      </c>
      <c r="L36" s="333">
        <f t="shared" si="14"/>
        <v>674.71300000000019</v>
      </c>
      <c r="M36" s="258"/>
      <c r="N36" s="334">
        <f t="shared" si="3"/>
        <v>0.92455797568000708</v>
      </c>
      <c r="O36" s="334">
        <f>IF(F36&gt;0,(EXP(LN(J36/F36)/($J$6-$F$6))-1)*100,0)</f>
        <v>0.45935024328331853</v>
      </c>
      <c r="P36" s="335"/>
      <c r="Q36" s="334">
        <f t="shared" ref="Q36" si="15">IF(C36&gt;0,(EXP(LN(G36/C36)/($F$6-$B$6))-1)*100,0)</f>
        <v>0.92536499591633348</v>
      </c>
      <c r="R36" s="334">
        <f t="shared" ref="R36" si="16">IF(G36&gt;0,(EXP(LN(K36/G36)/($J$6-$F$6))-1)*100,0)</f>
        <v>0.13885988488566703</v>
      </c>
      <c r="S36" s="335"/>
      <c r="T36" s="334">
        <f t="shared" ref="T36" si="17">IF(D36&gt;0,(EXP(LN(H36/D36)/($F$6-$B$6))-1)*100,0)</f>
        <v>0.92497291337418908</v>
      </c>
      <c r="U36" s="334">
        <f t="shared" ref="U36" si="18">IF(H36&gt;0,(EXP(LN(L36/H36)/($J$6-$F$6))-1)*100,0)</f>
        <v>0.29635624930959281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Sheffield City Region</v>
      </c>
      <c r="Q1" s="19" t="str">
        <f>CONCATENATE("Occupation Table 5.1  Males: Employment Change by Status (SOC 2020), ",B$5,"-",L$5,", ",Info!B5)</f>
        <v>Occupation Table 5.1  Males: Employment Change by Status (SOC 2020), 2015-2035, Sheffield City Region</v>
      </c>
      <c r="AG1" s="19" t="str">
        <f>CONCATENATE("Occupation Table 5.2  Females: Employment Change by Status (SOC 2020), ",R$5,"-",AB$5,", ",Info!B5)</f>
        <v>Occupation Table 5.2  Females: Employment Change by Status (SOC 2020), 2015-2035, Sheffield City Region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36.286932988870049</v>
      </c>
      <c r="C8" s="11">
        <v>5.0706480281626307</v>
      </c>
      <c r="D8" s="11">
        <v>11.198739368971387</v>
      </c>
      <c r="E8" s="11">
        <f>SUM(B8:D8)</f>
        <v>52.556320386004067</v>
      </c>
      <c r="F8" s="11"/>
      <c r="G8" s="11">
        <v>43.995068863645905</v>
      </c>
      <c r="H8" s="11">
        <v>7.9443861749670726</v>
      </c>
      <c r="I8" s="11">
        <v>11.753223286297718</v>
      </c>
      <c r="J8" s="11">
        <f>SUM(G8:I8)</f>
        <v>63.692678324910695</v>
      </c>
      <c r="K8" s="11"/>
      <c r="L8" s="11">
        <v>48.362776858449656</v>
      </c>
      <c r="M8" s="11">
        <v>10.027986246266012</v>
      </c>
      <c r="N8" s="11">
        <v>13.159668693425399</v>
      </c>
      <c r="O8" s="11">
        <f>SUM(L8:N8)</f>
        <v>71.550431798141062</v>
      </c>
      <c r="Q8" s="10" t="str">
        <f>name!E4</f>
        <v>Managers, directors and senior officials</v>
      </c>
      <c r="R8" s="11">
        <v>24.610229381913648</v>
      </c>
      <c r="S8" s="11">
        <v>1.7476410889603589</v>
      </c>
      <c r="T8" s="11">
        <v>7.464324305052112</v>
      </c>
      <c r="U8" s="11">
        <f>SUM(R8:T8)</f>
        <v>33.822194775926114</v>
      </c>
      <c r="V8" s="11"/>
      <c r="W8" s="11">
        <v>29.825704439698502</v>
      </c>
      <c r="X8" s="11">
        <v>2.905619486246501</v>
      </c>
      <c r="Y8" s="11">
        <v>7.3075784657009848</v>
      </c>
      <c r="Z8" s="11">
        <f>SUM(W8:Y8)</f>
        <v>40.038902391645991</v>
      </c>
      <c r="AA8" s="11"/>
      <c r="AB8" s="11">
        <v>29.77764293789107</v>
      </c>
      <c r="AC8" s="11">
        <v>3.9486257406071217</v>
      </c>
      <c r="AD8" s="11">
        <v>8.2038921718502227</v>
      </c>
      <c r="AE8" s="11">
        <f>SUM(AB8:AD8)</f>
        <v>41.930160850348415</v>
      </c>
      <c r="AG8" s="10" t="str">
        <f>name!E4</f>
        <v>Managers, directors and senior officials</v>
      </c>
      <c r="AH8" s="11">
        <v>11.676703606956396</v>
      </c>
      <c r="AI8" s="11">
        <v>3.3230069392022714</v>
      </c>
      <c r="AJ8" s="11">
        <v>3.7344150639192653</v>
      </c>
      <c r="AK8" s="11">
        <f>SUM(AH8:AJ8)</f>
        <v>18.734125610077932</v>
      </c>
      <c r="AL8" s="11"/>
      <c r="AM8" s="11">
        <v>14.169364423947366</v>
      </c>
      <c r="AN8" s="11">
        <v>5.0387666887205667</v>
      </c>
      <c r="AO8" s="11">
        <v>4.4456448205967263</v>
      </c>
      <c r="AP8" s="11">
        <f>SUM(AM8:AO8)</f>
        <v>23.653775933264658</v>
      </c>
      <c r="AQ8" s="11"/>
      <c r="AR8" s="11">
        <v>18.585133920558597</v>
      </c>
      <c r="AS8" s="11">
        <v>6.079360505658892</v>
      </c>
      <c r="AT8" s="11">
        <v>4.9557765215751788</v>
      </c>
      <c r="AU8" s="11">
        <f>SUM(AR8:AT8)</f>
        <v>29.620270947792665</v>
      </c>
    </row>
    <row r="9" spans="1:47" x14ac:dyDescent="0.2">
      <c r="A9" t="str">
        <f>name!E5</f>
        <v>Professional occupations</v>
      </c>
      <c r="B9" s="11">
        <v>74.753987162387418</v>
      </c>
      <c r="C9" s="11">
        <v>22.635808739129974</v>
      </c>
      <c r="D9" s="11">
        <v>11.927286516409438</v>
      </c>
      <c r="E9" s="11">
        <f t="shared" ref="E9:E18" si="0">SUM(B9:D9)</f>
        <v>109.31708241792683</v>
      </c>
      <c r="F9" s="11"/>
      <c r="G9" s="11">
        <v>94.830118932621346</v>
      </c>
      <c r="H9" s="11">
        <v>27.708829198027338</v>
      </c>
      <c r="I9" s="11">
        <v>13.566613813063112</v>
      </c>
      <c r="J9" s="11">
        <f t="shared" ref="J9:J16" si="1">SUM(G9:I9)</f>
        <v>136.10556194371179</v>
      </c>
      <c r="K9" s="11"/>
      <c r="L9" s="11">
        <v>115.28919453423555</v>
      </c>
      <c r="M9" s="11">
        <v>34.071321771821886</v>
      </c>
      <c r="N9" s="11">
        <v>13.357436076227874</v>
      </c>
      <c r="O9" s="11">
        <f t="shared" ref="O9:O16" si="2">SUM(L9:N9)</f>
        <v>162.71795238228532</v>
      </c>
      <c r="Q9" s="10" t="str">
        <f>name!E5</f>
        <v>Professional occupations</v>
      </c>
      <c r="R9" s="11">
        <v>39.586369892478572</v>
      </c>
      <c r="S9" s="11">
        <v>3.6701310157015254</v>
      </c>
      <c r="T9" s="11">
        <v>7.6605494119091917</v>
      </c>
      <c r="U9" s="11">
        <f t="shared" ref="U9:U16" si="3">SUM(R9:T9)</f>
        <v>50.917050320089295</v>
      </c>
      <c r="V9" s="11"/>
      <c r="W9" s="11">
        <v>50.914769980355416</v>
      </c>
      <c r="X9" s="11">
        <v>5.3984894907326586</v>
      </c>
      <c r="Y9" s="11">
        <v>7.7502745766689243</v>
      </c>
      <c r="Z9" s="11">
        <f t="shared" ref="Z9:Z16" si="4">SUM(W9:Y9)</f>
        <v>64.063534047757003</v>
      </c>
      <c r="AA9" s="11"/>
      <c r="AB9" s="11">
        <v>58.406325841636281</v>
      </c>
      <c r="AC9" s="11">
        <v>6.7261177918290134</v>
      </c>
      <c r="AD9" s="11">
        <v>6.9185209539725996</v>
      </c>
      <c r="AE9" s="11">
        <f t="shared" ref="AE9:AE16" si="5">SUM(AB9:AD9)</f>
        <v>72.050964587437903</v>
      </c>
      <c r="AG9" s="10" t="str">
        <f>name!E5</f>
        <v>Professional occupations</v>
      </c>
      <c r="AH9" s="11">
        <v>35.16761726990886</v>
      </c>
      <c r="AI9" s="11">
        <v>18.965677723428438</v>
      </c>
      <c r="AJ9" s="11">
        <v>4.2667371045002467</v>
      </c>
      <c r="AK9" s="11">
        <f t="shared" ref="AK9:AK18" si="6">SUM(AH9:AJ9)</f>
        <v>58.400032097837546</v>
      </c>
      <c r="AL9" s="11"/>
      <c r="AM9" s="11">
        <v>43.915348952265937</v>
      </c>
      <c r="AN9" s="11">
        <v>22.310339707294677</v>
      </c>
      <c r="AO9" s="11">
        <v>5.816339236394187</v>
      </c>
      <c r="AP9" s="11">
        <f t="shared" ref="AP9:AP18" si="7">SUM(AM9:AO9)</f>
        <v>72.042027895954803</v>
      </c>
      <c r="AQ9" s="11"/>
      <c r="AR9" s="11">
        <v>56.882868692599295</v>
      </c>
      <c r="AS9" s="11">
        <v>27.345203979992874</v>
      </c>
      <c r="AT9" s="11">
        <v>6.438915122255275</v>
      </c>
      <c r="AU9" s="11">
        <f t="shared" ref="AU9:AU18" si="8">SUM(AR9:AT9)</f>
        <v>90.666987794847444</v>
      </c>
    </row>
    <row r="10" spans="1:47" x14ac:dyDescent="0.2">
      <c r="A10" t="str">
        <f>name!E6</f>
        <v>Associate professional occupations</v>
      </c>
      <c r="B10" s="11">
        <v>44.793117433851613</v>
      </c>
      <c r="C10" s="11">
        <v>13.990707947194005</v>
      </c>
      <c r="D10" s="11">
        <v>8.0548261139444399</v>
      </c>
      <c r="E10" s="11">
        <f t="shared" si="0"/>
        <v>66.83865149499006</v>
      </c>
      <c r="F10" s="11"/>
      <c r="G10" s="11">
        <v>53.888697774127621</v>
      </c>
      <c r="H10" s="11">
        <v>16.623126243810738</v>
      </c>
      <c r="I10" s="11">
        <v>9.0906336288433991</v>
      </c>
      <c r="J10" s="11">
        <f t="shared" si="1"/>
        <v>79.602457646781744</v>
      </c>
      <c r="K10" s="11"/>
      <c r="L10" s="11">
        <v>56.444426064230512</v>
      </c>
      <c r="M10" s="11">
        <v>17.948873864818438</v>
      </c>
      <c r="N10" s="11">
        <v>8.9897118956039108</v>
      </c>
      <c r="O10" s="11">
        <f t="shared" si="2"/>
        <v>83.383011824652868</v>
      </c>
      <c r="Q10" s="10" t="str">
        <f>name!E6</f>
        <v>Associate professional occupations</v>
      </c>
      <c r="R10" s="11">
        <v>27.289426846213814</v>
      </c>
      <c r="S10" s="11">
        <v>3.05037735898475</v>
      </c>
      <c r="T10" s="11">
        <v>4.4203596790383815</v>
      </c>
      <c r="U10" s="11">
        <f t="shared" si="3"/>
        <v>34.760163884236945</v>
      </c>
      <c r="V10" s="11"/>
      <c r="W10" s="11">
        <v>32.526766154502837</v>
      </c>
      <c r="X10" s="11">
        <v>4.3487346946685301</v>
      </c>
      <c r="Y10" s="11">
        <v>4.7262408040909651</v>
      </c>
      <c r="Z10" s="11">
        <f t="shared" si="4"/>
        <v>41.60174165326233</v>
      </c>
      <c r="AA10" s="11"/>
      <c r="AB10" s="11">
        <v>31.04213176268205</v>
      </c>
      <c r="AC10" s="11">
        <v>3.9850244142180498</v>
      </c>
      <c r="AD10" s="11">
        <v>4.2999035870519995</v>
      </c>
      <c r="AE10" s="11">
        <f t="shared" si="5"/>
        <v>39.3270597639521</v>
      </c>
      <c r="AG10" s="10" t="str">
        <f>name!E6</f>
        <v>Associate professional occupations</v>
      </c>
      <c r="AH10" s="11">
        <v>17.503690587637802</v>
      </c>
      <c r="AI10" s="11">
        <v>10.940330588209255</v>
      </c>
      <c r="AJ10" s="11">
        <v>3.6344664349060571</v>
      </c>
      <c r="AK10" s="11">
        <f t="shared" si="6"/>
        <v>32.078487610753115</v>
      </c>
      <c r="AL10" s="11"/>
      <c r="AM10" s="11">
        <v>21.361931619624812</v>
      </c>
      <c r="AN10" s="11">
        <v>12.274391549142202</v>
      </c>
      <c r="AO10" s="11">
        <v>4.3643928247524348</v>
      </c>
      <c r="AP10" s="11">
        <f t="shared" si="7"/>
        <v>38.000715993519449</v>
      </c>
      <c r="AQ10" s="11"/>
      <c r="AR10" s="11">
        <v>25.402294301548459</v>
      </c>
      <c r="AS10" s="11">
        <v>13.963849450600389</v>
      </c>
      <c r="AT10" s="11">
        <v>4.6898083085519149</v>
      </c>
      <c r="AU10" s="11">
        <f t="shared" si="8"/>
        <v>44.055952060700761</v>
      </c>
    </row>
    <row r="11" spans="1:47" x14ac:dyDescent="0.2">
      <c r="A11" t="str">
        <f>name!E7</f>
        <v>Administrative and secretarial occupations</v>
      </c>
      <c r="B11" s="11">
        <v>43.54302549676185</v>
      </c>
      <c r="C11" s="11">
        <v>33.331144777466626</v>
      </c>
      <c r="D11" s="11">
        <v>2.230825142513686</v>
      </c>
      <c r="E11" s="11">
        <f t="shared" si="0"/>
        <v>79.104995416742156</v>
      </c>
      <c r="F11" s="11"/>
      <c r="G11" s="11">
        <v>44.898201843541401</v>
      </c>
      <c r="H11" s="11">
        <v>32.72066183996526</v>
      </c>
      <c r="I11" s="11">
        <v>2.2559910203980365</v>
      </c>
      <c r="J11" s="11">
        <f t="shared" si="1"/>
        <v>79.874854703904703</v>
      </c>
      <c r="K11" s="11"/>
      <c r="L11" s="11">
        <v>39.842556066341132</v>
      </c>
      <c r="M11" s="11">
        <v>28.997086857390297</v>
      </c>
      <c r="N11" s="11">
        <v>2.1321597447904757</v>
      </c>
      <c r="O11" s="11">
        <f t="shared" si="2"/>
        <v>70.971802668521903</v>
      </c>
      <c r="Q11" s="10" t="str">
        <f>name!E7</f>
        <v>Administrative and secretarial occupations</v>
      </c>
      <c r="R11" s="11">
        <v>17.935381026953248</v>
      </c>
      <c r="S11" s="11">
        <v>5.3079548707881496</v>
      </c>
      <c r="T11" s="11">
        <v>0.6187279992872865</v>
      </c>
      <c r="U11" s="11">
        <f t="shared" si="3"/>
        <v>23.862063897028683</v>
      </c>
      <c r="V11" s="11"/>
      <c r="W11" s="11">
        <v>20.397540978187156</v>
      </c>
      <c r="X11" s="11">
        <v>6.2241676313511203</v>
      </c>
      <c r="Y11" s="11">
        <v>0.5808974900639301</v>
      </c>
      <c r="Z11" s="11">
        <f t="shared" si="4"/>
        <v>27.202606099602203</v>
      </c>
      <c r="AA11" s="11"/>
      <c r="AB11" s="11">
        <v>22.214441517092069</v>
      </c>
      <c r="AC11" s="11">
        <v>6.7015992427020059</v>
      </c>
      <c r="AD11" s="11">
        <v>0.78457399757597646</v>
      </c>
      <c r="AE11" s="11">
        <f t="shared" si="5"/>
        <v>29.700614757370051</v>
      </c>
      <c r="AG11" s="10" t="str">
        <f>name!E7</f>
        <v>Administrative and secretarial occupations</v>
      </c>
      <c r="AH11" s="11">
        <v>25.607644469808605</v>
      </c>
      <c r="AI11" s="11">
        <v>28.023189906678468</v>
      </c>
      <c r="AJ11" s="11">
        <v>1.6120971432263977</v>
      </c>
      <c r="AK11" s="11">
        <f t="shared" si="6"/>
        <v>55.242931519713473</v>
      </c>
      <c r="AL11" s="11"/>
      <c r="AM11" s="11">
        <v>24.500660865354249</v>
      </c>
      <c r="AN11" s="11">
        <v>26.496494208614131</v>
      </c>
      <c r="AO11" s="11">
        <v>1.6750935303341068</v>
      </c>
      <c r="AP11" s="11">
        <f t="shared" si="7"/>
        <v>52.672248604302489</v>
      </c>
      <c r="AQ11" s="11"/>
      <c r="AR11" s="11">
        <v>17.628114549249069</v>
      </c>
      <c r="AS11" s="11">
        <v>22.295487614688284</v>
      </c>
      <c r="AT11" s="11">
        <v>1.3475857472144994</v>
      </c>
      <c r="AU11" s="11">
        <f t="shared" si="8"/>
        <v>41.271187911151856</v>
      </c>
    </row>
    <row r="12" spans="1:47" x14ac:dyDescent="0.2">
      <c r="A12" t="str">
        <f>name!E8</f>
        <v>Skilled trades occupations</v>
      </c>
      <c r="B12" s="11">
        <v>39.096732065555081</v>
      </c>
      <c r="C12" s="11">
        <v>5.8674469002236558</v>
      </c>
      <c r="D12" s="11">
        <v>22.959637013338391</v>
      </c>
      <c r="E12" s="11">
        <f t="shared" si="0"/>
        <v>67.923815979117123</v>
      </c>
      <c r="F12" s="11"/>
      <c r="G12" s="11">
        <v>34.647789076713728</v>
      </c>
      <c r="H12" s="11">
        <v>5.23484756603556</v>
      </c>
      <c r="I12" s="11">
        <v>18.292743795877541</v>
      </c>
      <c r="J12" s="11">
        <f t="shared" si="1"/>
        <v>58.175380438626831</v>
      </c>
      <c r="K12" s="11"/>
      <c r="L12" s="11">
        <v>27.703671337453414</v>
      </c>
      <c r="M12" s="11">
        <v>5.6148627477680284</v>
      </c>
      <c r="N12" s="11">
        <v>18.887253076936563</v>
      </c>
      <c r="O12" s="11">
        <f t="shared" si="2"/>
        <v>52.205787162158003</v>
      </c>
      <c r="Q12" s="10" t="str">
        <f>name!E8</f>
        <v>Skilled trades occupations</v>
      </c>
      <c r="R12" s="11">
        <v>36.574346931576613</v>
      </c>
      <c r="S12" s="11">
        <v>3.7208867614038579</v>
      </c>
      <c r="T12" s="11">
        <v>21.001427042462709</v>
      </c>
      <c r="U12" s="11">
        <f t="shared" si="3"/>
        <v>61.296660735443183</v>
      </c>
      <c r="V12" s="11"/>
      <c r="W12" s="11">
        <v>32.06686049655093</v>
      </c>
      <c r="X12" s="11">
        <v>3.304679183938354</v>
      </c>
      <c r="Y12" s="11">
        <v>16.153574112199362</v>
      </c>
      <c r="Z12" s="11">
        <f t="shared" si="4"/>
        <v>51.525113792688643</v>
      </c>
      <c r="AA12" s="11"/>
      <c r="AB12" s="11">
        <v>24.751362609509968</v>
      </c>
      <c r="AC12" s="11">
        <v>3.5998366477781483</v>
      </c>
      <c r="AD12" s="11">
        <v>16.116040399203232</v>
      </c>
      <c r="AE12" s="11">
        <f t="shared" si="5"/>
        <v>44.467239656491344</v>
      </c>
      <c r="AG12" s="10" t="str">
        <f>name!E8</f>
        <v>Skilled trades occupations</v>
      </c>
      <c r="AH12" s="11">
        <v>2.5223851339784891</v>
      </c>
      <c r="AI12" s="11">
        <v>2.146560138819797</v>
      </c>
      <c r="AJ12" s="11">
        <v>1.9582099708756746</v>
      </c>
      <c r="AK12" s="11">
        <f t="shared" si="6"/>
        <v>6.6271552436739611</v>
      </c>
      <c r="AL12" s="11"/>
      <c r="AM12" s="11">
        <v>2.5809285801627846</v>
      </c>
      <c r="AN12" s="11">
        <v>1.9301683820972066</v>
      </c>
      <c r="AO12" s="11">
        <v>2.1391696836781753</v>
      </c>
      <c r="AP12" s="11">
        <f t="shared" si="7"/>
        <v>6.6502666459381663</v>
      </c>
      <c r="AQ12" s="11"/>
      <c r="AR12" s="11">
        <v>2.9523087279434512</v>
      </c>
      <c r="AS12" s="11">
        <v>2.0150260999898806</v>
      </c>
      <c r="AT12" s="11">
        <v>2.7712126777333332</v>
      </c>
      <c r="AU12" s="11">
        <f t="shared" si="8"/>
        <v>7.7385475056666646</v>
      </c>
    </row>
    <row r="13" spans="1:47" x14ac:dyDescent="0.2">
      <c r="A13" t="str">
        <f>name!E9</f>
        <v>Caring, leisure and other service occupations</v>
      </c>
      <c r="B13" s="11">
        <v>30.805313816698852</v>
      </c>
      <c r="C13" s="11">
        <v>31.106562873376969</v>
      </c>
      <c r="D13" s="11">
        <v>5.0198454973909215</v>
      </c>
      <c r="E13" s="11">
        <f t="shared" si="0"/>
        <v>66.931722187466747</v>
      </c>
      <c r="F13" s="11"/>
      <c r="G13" s="11">
        <v>31.404834497238244</v>
      </c>
      <c r="H13" s="11">
        <v>30.462256520236821</v>
      </c>
      <c r="I13" s="11">
        <v>5.9647579154105914</v>
      </c>
      <c r="J13" s="11">
        <f t="shared" si="1"/>
        <v>67.831848932885649</v>
      </c>
      <c r="K13" s="11"/>
      <c r="L13" s="11">
        <v>38.667082081155826</v>
      </c>
      <c r="M13" s="11">
        <v>34.0727715557002</v>
      </c>
      <c r="N13" s="11">
        <v>6.4271486532064666</v>
      </c>
      <c r="O13" s="11">
        <f t="shared" si="2"/>
        <v>79.167002290062499</v>
      </c>
      <c r="Q13" s="10" t="str">
        <f>name!E9</f>
        <v>Caring, leisure and other service occupations</v>
      </c>
      <c r="R13" s="11">
        <v>6.880093486609665</v>
      </c>
      <c r="S13" s="11">
        <v>3.1973826839019424</v>
      </c>
      <c r="T13" s="11">
        <v>0.95052464899197431</v>
      </c>
      <c r="U13" s="11">
        <f t="shared" si="3"/>
        <v>11.028000819503582</v>
      </c>
      <c r="V13" s="11"/>
      <c r="W13" s="11">
        <v>7.7581634618183708</v>
      </c>
      <c r="X13" s="11">
        <v>3.6758076405729669</v>
      </c>
      <c r="Y13" s="11">
        <v>0.9328697719748793</v>
      </c>
      <c r="Z13" s="11">
        <f t="shared" si="4"/>
        <v>12.366840874366217</v>
      </c>
      <c r="AA13" s="11"/>
      <c r="AB13" s="11">
        <v>10.202380973013051</v>
      </c>
      <c r="AC13" s="11">
        <v>4.6608694523692771</v>
      </c>
      <c r="AD13" s="11">
        <v>1.3259073407943458</v>
      </c>
      <c r="AE13" s="11">
        <f t="shared" si="5"/>
        <v>16.189157766176674</v>
      </c>
      <c r="AG13" s="10" t="str">
        <f>name!E9</f>
        <v>Caring, leisure and other service occupations</v>
      </c>
      <c r="AH13" s="11">
        <v>23.925220330089189</v>
      </c>
      <c r="AI13" s="11">
        <v>27.909180189475027</v>
      </c>
      <c r="AJ13" s="11">
        <v>4.0693208483989469</v>
      </c>
      <c r="AK13" s="11">
        <f t="shared" si="6"/>
        <v>55.903721367963158</v>
      </c>
      <c r="AL13" s="11"/>
      <c r="AM13" s="11">
        <v>23.646671035419878</v>
      </c>
      <c r="AN13" s="11">
        <v>26.786448879663858</v>
      </c>
      <c r="AO13" s="11">
        <v>5.0318881434357126</v>
      </c>
      <c r="AP13" s="11">
        <f t="shared" si="7"/>
        <v>55.465008058519452</v>
      </c>
      <c r="AQ13" s="11"/>
      <c r="AR13" s="11">
        <v>28.464701108142773</v>
      </c>
      <c r="AS13" s="11">
        <v>29.41190210333092</v>
      </c>
      <c r="AT13" s="11">
        <v>5.1012413124121192</v>
      </c>
      <c r="AU13" s="11">
        <f t="shared" si="8"/>
        <v>62.977844523885814</v>
      </c>
    </row>
    <row r="14" spans="1:47" x14ac:dyDescent="0.2">
      <c r="A14" t="str">
        <f>name!E10</f>
        <v>Sales and customer service occupations</v>
      </c>
      <c r="B14" s="11">
        <v>20.386426634328309</v>
      </c>
      <c r="C14" s="11">
        <v>29.156993810821334</v>
      </c>
      <c r="D14" s="11">
        <v>3.6020660688047328</v>
      </c>
      <c r="E14" s="11">
        <f t="shared" si="0"/>
        <v>53.145486513954374</v>
      </c>
      <c r="F14" s="11"/>
      <c r="G14" s="11">
        <v>20.600357221427846</v>
      </c>
      <c r="H14" s="11">
        <v>30.415907080852158</v>
      </c>
      <c r="I14" s="11">
        <v>2.476403545740681</v>
      </c>
      <c r="J14" s="11">
        <f t="shared" si="1"/>
        <v>53.492667848020687</v>
      </c>
      <c r="K14" s="11"/>
      <c r="L14" s="11">
        <v>21.226770385474598</v>
      </c>
      <c r="M14" s="11">
        <v>30.248311274748552</v>
      </c>
      <c r="N14" s="11">
        <v>1.9885376968521729</v>
      </c>
      <c r="O14" s="11">
        <f t="shared" si="2"/>
        <v>53.463619357075324</v>
      </c>
      <c r="Q14" s="10" t="str">
        <f>name!E10</f>
        <v>Sales and customer service occupations</v>
      </c>
      <c r="R14" s="11">
        <v>10.632721962332731</v>
      </c>
      <c r="S14" s="11">
        <v>7.7098594870930031</v>
      </c>
      <c r="T14" s="11">
        <v>2.0933151287527667</v>
      </c>
      <c r="U14" s="11">
        <f t="shared" si="3"/>
        <v>20.4358965781785</v>
      </c>
      <c r="V14" s="11"/>
      <c r="W14" s="11">
        <v>11.682741383709203</v>
      </c>
      <c r="X14" s="11">
        <v>9.2278490479726418</v>
      </c>
      <c r="Y14" s="11">
        <v>1.5092714304901831</v>
      </c>
      <c r="Z14" s="11">
        <f t="shared" si="4"/>
        <v>22.419861862172031</v>
      </c>
      <c r="AA14" s="11"/>
      <c r="AB14" s="11">
        <v>13.629412021059293</v>
      </c>
      <c r="AC14" s="11">
        <v>9.8213576531334148</v>
      </c>
      <c r="AD14" s="11">
        <v>1.2392507988834678</v>
      </c>
      <c r="AE14" s="11">
        <f t="shared" si="5"/>
        <v>24.690020473076174</v>
      </c>
      <c r="AG14" s="10" t="str">
        <f>name!E10</f>
        <v>Sales and customer service occupations</v>
      </c>
      <c r="AH14" s="11">
        <v>9.7537046719955924</v>
      </c>
      <c r="AI14" s="11">
        <v>21.447134323728331</v>
      </c>
      <c r="AJ14" s="11">
        <v>1.5087509400519645</v>
      </c>
      <c r="AK14" s="11">
        <f t="shared" si="6"/>
        <v>32.709589935775888</v>
      </c>
      <c r="AL14" s="11"/>
      <c r="AM14" s="11">
        <v>8.917615837718655</v>
      </c>
      <c r="AN14" s="11">
        <v>21.188058032879525</v>
      </c>
      <c r="AO14" s="11">
        <v>0.96713211525049836</v>
      </c>
      <c r="AP14" s="11">
        <f t="shared" si="7"/>
        <v>31.072805985848682</v>
      </c>
      <c r="AQ14" s="11"/>
      <c r="AR14" s="11">
        <v>7.5973583644153049</v>
      </c>
      <c r="AS14" s="11">
        <v>20.426953621615155</v>
      </c>
      <c r="AT14" s="11">
        <v>0.7492868979687054</v>
      </c>
      <c r="AU14" s="11">
        <f t="shared" si="8"/>
        <v>28.773598883999167</v>
      </c>
    </row>
    <row r="15" spans="1:47" x14ac:dyDescent="0.2">
      <c r="A15" t="str">
        <f>name!E11</f>
        <v>Process, plant and machine operatives</v>
      </c>
      <c r="B15" s="11">
        <v>34.33471979599782</v>
      </c>
      <c r="C15" s="11">
        <v>5.6194032188649983</v>
      </c>
      <c r="D15" s="11">
        <v>7.7040804962038463</v>
      </c>
      <c r="E15" s="11">
        <f t="shared" si="0"/>
        <v>47.65820351106666</v>
      </c>
      <c r="F15" s="11"/>
      <c r="G15" s="11">
        <v>30.06141386379494</v>
      </c>
      <c r="H15" s="11">
        <v>6.7258378644139576</v>
      </c>
      <c r="I15" s="11">
        <v>6.3353166224672286</v>
      </c>
      <c r="J15" s="11">
        <f t="shared" si="1"/>
        <v>43.122568350676133</v>
      </c>
      <c r="K15" s="11"/>
      <c r="L15" s="11">
        <v>29.40106973922807</v>
      </c>
      <c r="M15" s="11">
        <v>8.7547481682503605</v>
      </c>
      <c r="N15" s="11">
        <v>7.6777321582765099</v>
      </c>
      <c r="O15" s="11">
        <f t="shared" si="2"/>
        <v>45.833550065754942</v>
      </c>
      <c r="Q15" s="10" t="str">
        <f>name!E11</f>
        <v>Process, plant and machine operatives</v>
      </c>
      <c r="R15" s="11">
        <v>29.899588914509163</v>
      </c>
      <c r="S15" s="11">
        <v>3.893760916026261</v>
      </c>
      <c r="T15" s="11">
        <v>7.0520995776956692</v>
      </c>
      <c r="U15" s="11">
        <f t="shared" si="3"/>
        <v>40.845449408231097</v>
      </c>
      <c r="V15" s="11"/>
      <c r="W15" s="11">
        <v>26.432224955008962</v>
      </c>
      <c r="X15" s="11">
        <v>5.0692565819638808</v>
      </c>
      <c r="Y15" s="11">
        <v>5.5845754918255679</v>
      </c>
      <c r="Z15" s="11">
        <f t="shared" si="4"/>
        <v>37.086057028798407</v>
      </c>
      <c r="AA15" s="11"/>
      <c r="AB15" s="11">
        <v>24.957725245086618</v>
      </c>
      <c r="AC15" s="11">
        <v>5.761627465988937</v>
      </c>
      <c r="AD15" s="11">
        <v>6.9072565610540604</v>
      </c>
      <c r="AE15" s="11">
        <f t="shared" si="5"/>
        <v>37.626609272129613</v>
      </c>
      <c r="AG15" s="10" t="str">
        <f>name!E11</f>
        <v>Process, plant and machine operatives</v>
      </c>
      <c r="AH15" s="11">
        <v>4.4351308814886368</v>
      </c>
      <c r="AI15" s="11">
        <v>1.7256423028387355</v>
      </c>
      <c r="AJ15" s="11">
        <v>0.65198091850817386</v>
      </c>
      <c r="AK15" s="11">
        <f t="shared" si="6"/>
        <v>6.8127541028355454</v>
      </c>
      <c r="AL15" s="11"/>
      <c r="AM15" s="11">
        <v>3.6291889087859857</v>
      </c>
      <c r="AN15" s="11">
        <v>1.6565812824500787</v>
      </c>
      <c r="AO15" s="11">
        <v>0.75074113064166204</v>
      </c>
      <c r="AP15" s="11">
        <f t="shared" si="7"/>
        <v>6.0365113218777271</v>
      </c>
      <c r="AQ15" s="11"/>
      <c r="AR15" s="11">
        <v>4.4433444941414502</v>
      </c>
      <c r="AS15" s="11">
        <v>2.9931207022614172</v>
      </c>
      <c r="AT15" s="11">
        <v>0.77047559722245129</v>
      </c>
      <c r="AU15" s="11">
        <f t="shared" si="8"/>
        <v>8.2069407936253178</v>
      </c>
    </row>
    <row r="16" spans="1:47" x14ac:dyDescent="0.2">
      <c r="A16" t="str">
        <f>name!E12</f>
        <v>Elementary occupations</v>
      </c>
      <c r="B16" s="11">
        <v>31.506733573958599</v>
      </c>
      <c r="C16" s="11">
        <v>36.837079544540913</v>
      </c>
      <c r="D16" s="11">
        <v>4.5599089742324885</v>
      </c>
      <c r="E16" s="11">
        <f t="shared" si="0"/>
        <v>72.903722092731996</v>
      </c>
      <c r="F16" s="11"/>
      <c r="G16" s="11">
        <v>28.352102173418334</v>
      </c>
      <c r="H16" s="11">
        <v>31.621685722319175</v>
      </c>
      <c r="I16" s="11">
        <v>3.5471939147441516</v>
      </c>
      <c r="J16" s="11">
        <f t="shared" si="1"/>
        <v>63.520981810481658</v>
      </c>
      <c r="K16" s="11"/>
      <c r="L16" s="11">
        <v>25.762997946256139</v>
      </c>
      <c r="M16" s="11">
        <v>25.332006034330057</v>
      </c>
      <c r="N16" s="11">
        <v>4.3248384707618257</v>
      </c>
      <c r="O16" s="11">
        <f t="shared" si="2"/>
        <v>55.419842451348025</v>
      </c>
      <c r="Q16" s="10" t="str">
        <f>name!E12</f>
        <v>Elementary occupations</v>
      </c>
      <c r="R16" s="11">
        <v>24.978430530990437</v>
      </c>
      <c r="S16" s="11">
        <v>11.847743810400203</v>
      </c>
      <c r="T16" s="11">
        <v>3.1219531075035412</v>
      </c>
      <c r="U16" s="11">
        <f t="shared" si="3"/>
        <v>39.948127448894184</v>
      </c>
      <c r="V16" s="11"/>
      <c r="W16" s="11">
        <v>22.507256222399207</v>
      </c>
      <c r="X16" s="11">
        <v>10.76759082685677</v>
      </c>
      <c r="Y16" s="11">
        <v>2.2731313803223538</v>
      </c>
      <c r="Z16" s="11">
        <f t="shared" si="4"/>
        <v>35.547978429578329</v>
      </c>
      <c r="AA16" s="11"/>
      <c r="AB16" s="11">
        <v>20.344695118949343</v>
      </c>
      <c r="AC16" s="11">
        <v>9.4430579245227495</v>
      </c>
      <c r="AD16" s="11">
        <v>3.0628022642926251</v>
      </c>
      <c r="AE16" s="11">
        <f t="shared" si="5"/>
        <v>32.850555307764722</v>
      </c>
      <c r="AG16" s="10" t="str">
        <f>name!E12</f>
        <v>Elementary occupations</v>
      </c>
      <c r="AH16" s="11">
        <v>6.5283030429681563</v>
      </c>
      <c r="AI16" s="11">
        <v>24.98933573414071</v>
      </c>
      <c r="AJ16" s="11">
        <v>1.4379558667289503</v>
      </c>
      <c r="AK16" s="11">
        <f t="shared" si="6"/>
        <v>32.955594643837813</v>
      </c>
      <c r="AL16" s="11"/>
      <c r="AM16" s="11">
        <v>5.8448459510191233</v>
      </c>
      <c r="AN16" s="11">
        <v>20.85409489546241</v>
      </c>
      <c r="AO16" s="11">
        <v>1.2740625344217977</v>
      </c>
      <c r="AP16" s="11">
        <f t="shared" si="7"/>
        <v>27.973003380903332</v>
      </c>
      <c r="AQ16" s="11"/>
      <c r="AR16" s="11">
        <v>5.4183028273068077</v>
      </c>
      <c r="AS16" s="11">
        <v>15.888948109807297</v>
      </c>
      <c r="AT16" s="11">
        <v>1.2620362064692012</v>
      </c>
      <c r="AU16" s="11">
        <f t="shared" si="8"/>
        <v>22.569287143583306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355.50698896840959</v>
      </c>
      <c r="C18" s="34">
        <f t="shared" ref="C18:D18" si="9">SUM(C8:C16)</f>
        <v>183.61579583978113</v>
      </c>
      <c r="D18" s="34">
        <f t="shared" si="9"/>
        <v>77.257215191809323</v>
      </c>
      <c r="E18" s="34">
        <f t="shared" si="0"/>
        <v>616.38000000000011</v>
      </c>
      <c r="F18" s="34"/>
      <c r="G18" s="34">
        <f>SUM(G8:G16)</f>
        <v>382.67858424652934</v>
      </c>
      <c r="H18" s="34">
        <f t="shared" ref="H18:I18" si="10">SUM(H8:H16)</f>
        <v>189.45753821062809</v>
      </c>
      <c r="I18" s="34">
        <f t="shared" si="10"/>
        <v>73.282877542842471</v>
      </c>
      <c r="J18" s="34">
        <f t="shared" ref="J18" si="11">SUM(G18:I18)</f>
        <v>645.41899999999987</v>
      </c>
      <c r="K18" s="34"/>
      <c r="L18" s="34">
        <f>SUM(L8:L16)</f>
        <v>402.70054501282493</v>
      </c>
      <c r="M18" s="34">
        <f t="shared" ref="M18:N18" si="12">SUM(M8:M16)</f>
        <v>195.0679685210938</v>
      </c>
      <c r="N18" s="34">
        <f t="shared" si="12"/>
        <v>76.944486466081202</v>
      </c>
      <c r="O18" s="34">
        <f>SUM(L18:N18)</f>
        <v>674.71299999999997</v>
      </c>
      <c r="Q18" s="231" t="str">
        <f>name!E3</f>
        <v>All occupations</v>
      </c>
      <c r="R18" s="34">
        <f>SUM(R8:R16)</f>
        <v>218.38658897357791</v>
      </c>
      <c r="S18" s="34">
        <f t="shared" ref="S18:T18" si="13">SUM(S8:S16)</f>
        <v>44.145737993260049</v>
      </c>
      <c r="T18" s="34">
        <f t="shared" si="13"/>
        <v>54.383280900693634</v>
      </c>
      <c r="U18" s="34">
        <f t="shared" ref="U18" si="14">SUM(R18:T18)</f>
        <v>316.91560786753161</v>
      </c>
      <c r="V18" s="34"/>
      <c r="W18" s="34">
        <f>SUM(W8:W16)</f>
        <v>234.1120280722306</v>
      </c>
      <c r="X18" s="34">
        <f t="shared" ref="X18:Y18" si="15">SUM(X8:X16)</f>
        <v>50.922194584303419</v>
      </c>
      <c r="Y18" s="34">
        <f t="shared" si="15"/>
        <v>46.818413523337149</v>
      </c>
      <c r="Z18" s="34">
        <f t="shared" ref="Z18" si="16">SUM(W18:Y18)</f>
        <v>331.85263617987118</v>
      </c>
      <c r="AA18" s="34"/>
      <c r="AB18" s="34">
        <f>SUM(AB8:AB16)</f>
        <v>235.32611802691974</v>
      </c>
      <c r="AC18" s="34">
        <f t="shared" ref="AC18:AD18" si="17">SUM(AC8:AC16)</f>
        <v>54.648116333148714</v>
      </c>
      <c r="AD18" s="34">
        <f t="shared" si="17"/>
        <v>48.858148074678532</v>
      </c>
      <c r="AE18" s="34">
        <f t="shared" ref="AE18" si="18">SUM(AB18:AD18)</f>
        <v>338.83238243474699</v>
      </c>
      <c r="AG18" s="231" t="str">
        <f>name!E3</f>
        <v>All occupations</v>
      </c>
      <c r="AH18" s="34">
        <f>SUM(AH8:AH16)</f>
        <v>137.12039999483173</v>
      </c>
      <c r="AI18" s="34">
        <f t="shared" ref="AI18:AJ18" si="19">SUM(AI8:AI16)</f>
        <v>139.47005784652103</v>
      </c>
      <c r="AJ18" s="34">
        <f t="shared" si="19"/>
        <v>22.873934291115678</v>
      </c>
      <c r="AK18" s="34">
        <f t="shared" si="6"/>
        <v>299.46439213246845</v>
      </c>
      <c r="AL18" s="34"/>
      <c r="AM18" s="34">
        <f>SUM(AM8:AM16)</f>
        <v>148.56655617429877</v>
      </c>
      <c r="AN18" s="34">
        <f t="shared" ref="AN18:AO18" si="20">SUM(AN8:AN16)</f>
        <v>138.53534362632467</v>
      </c>
      <c r="AO18" s="34">
        <f t="shared" si="20"/>
        <v>26.4644640195053</v>
      </c>
      <c r="AP18" s="34">
        <f t="shared" si="7"/>
        <v>313.56636382012869</v>
      </c>
      <c r="AQ18" s="34"/>
      <c r="AR18" s="34">
        <f>SUM(AR8:AR16)</f>
        <v>167.37442698590519</v>
      </c>
      <c r="AS18" s="34">
        <f t="shared" ref="AS18:AT18" si="21">SUM(AS8:AS16)</f>
        <v>140.41985218794511</v>
      </c>
      <c r="AT18" s="34">
        <f t="shared" si="21"/>
        <v>28.086338391402677</v>
      </c>
      <c r="AU18" s="34">
        <f t="shared" si="8"/>
        <v>335.88061756525303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10.20709412610015</v>
      </c>
      <c r="C26" s="18">
        <f t="shared" ref="C26:O26" si="22">C8/C$18*100</f>
        <v>2.7615532775770339</v>
      </c>
      <c r="D26" s="18">
        <f t="shared" si="22"/>
        <v>14.495396114353676</v>
      </c>
      <c r="E26" s="18">
        <f t="shared" si="22"/>
        <v>8.5266102706129434</v>
      </c>
      <c r="F26" s="18"/>
      <c r="G26" s="18">
        <f t="shared" si="22"/>
        <v>11.496611170512585</v>
      </c>
      <c r="H26" s="18">
        <f t="shared" si="22"/>
        <v>4.1932278071379541</v>
      </c>
      <c r="I26" s="18">
        <f t="shared" si="22"/>
        <v>16.038157452846438</v>
      </c>
      <c r="J26" s="18">
        <f t="shared" si="22"/>
        <v>9.8684231987144333</v>
      </c>
      <c r="K26" s="18"/>
      <c r="L26" s="18">
        <f t="shared" si="22"/>
        <v>12.009612963625225</v>
      </c>
      <c r="M26" s="18">
        <f t="shared" si="22"/>
        <v>5.1407652021462606</v>
      </c>
      <c r="N26" s="18">
        <f t="shared" si="22"/>
        <v>17.102809178181293</v>
      </c>
      <c r="O26" s="18">
        <f t="shared" si="22"/>
        <v>10.604572877377651</v>
      </c>
      <c r="Q26" t="str">
        <f>$A$8</f>
        <v>Managers, directors and senior officials</v>
      </c>
      <c r="R26" s="18">
        <f>R8/R$18*100</f>
        <v>11.269112035488215</v>
      </c>
      <c r="S26" s="18">
        <f t="shared" ref="S26:U26" si="23">S8/S$18*100</f>
        <v>3.9587991239996483</v>
      </c>
      <c r="T26" s="18">
        <f t="shared" si="23"/>
        <v>13.72540269992594</v>
      </c>
      <c r="U26" s="18">
        <f t="shared" si="23"/>
        <v>10.672303268213771</v>
      </c>
      <c r="V26" s="18"/>
      <c r="W26" s="18">
        <f t="shared" ref="W26:Z26" si="24">W8/W$18*100</f>
        <v>12.739928266520495</v>
      </c>
      <c r="X26" s="18">
        <f t="shared" si="24"/>
        <v>5.7059981604605614</v>
      </c>
      <c r="Y26" s="18">
        <f t="shared" si="24"/>
        <v>15.608342777481008</v>
      </c>
      <c r="Z26" s="18">
        <f t="shared" si="24"/>
        <v>12.065265731366392</v>
      </c>
      <c r="AA26" s="18"/>
      <c r="AB26" s="18">
        <f t="shared" ref="AB26:AE26" si="25">AB8/AB$18*100</f>
        <v>12.653777314460568</v>
      </c>
      <c r="AC26" s="18">
        <f t="shared" si="25"/>
        <v>7.225547750878186</v>
      </c>
      <c r="AD26" s="18">
        <f t="shared" si="25"/>
        <v>16.791246690952686</v>
      </c>
      <c r="AE26" s="18">
        <f t="shared" si="25"/>
        <v>12.374897744144455</v>
      </c>
      <c r="AG26" t="str">
        <f>$A$8</f>
        <v>Managers, directors and senior officials</v>
      </c>
      <c r="AH26" s="18">
        <f>AH8/AH$18*100</f>
        <v>8.5156574859732821</v>
      </c>
      <c r="AI26" s="18">
        <f t="shared" ref="AI26:AK26" si="26">AI8/AI$18*100</f>
        <v>2.382595225463414</v>
      </c>
      <c r="AJ26" s="18">
        <f t="shared" si="26"/>
        <v>16.32607235988138</v>
      </c>
      <c r="AK26" s="18">
        <f t="shared" si="26"/>
        <v>6.2558775274326672</v>
      </c>
      <c r="AL26" s="18"/>
      <c r="AM26" s="18">
        <f t="shared" ref="AM26:AP26" si="27">AM8/AM$18*100</f>
        <v>9.537384986782504</v>
      </c>
      <c r="AN26" s="18">
        <f t="shared" si="27"/>
        <v>3.6371705276249036</v>
      </c>
      <c r="AO26" s="18">
        <f t="shared" si="27"/>
        <v>16.79854471006902</v>
      </c>
      <c r="AP26" s="18">
        <f t="shared" si="27"/>
        <v>7.5434672409038077</v>
      </c>
      <c r="AQ26" s="18"/>
      <c r="AR26" s="18">
        <f t="shared" ref="AR26:AU26" si="28">AR8/AR$18*100</f>
        <v>11.103926839506775</v>
      </c>
      <c r="AS26" s="18">
        <f t="shared" si="28"/>
        <v>4.329416682138338</v>
      </c>
      <c r="AT26" s="18">
        <f t="shared" si="28"/>
        <v>17.644793894145199</v>
      </c>
      <c r="AU26" s="18">
        <f t="shared" si="28"/>
        <v>8.8186901532173714</v>
      </c>
    </row>
    <row r="27" spans="1:47" x14ac:dyDescent="0.2">
      <c r="A27" t="str">
        <f>$A$9</f>
        <v>Professional occupations</v>
      </c>
      <c r="B27" s="18">
        <f t="shared" ref="B27:B34" si="29">B9/B$18*100</f>
        <v>21.027431100385503</v>
      </c>
      <c r="C27" s="18">
        <f t="shared" ref="C27:O27" si="30">C9/C$18*100</f>
        <v>12.327811251533857</v>
      </c>
      <c r="D27" s="18">
        <f t="shared" si="30"/>
        <v>15.438411139719607</v>
      </c>
      <c r="E27" s="18">
        <f t="shared" si="30"/>
        <v>17.735338982109543</v>
      </c>
      <c r="F27" s="18"/>
      <c r="G27" s="18">
        <f t="shared" si="30"/>
        <v>24.780618209753243</v>
      </c>
      <c r="H27" s="18">
        <f t="shared" si="30"/>
        <v>14.625350598202244</v>
      </c>
      <c r="I27" s="18">
        <f t="shared" si="30"/>
        <v>18.512665260901947</v>
      </c>
      <c r="J27" s="18">
        <f t="shared" si="30"/>
        <v>21.087938524231827</v>
      </c>
      <c r="K27" s="18"/>
      <c r="L27" s="18">
        <f t="shared" si="30"/>
        <v>28.629013782577299</v>
      </c>
      <c r="M27" s="18">
        <f t="shared" si="30"/>
        <v>17.466384681264348</v>
      </c>
      <c r="N27" s="18">
        <f t="shared" si="30"/>
        <v>17.3598352392879</v>
      </c>
      <c r="O27" s="18">
        <f t="shared" si="30"/>
        <v>24.116617344305702</v>
      </c>
      <c r="Q27" t="str">
        <f>$A$9</f>
        <v>Professional occupations</v>
      </c>
      <c r="R27" s="18">
        <f t="shared" ref="R27:U27" si="31">R9/R$18*100</f>
        <v>18.126740327112319</v>
      </c>
      <c r="S27" s="18">
        <f t="shared" si="31"/>
        <v>8.3136700903309464</v>
      </c>
      <c r="T27" s="18">
        <f t="shared" si="31"/>
        <v>14.086221509691013</v>
      </c>
      <c r="U27" s="18">
        <f t="shared" si="31"/>
        <v>16.066438211327302</v>
      </c>
      <c r="V27" s="18"/>
      <c r="W27" s="18">
        <f t="shared" ref="W27:Z27" si="32">W9/W$18*100</f>
        <v>21.748036783760071</v>
      </c>
      <c r="X27" s="18">
        <f t="shared" si="32"/>
        <v>10.601447040534117</v>
      </c>
      <c r="Y27" s="18">
        <f t="shared" si="32"/>
        <v>16.553902606729114</v>
      </c>
      <c r="Z27" s="18">
        <f t="shared" si="32"/>
        <v>19.304813963579065</v>
      </c>
      <c r="AA27" s="18"/>
      <c r="AB27" s="18">
        <f t="shared" ref="AB27:AE27" si="33">AB9/AB$18*100</f>
        <v>24.819313016056714</v>
      </c>
      <c r="AC27" s="18">
        <f t="shared" si="33"/>
        <v>12.308050566326752</v>
      </c>
      <c r="AD27" s="18">
        <f t="shared" si="33"/>
        <v>14.160424057411678</v>
      </c>
      <c r="AE27" s="18">
        <f t="shared" si="33"/>
        <v>21.264486018042746</v>
      </c>
      <c r="AG27" t="str">
        <f>$A$9</f>
        <v>Professional occupations</v>
      </c>
      <c r="AH27" s="18">
        <f t="shared" ref="AH27:AK27" si="34">AH9/AH$18*100</f>
        <v>25.647253998117257</v>
      </c>
      <c r="AI27" s="18">
        <f>AI9/AI$18*100</f>
        <v>13.598386647476049</v>
      </c>
      <c r="AJ27" s="18">
        <f t="shared" si="34"/>
        <v>18.653271668081445</v>
      </c>
      <c r="AK27" s="18">
        <f t="shared" si="34"/>
        <v>19.501494545636739</v>
      </c>
      <c r="AL27" s="18"/>
      <c r="AM27" s="18">
        <f t="shared" ref="AM27:AP27" si="35">AM9/AM$18*100</f>
        <v>29.559377347849608</v>
      </c>
      <c r="AN27" s="18">
        <f t="shared" si="35"/>
        <v>16.104438855309727</v>
      </c>
      <c r="AO27" s="18">
        <f t="shared" si="35"/>
        <v>21.977921911085474</v>
      </c>
      <c r="AP27" s="18">
        <f t="shared" si="35"/>
        <v>22.975049689092394</v>
      </c>
      <c r="AQ27" s="18"/>
      <c r="AR27" s="18">
        <f t="shared" ref="AR27:AU27" si="36">AR9/AR$18*100</f>
        <v>33.985400109772726</v>
      </c>
      <c r="AS27" s="18">
        <f t="shared" si="36"/>
        <v>19.47388745530985</v>
      </c>
      <c r="AT27" s="18">
        <f t="shared" si="36"/>
        <v>22.925434538758704</v>
      </c>
      <c r="AU27" s="18">
        <f t="shared" si="36"/>
        <v>26.993813591292792</v>
      </c>
    </row>
    <row r="28" spans="1:47" x14ac:dyDescent="0.2">
      <c r="A28" t="str">
        <f>$A$10</f>
        <v>Associate professional occupations</v>
      </c>
      <c r="B28" s="18">
        <f t="shared" si="29"/>
        <v>12.599785327379861</v>
      </c>
      <c r="C28" s="18">
        <f t="shared" ref="C28:O28" si="37">C10/C$18*100</f>
        <v>7.6195557594630756</v>
      </c>
      <c r="D28" s="18">
        <f t="shared" si="37"/>
        <v>10.425985578106106</v>
      </c>
      <c r="E28" s="18">
        <f t="shared" si="37"/>
        <v>10.843741116679654</v>
      </c>
      <c r="F28" s="18"/>
      <c r="G28" s="18">
        <f t="shared" si="37"/>
        <v>14.081973748343184</v>
      </c>
      <c r="H28" s="18">
        <f t="shared" si="37"/>
        <v>8.7740643105634</v>
      </c>
      <c r="I28" s="18">
        <f t="shared" si="37"/>
        <v>12.404853539667371</v>
      </c>
      <c r="J28" s="18">
        <f t="shared" si="37"/>
        <v>12.333454336916292</v>
      </c>
      <c r="K28" s="18"/>
      <c r="L28" s="18">
        <f t="shared" si="37"/>
        <v>14.01647620378386</v>
      </c>
      <c r="M28" s="18">
        <f t="shared" si="37"/>
        <v>9.201343511647595</v>
      </c>
      <c r="N28" s="18">
        <f t="shared" si="37"/>
        <v>11.683373700293355</v>
      </c>
      <c r="O28" s="18">
        <f t="shared" si="37"/>
        <v>12.358293352084941</v>
      </c>
      <c r="Q28" t="str">
        <f>$A$10</f>
        <v>Associate professional occupations</v>
      </c>
      <c r="R28" s="18">
        <f t="shared" ref="R28:U28" si="38">R10/R$18*100</f>
        <v>12.495926134692958</v>
      </c>
      <c r="S28" s="18">
        <f t="shared" si="38"/>
        <v>6.9097890252745726</v>
      </c>
      <c r="T28" s="18">
        <f t="shared" si="38"/>
        <v>8.1281592537790459</v>
      </c>
      <c r="U28" s="18">
        <f t="shared" si="38"/>
        <v>10.968271369823615</v>
      </c>
      <c r="V28" s="18"/>
      <c r="W28" s="18">
        <f t="shared" ref="W28:Z28" si="39">W10/W$18*100</f>
        <v>13.893675785196031</v>
      </c>
      <c r="X28" s="18">
        <f t="shared" si="39"/>
        <v>8.5399593049137987</v>
      </c>
      <c r="Y28" s="18">
        <f t="shared" si="39"/>
        <v>10.094833311118325</v>
      </c>
      <c r="Z28" s="18">
        <f t="shared" si="39"/>
        <v>12.536209485077979</v>
      </c>
      <c r="AA28" s="18"/>
      <c r="AB28" s="18">
        <f t="shared" ref="AB28:AE28" si="40">AB10/AB$18*100</f>
        <v>13.191111986613842</v>
      </c>
      <c r="AC28" s="18">
        <f t="shared" si="40"/>
        <v>7.2921532920262697</v>
      </c>
      <c r="AD28" s="18">
        <f t="shared" si="40"/>
        <v>8.8007911811960167</v>
      </c>
      <c r="AE28" s="18">
        <f t="shared" si="40"/>
        <v>11.606641455388575</v>
      </c>
      <c r="AG28" t="str">
        <f>$A$10</f>
        <v>Associate professional occupations</v>
      </c>
      <c r="AH28" s="18">
        <f t="shared" ref="AH28:AK28" si="41">AH10/AH$18*100</f>
        <v>12.765198021809695</v>
      </c>
      <c r="AI28" s="18">
        <f t="shared" si="41"/>
        <v>7.8442145627045452</v>
      </c>
      <c r="AJ28" s="18">
        <f t="shared" si="41"/>
        <v>15.889118105570924</v>
      </c>
      <c r="AK28" s="18">
        <f t="shared" si="41"/>
        <v>10.711953892856535</v>
      </c>
      <c r="AL28" s="18"/>
      <c r="AM28" s="18">
        <f t="shared" ref="AM28:AP28" si="42">AM10/AM$18*100</f>
        <v>14.378694754533401</v>
      </c>
      <c r="AN28" s="18">
        <f t="shared" si="42"/>
        <v>8.8601155689556492</v>
      </c>
      <c r="AO28" s="18">
        <f t="shared" si="42"/>
        <v>16.491521693149402</v>
      </c>
      <c r="AP28" s="18">
        <f t="shared" si="42"/>
        <v>12.118875102087745</v>
      </c>
      <c r="AQ28" s="18"/>
      <c r="AR28" s="18">
        <f t="shared" ref="AR28:AU28" si="43">AR10/AR$18*100</f>
        <v>15.176926821495625</v>
      </c>
      <c r="AS28" s="18">
        <f t="shared" si="43"/>
        <v>9.9443556114205691</v>
      </c>
      <c r="AT28" s="18">
        <f t="shared" si="43"/>
        <v>16.697827403473433</v>
      </c>
      <c r="AU28" s="18">
        <f t="shared" si="43"/>
        <v>13.116550868595986</v>
      </c>
    </row>
    <row r="29" spans="1:47" x14ac:dyDescent="0.2">
      <c r="A29" t="str">
        <f>$A$11</f>
        <v>Administrative and secretarial occupations</v>
      </c>
      <c r="B29" s="18">
        <f t="shared" si="29"/>
        <v>12.248148938819059</v>
      </c>
      <c r="C29" s="18">
        <f t="shared" ref="C29:O29" si="44">C11/C$18*100</f>
        <v>18.152656542986424</v>
      </c>
      <c r="D29" s="18">
        <f t="shared" si="44"/>
        <v>2.8875298403846612</v>
      </c>
      <c r="E29" s="18">
        <f t="shared" si="44"/>
        <v>12.833803078740736</v>
      </c>
      <c r="F29" s="18"/>
      <c r="G29" s="18">
        <f t="shared" si="44"/>
        <v>11.732614181152364</v>
      </c>
      <c r="H29" s="18">
        <f t="shared" si="44"/>
        <v>17.270709916851288</v>
      </c>
      <c r="I29" s="18">
        <f t="shared" si="44"/>
        <v>3.0784694816045457</v>
      </c>
      <c r="J29" s="18">
        <f t="shared" si="44"/>
        <v>12.375659022108849</v>
      </c>
      <c r="K29" s="18"/>
      <c r="L29" s="18">
        <f t="shared" si="44"/>
        <v>9.8938421017215799</v>
      </c>
      <c r="M29" s="18">
        <f t="shared" si="44"/>
        <v>14.865119618167693</v>
      </c>
      <c r="N29" s="18">
        <f t="shared" si="44"/>
        <v>2.7710364221228221</v>
      </c>
      <c r="O29" s="18">
        <f t="shared" si="44"/>
        <v>10.518813579777166</v>
      </c>
      <c r="Q29" t="str">
        <f>$A$11</f>
        <v>Administrative and secretarial occupations</v>
      </c>
      <c r="R29" s="18">
        <f t="shared" ref="R29:U29" si="45">R11/R$18*100</f>
        <v>8.2126751057608249</v>
      </c>
      <c r="S29" s="18">
        <f t="shared" si="45"/>
        <v>12.023708543729729</v>
      </c>
      <c r="T29" s="18">
        <f t="shared" si="45"/>
        <v>1.1377173076723934</v>
      </c>
      <c r="U29" s="18">
        <f t="shared" si="45"/>
        <v>7.5294694564247688</v>
      </c>
      <c r="V29" s="18"/>
      <c r="W29" s="18">
        <f t="shared" ref="W29:Z29" si="46">W11/W$18*100</f>
        <v>8.7127266147529596</v>
      </c>
      <c r="X29" s="18">
        <f t="shared" si="46"/>
        <v>12.222897465753956</v>
      </c>
      <c r="Y29" s="18">
        <f t="shared" si="46"/>
        <v>1.2407457800217332</v>
      </c>
      <c r="Z29" s="18">
        <f t="shared" si="46"/>
        <v>8.1971945176466257</v>
      </c>
      <c r="AA29" s="18"/>
      <c r="AB29" s="18">
        <f t="shared" ref="AB29:AE29" si="47">AB11/AB$18*100</f>
        <v>9.4398538094062658</v>
      </c>
      <c r="AC29" s="18">
        <f t="shared" si="47"/>
        <v>12.263184337127679</v>
      </c>
      <c r="AD29" s="18">
        <f t="shared" si="47"/>
        <v>1.6058201722602614</v>
      </c>
      <c r="AE29" s="18">
        <f t="shared" si="47"/>
        <v>8.7655774055450131</v>
      </c>
      <c r="AG29" t="str">
        <f>$A$11</f>
        <v>Administrative and secretarial occupations</v>
      </c>
      <c r="AH29" s="18">
        <f t="shared" ref="AH29:AK29" si="48">AH11/AH$18*100</f>
        <v>18.675298840124295</v>
      </c>
      <c r="AI29" s="18">
        <f t="shared" si="48"/>
        <v>20.09262083874405</v>
      </c>
      <c r="AJ29" s="18">
        <f t="shared" si="48"/>
        <v>7.0477475484072825</v>
      </c>
      <c r="AK29" s="18">
        <f t="shared" si="48"/>
        <v>18.447245472602532</v>
      </c>
      <c r="AL29" s="18"/>
      <c r="AM29" s="18">
        <f t="shared" ref="AM29:AP29" si="49">AM11/AM$18*100</f>
        <v>16.491370262772996</v>
      </c>
      <c r="AN29" s="18">
        <f t="shared" si="49"/>
        <v>19.126161970683725</v>
      </c>
      <c r="AO29" s="18">
        <f t="shared" si="49"/>
        <v>6.3295955251521443</v>
      </c>
      <c r="AP29" s="18">
        <f t="shared" si="49"/>
        <v>16.797799343847007</v>
      </c>
      <c r="AQ29" s="18"/>
      <c r="AR29" s="18">
        <f t="shared" ref="AR29:AU29" si="50">AR11/AR$18*100</f>
        <v>10.532143330793033</v>
      </c>
      <c r="AS29" s="18">
        <f t="shared" si="50"/>
        <v>15.87773186432846</v>
      </c>
      <c r="AT29" s="18">
        <f t="shared" si="50"/>
        <v>4.7980115045078282</v>
      </c>
      <c r="AU29" s="18">
        <f t="shared" si="50"/>
        <v>12.287457433632328</v>
      </c>
    </row>
    <row r="30" spans="1:47" x14ac:dyDescent="0.2">
      <c r="A30" t="str">
        <f>$A$12</f>
        <v>Skilled trades occupations</v>
      </c>
      <c r="B30" s="18">
        <f t="shared" si="29"/>
        <v>10.997458075016697</v>
      </c>
      <c r="C30" s="18">
        <f t="shared" ref="C30:O30" si="51">C12/C$18*100</f>
        <v>3.1955022569754585</v>
      </c>
      <c r="D30" s="18">
        <f t="shared" si="51"/>
        <v>29.7184372441275</v>
      </c>
      <c r="E30" s="18">
        <f t="shared" si="51"/>
        <v>11.019795577260313</v>
      </c>
      <c r="F30" s="18"/>
      <c r="G30" s="18">
        <f t="shared" si="51"/>
        <v>9.0540183075394971</v>
      </c>
      <c r="H30" s="18">
        <f t="shared" si="51"/>
        <v>2.7630716705585789</v>
      </c>
      <c r="I30" s="18">
        <f t="shared" si="51"/>
        <v>24.961825202869907</v>
      </c>
      <c r="J30" s="18">
        <f t="shared" si="51"/>
        <v>9.0135834920612563</v>
      </c>
      <c r="K30" s="18"/>
      <c r="L30" s="18">
        <f t="shared" si="51"/>
        <v>6.8794720246954544</v>
      </c>
      <c r="M30" s="18">
        <f t="shared" si="51"/>
        <v>2.8784135039376606</v>
      </c>
      <c r="N30" s="18">
        <f t="shared" si="51"/>
        <v>24.546597091479029</v>
      </c>
      <c r="O30" s="18">
        <f t="shared" si="51"/>
        <v>7.7374805527917809</v>
      </c>
      <c r="Q30" t="str">
        <f>$A$12</f>
        <v>Skilled trades occupations</v>
      </c>
      <c r="R30" s="18">
        <f t="shared" ref="R30:U30" si="52">R12/R$18*100</f>
        <v>16.747524242892801</v>
      </c>
      <c r="S30" s="18">
        <f t="shared" si="52"/>
        <v>8.4286432406497411</v>
      </c>
      <c r="T30" s="18">
        <f t="shared" si="52"/>
        <v>38.617432958508473</v>
      </c>
      <c r="U30" s="18">
        <f t="shared" si="52"/>
        <v>19.34163519048413</v>
      </c>
      <c r="V30" s="18"/>
      <c r="W30" s="18">
        <f t="shared" ref="W30:Z30" si="53">W12/W$18*100</f>
        <v>13.697228955129695</v>
      </c>
      <c r="X30" s="18">
        <f t="shared" si="53"/>
        <v>6.4896637132701454</v>
      </c>
      <c r="Y30" s="18">
        <f t="shared" si="53"/>
        <v>34.502608902259013</v>
      </c>
      <c r="Z30" s="18">
        <f t="shared" si="53"/>
        <v>15.52650428992251</v>
      </c>
      <c r="AA30" s="18"/>
      <c r="AB30" s="18">
        <f t="shared" ref="AB30:AE30" si="54">AB12/AB$18*100</f>
        <v>10.51789865784408</v>
      </c>
      <c r="AC30" s="18">
        <f t="shared" si="54"/>
        <v>6.5873023432914595</v>
      </c>
      <c r="AD30" s="18">
        <f t="shared" si="54"/>
        <v>32.985368939015544</v>
      </c>
      <c r="AE30" s="18">
        <f t="shared" si="54"/>
        <v>13.12366879958852</v>
      </c>
      <c r="AG30" t="str">
        <f>$A$12</f>
        <v>Skilled trades occupations</v>
      </c>
      <c r="AH30" s="18">
        <f t="shared" ref="AH30:AK30" si="55">AH12/AH$18*100</f>
        <v>1.8395403850000158</v>
      </c>
      <c r="AI30" s="18">
        <f t="shared" si="55"/>
        <v>1.5390831350926706</v>
      </c>
      <c r="AJ30" s="18">
        <f t="shared" si="55"/>
        <v>8.5608795843933621</v>
      </c>
      <c r="AK30" s="18">
        <f t="shared" si="55"/>
        <v>2.2130027535101506</v>
      </c>
      <c r="AL30" s="18"/>
      <c r="AM30" s="18">
        <f t="shared" ref="AM30:AP30" si="56">AM12/AM$18*100</f>
        <v>1.7372204395280124</v>
      </c>
      <c r="AN30" s="18">
        <f t="shared" si="56"/>
        <v>1.3932678344549423</v>
      </c>
      <c r="AO30" s="18">
        <f t="shared" si="56"/>
        <v>8.0831778119576772</v>
      </c>
      <c r="AP30" s="18">
        <f t="shared" si="56"/>
        <v>2.1208482201085075</v>
      </c>
      <c r="AQ30" s="18"/>
      <c r="AR30" s="18">
        <f t="shared" ref="AR30:AU30" si="57">AR12/AR$18*100</f>
        <v>1.7638947485042435</v>
      </c>
      <c r="AS30" s="18">
        <f t="shared" si="57"/>
        <v>1.4350008696013059</v>
      </c>
      <c r="AT30" s="18">
        <f t="shared" si="57"/>
        <v>9.8667638305661463</v>
      </c>
      <c r="AU30" s="18">
        <f t="shared" si="57"/>
        <v>2.3039577459879066</v>
      </c>
    </row>
    <row r="31" spans="1:47" x14ac:dyDescent="0.2">
      <c r="A31" t="str">
        <f>$A$13</f>
        <v>Caring, leisure and other service occupations</v>
      </c>
      <c r="B31" s="18">
        <f t="shared" si="29"/>
        <v>8.6651781181821477</v>
      </c>
      <c r="C31" s="18">
        <f t="shared" ref="C31:O31" si="58">C13/C$18*100</f>
        <v>16.941114859486181</v>
      </c>
      <c r="D31" s="18">
        <f t="shared" si="58"/>
        <v>6.4975749966238974</v>
      </c>
      <c r="E31" s="18">
        <f t="shared" si="58"/>
        <v>10.858840680662372</v>
      </c>
      <c r="F31" s="18"/>
      <c r="G31" s="18">
        <f t="shared" si="58"/>
        <v>8.206582701530694</v>
      </c>
      <c r="H31" s="18">
        <f t="shared" si="58"/>
        <v>16.078672196389789</v>
      </c>
      <c r="I31" s="18">
        <f t="shared" si="58"/>
        <v>8.1393609467961845</v>
      </c>
      <c r="J31" s="18">
        <f t="shared" si="58"/>
        <v>10.509738469565608</v>
      </c>
      <c r="K31" s="18"/>
      <c r="L31" s="18">
        <f t="shared" si="58"/>
        <v>9.6019443132177482</v>
      </c>
      <c r="M31" s="18">
        <f t="shared" si="58"/>
        <v>17.467127901122176</v>
      </c>
      <c r="N31" s="18">
        <f t="shared" si="58"/>
        <v>8.3529684170933987</v>
      </c>
      <c r="O31" s="18">
        <f t="shared" si="58"/>
        <v>11.733433665879048</v>
      </c>
      <c r="Q31" t="str">
        <f>$A$13</f>
        <v>Caring, leisure and other service occupations</v>
      </c>
      <c r="R31" s="18">
        <f t="shared" ref="R31:U31" si="59">R13/R$18*100</f>
        <v>3.1504194094272298</v>
      </c>
      <c r="S31" s="18">
        <f t="shared" si="59"/>
        <v>7.2427890646886528</v>
      </c>
      <c r="T31" s="18">
        <f t="shared" si="59"/>
        <v>1.7478251279610657</v>
      </c>
      <c r="U31" s="18">
        <f t="shared" si="59"/>
        <v>3.4797910061006543</v>
      </c>
      <c r="V31" s="18"/>
      <c r="W31" s="18">
        <f t="shared" ref="W31:Z31" si="60">W13/W$18*100</f>
        <v>3.3138679484783857</v>
      </c>
      <c r="X31" s="18">
        <f t="shared" si="60"/>
        <v>7.218478446539736</v>
      </c>
      <c r="Y31" s="18">
        <f t="shared" si="60"/>
        <v>1.992527515931056</v>
      </c>
      <c r="Z31" s="18">
        <f t="shared" si="60"/>
        <v>3.7266061878330614</v>
      </c>
      <c r="AA31" s="18"/>
      <c r="AB31" s="18">
        <f t="shared" ref="AB31:AE31" si="61">AB13/AB$18*100</f>
        <v>4.3354222891000846</v>
      </c>
      <c r="AC31" s="18">
        <f t="shared" si="61"/>
        <v>8.5288748544514146</v>
      </c>
      <c r="AD31" s="18">
        <f t="shared" si="61"/>
        <v>2.7137895991631278</v>
      </c>
      <c r="AE31" s="18">
        <f t="shared" si="61"/>
        <v>4.7779251941170093</v>
      </c>
      <c r="AG31" t="str">
        <f>$A$13</f>
        <v>Caring, leisure and other service occupations</v>
      </c>
      <c r="AH31" s="18">
        <f t="shared" ref="AH31:AK31" si="62">AH13/AH$18*100</f>
        <v>17.448330322104493</v>
      </c>
      <c r="AI31" s="18">
        <f t="shared" si="62"/>
        <v>20.010875897239185</v>
      </c>
      <c r="AJ31" s="18">
        <f t="shared" si="62"/>
        <v>17.79020957483246</v>
      </c>
      <c r="AK31" s="18">
        <f t="shared" si="62"/>
        <v>18.667902707856523</v>
      </c>
      <c r="AL31" s="18"/>
      <c r="AM31" s="18">
        <f t="shared" ref="AM31:AP31" si="63">AM13/AM$18*100</f>
        <v>15.916550564500886</v>
      </c>
      <c r="AN31" s="18">
        <f t="shared" si="63"/>
        <v>19.335462112770088</v>
      </c>
      <c r="AO31" s="18">
        <f t="shared" si="63"/>
        <v>19.013754216699887</v>
      </c>
      <c r="AP31" s="18">
        <f t="shared" si="63"/>
        <v>17.688443168073949</v>
      </c>
      <c r="AQ31" s="18"/>
      <c r="AR31" s="18">
        <f t="shared" ref="AR31:AU31" si="64">AR13/AR$18*100</f>
        <v>17.006601080426595</v>
      </c>
      <c r="AS31" s="18">
        <f t="shared" si="64"/>
        <v>20.94568655717179</v>
      </c>
      <c r="AT31" s="18">
        <f t="shared" si="64"/>
        <v>18.162713990420436</v>
      </c>
      <c r="AU31" s="18">
        <f t="shared" si="64"/>
        <v>18.750068098719876</v>
      </c>
    </row>
    <row r="32" spans="1:47" x14ac:dyDescent="0.2">
      <c r="A32" t="str">
        <f>$A$14</f>
        <v>Sales and customer service occupations</v>
      </c>
      <c r="B32" s="18">
        <f t="shared" si="29"/>
        <v>5.7344657818076961</v>
      </c>
      <c r="C32" s="18">
        <f t="shared" ref="C32:O32" si="65">C14/C$18*100</f>
        <v>15.879349419514565</v>
      </c>
      <c r="D32" s="18">
        <f t="shared" si="65"/>
        <v>4.6624332236953547</v>
      </c>
      <c r="E32" s="18">
        <f t="shared" si="65"/>
        <v>8.6221951578497613</v>
      </c>
      <c r="F32" s="18"/>
      <c r="G32" s="18">
        <f t="shared" si="65"/>
        <v>5.3832009601448387</v>
      </c>
      <c r="H32" s="18">
        <f t="shared" si="65"/>
        <v>16.054207907545745</v>
      </c>
      <c r="I32" s="18">
        <f t="shared" si="65"/>
        <v>3.3792389556386233</v>
      </c>
      <c r="J32" s="18">
        <f t="shared" si="65"/>
        <v>8.288052853730786</v>
      </c>
      <c r="K32" s="18"/>
      <c r="L32" s="18">
        <f t="shared" si="65"/>
        <v>5.2711054525139973</v>
      </c>
      <c r="M32" s="18">
        <f t="shared" si="65"/>
        <v>15.506549590932778</v>
      </c>
      <c r="N32" s="18">
        <f t="shared" si="65"/>
        <v>2.5843797108565583</v>
      </c>
      <c r="O32" s="18">
        <f t="shared" si="65"/>
        <v>7.9239053282025589</v>
      </c>
      <c r="Q32" t="str">
        <f>$A$14</f>
        <v>Sales and customer service occupations</v>
      </c>
      <c r="R32" s="18">
        <f t="shared" ref="R32:U32" si="66">R14/R$18*100</f>
        <v>4.86876140714811</v>
      </c>
      <c r="S32" s="18">
        <f t="shared" si="66"/>
        <v>17.464561331538068</v>
      </c>
      <c r="T32" s="18">
        <f t="shared" si="66"/>
        <v>3.8491887471358268</v>
      </c>
      <c r="U32" s="18">
        <f t="shared" si="66"/>
        <v>6.4483717654955486</v>
      </c>
      <c r="V32" s="18"/>
      <c r="W32" s="18">
        <f t="shared" ref="W32:Z32" si="67">W14/W$18*100</f>
        <v>4.9902354355346183</v>
      </c>
      <c r="X32" s="18">
        <f t="shared" si="67"/>
        <v>18.121467708340074</v>
      </c>
      <c r="Y32" s="18">
        <f t="shared" si="67"/>
        <v>3.2236705964798875</v>
      </c>
      <c r="Z32" s="18">
        <f t="shared" si="67"/>
        <v>6.7559691917047155</v>
      </c>
      <c r="AA32" s="18"/>
      <c r="AB32" s="18">
        <f>AB14/AB$18*100</f>
        <v>5.7917124267099753</v>
      </c>
      <c r="AC32" s="18">
        <f t="shared" ref="AC32:AE32" si="68">AC14/AC$18*100</f>
        <v>17.971996680105018</v>
      </c>
      <c r="AD32" s="18">
        <f t="shared" si="68"/>
        <v>2.5364260573063517</v>
      </c>
      <c r="AE32" s="18">
        <f t="shared" si="68"/>
        <v>7.2867948144923922</v>
      </c>
      <c r="AG32" t="str">
        <f>$A$14</f>
        <v>Sales and customer service occupations</v>
      </c>
      <c r="AH32" s="18">
        <f t="shared" ref="AH32:AK32" si="69">AH14/AH$18*100</f>
        <v>7.1132411168310652</v>
      </c>
      <c r="AI32" s="18">
        <f t="shared" si="69"/>
        <v>15.377590469869668</v>
      </c>
      <c r="AJ32" s="18">
        <f t="shared" si="69"/>
        <v>6.5959398188792084</v>
      </c>
      <c r="AK32" s="18">
        <f t="shared" si="69"/>
        <v>10.922697587800943</v>
      </c>
      <c r="AL32" s="18"/>
      <c r="AM32" s="18">
        <f t="shared" ref="AM32:AP32" si="70">AM14/AM$18*100</f>
        <v>6.0024382790811144</v>
      </c>
      <c r="AN32" s="18">
        <f t="shared" si="70"/>
        <v>15.294333906609909</v>
      </c>
      <c r="AO32" s="18">
        <f t="shared" si="70"/>
        <v>3.6544557053476909</v>
      </c>
      <c r="AP32" s="18">
        <f t="shared" si="70"/>
        <v>9.9094831496891675</v>
      </c>
      <c r="AQ32" s="18"/>
      <c r="AR32" s="18">
        <f t="shared" ref="AR32:AU32" si="71">AR14/AR$18*100</f>
        <v>4.5391392826426751</v>
      </c>
      <c r="AS32" s="18">
        <f t="shared" si="71"/>
        <v>14.547055351030192</v>
      </c>
      <c r="AT32" s="18">
        <f t="shared" si="71"/>
        <v>2.667798441814917</v>
      </c>
      <c r="AU32" s="18">
        <f t="shared" si="71"/>
        <v>8.5666148563660993</v>
      </c>
    </row>
    <row r="33" spans="1:47" x14ac:dyDescent="0.2">
      <c r="A33" t="str">
        <f>$A$15</f>
        <v>Process, plant and machine operatives</v>
      </c>
      <c r="B33" s="18">
        <f t="shared" si="29"/>
        <v>9.6579591573230115</v>
      </c>
      <c r="C33" s="18">
        <f t="shared" ref="C33:O33" si="72">C15/C$18*100</f>
        <v>3.0604138348578456</v>
      </c>
      <c r="D33" s="18">
        <f t="shared" si="72"/>
        <v>9.9719883470775432</v>
      </c>
      <c r="E33" s="18">
        <f t="shared" si="72"/>
        <v>7.7319516387726157</v>
      </c>
      <c r="F33" s="18"/>
      <c r="G33" s="18">
        <f t="shared" si="72"/>
        <v>7.8555255248955254</v>
      </c>
      <c r="H33" s="18">
        <f t="shared" si="72"/>
        <v>3.5500502793066775</v>
      </c>
      <c r="I33" s="18">
        <f t="shared" si="72"/>
        <v>8.6450161823455822</v>
      </c>
      <c r="J33" s="18">
        <f t="shared" si="72"/>
        <v>6.6813292373909263</v>
      </c>
      <c r="K33" s="18"/>
      <c r="L33" s="18">
        <f t="shared" si="72"/>
        <v>7.3009758996704921</v>
      </c>
      <c r="M33" s="18">
        <f t="shared" si="72"/>
        <v>4.4880501061370621</v>
      </c>
      <c r="N33" s="18">
        <f t="shared" si="72"/>
        <v>9.978274611867116</v>
      </c>
      <c r="O33" s="18">
        <f t="shared" si="72"/>
        <v>6.7930438669115523</v>
      </c>
      <c r="Q33" t="str">
        <f>$A$15</f>
        <v>Process, plant and machine operatives</v>
      </c>
      <c r="R33" s="18">
        <f t="shared" ref="R33:U33" si="73">R15/R$18*100</f>
        <v>13.691128679209621</v>
      </c>
      <c r="S33" s="18">
        <f t="shared" si="73"/>
        <v>8.8202419826365599</v>
      </c>
      <c r="T33" s="18">
        <f t="shared" si="73"/>
        <v>12.967403696318225</v>
      </c>
      <c r="U33" s="18">
        <f t="shared" si="73"/>
        <v>12.88843098737636</v>
      </c>
      <c r="V33" s="18"/>
      <c r="W33" s="18">
        <f t="shared" ref="W33:Z33" si="74">W15/W$18*100</f>
        <v>11.290417315446016</v>
      </c>
      <c r="X33" s="18">
        <f t="shared" si="74"/>
        <v>9.9549059567170755</v>
      </c>
      <c r="Y33" s="18">
        <f t="shared" si="74"/>
        <v>11.928160464134214</v>
      </c>
      <c r="Z33" s="18">
        <f t="shared" si="74"/>
        <v>11.175459521947861</v>
      </c>
      <c r="AA33" s="18"/>
      <c r="AB33" s="18">
        <f t="shared" ref="AB33:AE33" si="75">AB15/AB$18*100</f>
        <v>10.605590851684223</v>
      </c>
      <c r="AC33" s="18">
        <f t="shared" si="75"/>
        <v>10.54314009812269</v>
      </c>
      <c r="AD33" s="18">
        <f t="shared" si="75"/>
        <v>14.137368756786445</v>
      </c>
      <c r="AE33" s="18">
        <f t="shared" si="75"/>
        <v>11.104785499472094</v>
      </c>
      <c r="AG33" t="str">
        <f>$A$15</f>
        <v>Process, plant and machine operatives</v>
      </c>
      <c r="AH33" s="18">
        <f t="shared" ref="AH33:AK33" si="76">AH15/AH$18*100</f>
        <v>3.2344792471840829</v>
      </c>
      <c r="AI33" s="18">
        <f t="shared" si="76"/>
        <v>1.2372851416880519</v>
      </c>
      <c r="AJ33" s="18">
        <f t="shared" si="76"/>
        <v>2.8503225995599966</v>
      </c>
      <c r="AK33" s="18">
        <f t="shared" si="76"/>
        <v>2.2749796910151225</v>
      </c>
      <c r="AL33" s="18"/>
      <c r="AM33" s="18">
        <f t="shared" ref="AM33:AP33" si="77">AM15/AM$18*100</f>
        <v>2.4428034156813929</v>
      </c>
      <c r="AN33" s="18">
        <f t="shared" si="77"/>
        <v>1.1957824184696308</v>
      </c>
      <c r="AO33" s="18">
        <f t="shared" si="77"/>
        <v>2.8367894777250648</v>
      </c>
      <c r="AP33" s="18">
        <f t="shared" si="77"/>
        <v>1.9251144313873079</v>
      </c>
      <c r="AQ33" s="18"/>
      <c r="AR33" s="18">
        <f t="shared" ref="AR33:AU33" si="78">AR15/AR$18*100</f>
        <v>2.6547332075500578</v>
      </c>
      <c r="AS33" s="18">
        <f t="shared" si="78"/>
        <v>2.1315509563813464</v>
      </c>
      <c r="AT33" s="18">
        <f t="shared" si="78"/>
        <v>2.7432397434131053</v>
      </c>
      <c r="AU33" s="18">
        <f t="shared" si="78"/>
        <v>2.4434100583463758</v>
      </c>
    </row>
    <row r="34" spans="1:47" x14ac:dyDescent="0.2">
      <c r="A34" t="str">
        <f>$A$16</f>
        <v>Elementary occupations</v>
      </c>
      <c r="B34" s="18">
        <f t="shared" si="29"/>
        <v>8.8624793749858721</v>
      </c>
      <c r="C34" s="18">
        <f t="shared" ref="C34:O34" si="79">C16/C$18*100</f>
        <v>20.062042797605546</v>
      </c>
      <c r="D34" s="18">
        <f t="shared" si="79"/>
        <v>5.9022435159116666</v>
      </c>
      <c r="E34" s="18">
        <f t="shared" si="79"/>
        <v>11.827723497312045</v>
      </c>
      <c r="F34" s="18"/>
      <c r="G34" s="18">
        <f t="shared" si="79"/>
        <v>7.4088551961280729</v>
      </c>
      <c r="H34" s="18">
        <f t="shared" si="79"/>
        <v>16.690645313444318</v>
      </c>
      <c r="I34" s="18">
        <f t="shared" si="79"/>
        <v>4.8404129773293896</v>
      </c>
      <c r="J34" s="18">
        <f t="shared" si="79"/>
        <v>9.8418208652800221</v>
      </c>
      <c r="K34" s="18"/>
      <c r="L34" s="18">
        <f t="shared" si="79"/>
        <v>6.3975572581943378</v>
      </c>
      <c r="M34" s="18">
        <f t="shared" si="79"/>
        <v>12.98624588464444</v>
      </c>
      <c r="N34" s="18">
        <f t="shared" si="79"/>
        <v>5.6207256288185228</v>
      </c>
      <c r="O34" s="18">
        <f t="shared" si="79"/>
        <v>8.213839432669598</v>
      </c>
      <c r="Q34" t="str">
        <f>$A$16</f>
        <v>Elementary occupations</v>
      </c>
      <c r="R34" s="18">
        <f t="shared" ref="R34:U34" si="80">R16/R$18*100</f>
        <v>11.437712658267913</v>
      </c>
      <c r="S34" s="18">
        <f t="shared" si="80"/>
        <v>26.83779759715209</v>
      </c>
      <c r="T34" s="18">
        <f t="shared" si="80"/>
        <v>5.7406486990080108</v>
      </c>
      <c r="U34" s="18">
        <f t="shared" si="80"/>
        <v>12.605288744753842</v>
      </c>
      <c r="V34" s="18"/>
      <c r="W34" s="18">
        <f t="shared" ref="W34:Z34" si="81">W16/W$18*100</f>
        <v>9.613882895181721</v>
      </c>
      <c r="X34" s="18">
        <f t="shared" si="81"/>
        <v>21.145182203470547</v>
      </c>
      <c r="Y34" s="18">
        <f t="shared" si="81"/>
        <v>4.855208045845651</v>
      </c>
      <c r="Z34" s="18">
        <f t="shared" si="81"/>
        <v>10.711977110921779</v>
      </c>
      <c r="AA34" s="18"/>
      <c r="AB34" s="18">
        <f t="shared" ref="AB34:AE34" si="82">AB16/AB$18*100</f>
        <v>8.6453196481242447</v>
      </c>
      <c r="AC34" s="18">
        <f t="shared" si="82"/>
        <v>17.279750077670535</v>
      </c>
      <c r="AD34" s="18">
        <f t="shared" si="82"/>
        <v>6.2687645459078869</v>
      </c>
      <c r="AE34" s="18">
        <f t="shared" si="82"/>
        <v>9.695223069209197</v>
      </c>
      <c r="AG34" t="str">
        <f>$A$16</f>
        <v>Elementary occupations</v>
      </c>
      <c r="AH34" s="18">
        <f t="shared" ref="AH34:AK34" si="83">AH16/AH$18*100</f>
        <v>4.7610005828558091</v>
      </c>
      <c r="AI34" s="18">
        <f t="shared" si="83"/>
        <v>17.917348081722366</v>
      </c>
      <c r="AJ34" s="18">
        <f t="shared" si="83"/>
        <v>6.2864387403939421</v>
      </c>
      <c r="AK34" s="18">
        <f t="shared" si="83"/>
        <v>11.004845821288784</v>
      </c>
      <c r="AL34" s="18"/>
      <c r="AM34" s="18">
        <f t="shared" ref="AM34:AP34" si="84">AM16/AM$18*100</f>
        <v>3.9341599492700974</v>
      </c>
      <c r="AN34" s="18">
        <f t="shared" si="84"/>
        <v>15.05326680512141</v>
      </c>
      <c r="AO34" s="18">
        <f t="shared" si="84"/>
        <v>4.8142389488136468</v>
      </c>
      <c r="AP34" s="18">
        <f t="shared" si="84"/>
        <v>8.9209196548101399</v>
      </c>
      <c r="AQ34" s="18"/>
      <c r="AR34" s="18">
        <f t="shared" ref="AR34:AU34" si="85">AR16/AR$18*100</f>
        <v>3.2372345793082777</v>
      </c>
      <c r="AS34" s="18">
        <f t="shared" si="85"/>
        <v>11.315314652618147</v>
      </c>
      <c r="AT34" s="18">
        <f t="shared" si="85"/>
        <v>4.4934166529002395</v>
      </c>
      <c r="AU34" s="18">
        <f t="shared" si="85"/>
        <v>6.7194371938412516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7.7081358747758557</v>
      </c>
      <c r="C44" s="27">
        <f t="shared" ref="C44:E44" si="93">H8-C8</f>
        <v>2.8737381468044418</v>
      </c>
      <c r="D44" s="27">
        <f t="shared" si="93"/>
        <v>0.55448391732633162</v>
      </c>
      <c r="E44" s="27">
        <f t="shared" si="93"/>
        <v>11.136357938906627</v>
      </c>
      <c r="F44" s="27"/>
      <c r="G44" s="27">
        <f>L8-G8</f>
        <v>4.3677079948037516</v>
      </c>
      <c r="H44" s="27">
        <f t="shared" ref="H44:J44" si="94">M8-H8</f>
        <v>2.0836000712989398</v>
      </c>
      <c r="I44" s="27">
        <f t="shared" si="94"/>
        <v>1.4064454071276806</v>
      </c>
      <c r="J44" s="27">
        <f t="shared" si="94"/>
        <v>7.8577534732303675</v>
      </c>
      <c r="K44" s="27"/>
      <c r="L44" s="27">
        <f>L8-B8</f>
        <v>12.075843869579607</v>
      </c>
      <c r="M44" s="27">
        <f t="shared" ref="M44:O44" si="95">M8-C8</f>
        <v>4.9573382181033816</v>
      </c>
      <c r="N44" s="27">
        <f t="shared" si="95"/>
        <v>1.9609293244540122</v>
      </c>
      <c r="O44" s="27">
        <f t="shared" si="95"/>
        <v>18.994111412136995</v>
      </c>
      <c r="Q44" t="str">
        <f>$A$8</f>
        <v>Managers, directors and senior officials</v>
      </c>
      <c r="R44" s="27">
        <f>W8-R8</f>
        <v>5.2154750577848539</v>
      </c>
      <c r="S44" s="27">
        <f t="shared" ref="S44:S52" si="96">X8-S8</f>
        <v>1.1579783972861422</v>
      </c>
      <c r="T44" s="27">
        <f t="shared" ref="T44:T52" si="97">Y8-T8</f>
        <v>-0.15674583935112718</v>
      </c>
      <c r="U44" s="27">
        <f t="shared" ref="U44:U52" si="98">Z8-U8</f>
        <v>6.2167076157198764</v>
      </c>
      <c r="V44" s="27"/>
      <c r="W44" s="27">
        <f>AB8-W8</f>
        <v>-4.8061501807431739E-2</v>
      </c>
      <c r="X44" s="27">
        <f t="shared" ref="X44:X52" si="99">AC8-X8</f>
        <v>1.0430062543606207</v>
      </c>
      <c r="Y44" s="27">
        <f t="shared" ref="Y44:Y52" si="100">AD8-Y8</f>
        <v>0.89631370614923789</v>
      </c>
      <c r="Z44" s="27">
        <f t="shared" ref="Z44:Z52" si="101">AE8-Z8</f>
        <v>1.8912584587024242</v>
      </c>
      <c r="AA44" s="27"/>
      <c r="AB44" s="27">
        <f>AB8-R8</f>
        <v>5.1674135559774221</v>
      </c>
      <c r="AC44" s="27">
        <f t="shared" ref="AC44:AC52" si="102">AC8-S8</f>
        <v>2.2009846516467628</v>
      </c>
      <c r="AD44" s="27">
        <f t="shared" ref="AD44:AD52" si="103">AD8-T8</f>
        <v>0.73956786679811071</v>
      </c>
      <c r="AE44" s="27">
        <f t="shared" ref="AE44:AE52" si="104">AE8-U8</f>
        <v>8.1079660744223006</v>
      </c>
      <c r="AG44" t="str">
        <f>$A$8</f>
        <v>Managers, directors and senior officials</v>
      </c>
      <c r="AH44" s="27">
        <f>AM8-AH8</f>
        <v>2.4926608169909699</v>
      </c>
      <c r="AI44" s="27">
        <f t="shared" ref="AI44:AI52" si="105">AN8-AI8</f>
        <v>1.7157597495182952</v>
      </c>
      <c r="AJ44" s="27">
        <f t="shared" ref="AJ44:AJ52" si="106">AO8-AJ8</f>
        <v>0.71122975667746102</v>
      </c>
      <c r="AK44" s="27">
        <f t="shared" ref="AK44:AK52" si="107">AP8-AK8</f>
        <v>4.9196503231867261</v>
      </c>
      <c r="AL44" s="27"/>
      <c r="AM44" s="27">
        <f>AR8-AM8</f>
        <v>4.4157694966112313</v>
      </c>
      <c r="AN44" s="27">
        <f t="shared" ref="AN44:AN52" si="108">AS8-AN8</f>
        <v>1.0405938169383253</v>
      </c>
      <c r="AO44" s="27">
        <f t="shared" ref="AO44:AO52" si="109">AT8-AO8</f>
        <v>0.51013170097845251</v>
      </c>
      <c r="AP44" s="27">
        <f t="shared" ref="AP44:AP52" si="110">AU8-AP8</f>
        <v>5.9664950145280073</v>
      </c>
      <c r="AQ44" s="27"/>
      <c r="AR44" s="27">
        <f>AR8-AH8</f>
        <v>6.9084303136022012</v>
      </c>
      <c r="AS44" s="27">
        <f t="shared" ref="AS44:AS52" si="111">AS8-AI8</f>
        <v>2.7563535664566206</v>
      </c>
      <c r="AT44" s="27">
        <f t="shared" ref="AT44:AT52" si="112">AT8-AJ8</f>
        <v>1.2213614576559135</v>
      </c>
      <c r="AU44" s="27">
        <f t="shared" ref="AU44:AU52" si="113">AU8-AK8</f>
        <v>10.886145337714733</v>
      </c>
    </row>
    <row r="45" spans="1:47" x14ac:dyDescent="0.2">
      <c r="A45" t="str">
        <f>$A$9</f>
        <v>Professional occupations</v>
      </c>
      <c r="B45" s="27">
        <f t="shared" ref="B45:B54" si="114">G9-B9</f>
        <v>20.076131770233928</v>
      </c>
      <c r="C45" s="27">
        <f t="shared" ref="C45:C54" si="115">H9-C9</f>
        <v>5.0730204588973642</v>
      </c>
      <c r="D45" s="27">
        <f t="shared" ref="D45:D54" si="116">I9-D9</f>
        <v>1.6393272966536738</v>
      </c>
      <c r="E45" s="27">
        <f t="shared" ref="E45:E54" si="117">J9-E9</f>
        <v>26.788479525784965</v>
      </c>
      <c r="F45" s="27"/>
      <c r="G45" s="27">
        <f t="shared" ref="G45:G54" si="118">L9-G9</f>
        <v>20.459075601614202</v>
      </c>
      <c r="H45" s="27">
        <f t="shared" ref="H45:H54" si="119">M9-H9</f>
        <v>6.3624925737945475</v>
      </c>
      <c r="I45" s="27">
        <f t="shared" ref="I45:I54" si="120">N9-I9</f>
        <v>-0.20917773683523855</v>
      </c>
      <c r="J45" s="27">
        <f t="shared" ref="J45:J54" si="121">O9-J9</f>
        <v>26.612390438573527</v>
      </c>
      <c r="K45" s="27"/>
      <c r="L45" s="27">
        <f t="shared" ref="L45:L54" si="122">L9-B9</f>
        <v>40.535207371848131</v>
      </c>
      <c r="M45" s="27">
        <f t="shared" ref="M45:M54" si="123">M9-C9</f>
        <v>11.435513032691912</v>
      </c>
      <c r="N45" s="27">
        <f t="shared" ref="N45:N54" si="124">N9-D9</f>
        <v>1.4301495598184353</v>
      </c>
      <c r="O45" s="27">
        <f t="shared" ref="O45:O54" si="125">O9-E9</f>
        <v>53.400869964358492</v>
      </c>
      <c r="Q45" t="str">
        <f>$A$9</f>
        <v>Professional occupations</v>
      </c>
      <c r="R45" s="27">
        <f t="shared" ref="R45:R52" si="126">W9-R9</f>
        <v>11.328400087876844</v>
      </c>
      <c r="S45" s="27">
        <f t="shared" si="96"/>
        <v>1.7283584750311332</v>
      </c>
      <c r="T45" s="27">
        <f t="shared" si="97"/>
        <v>8.9725164759732579E-2</v>
      </c>
      <c r="U45" s="27">
        <f t="shared" si="98"/>
        <v>13.146483727667707</v>
      </c>
      <c r="V45" s="27"/>
      <c r="W45" s="27">
        <f t="shared" ref="W45:W52" si="127">AB9-W9</f>
        <v>7.4915558612808653</v>
      </c>
      <c r="X45" s="27">
        <f t="shared" si="99"/>
        <v>1.3276283010963548</v>
      </c>
      <c r="Y45" s="27">
        <f t="shared" si="100"/>
        <v>-0.83175362269632469</v>
      </c>
      <c r="Z45" s="27">
        <f t="shared" si="101"/>
        <v>7.9874305396809007</v>
      </c>
      <c r="AA45" s="27"/>
      <c r="AB45" s="27">
        <f t="shared" ref="AB45:AB52" si="128">AB9-R9</f>
        <v>18.819955949157709</v>
      </c>
      <c r="AC45" s="27">
        <f t="shared" si="102"/>
        <v>3.0559867761274879</v>
      </c>
      <c r="AD45" s="27">
        <f t="shared" si="103"/>
        <v>-0.74202845793659211</v>
      </c>
      <c r="AE45" s="27">
        <f t="shared" si="104"/>
        <v>21.133914267348608</v>
      </c>
      <c r="AG45" t="str">
        <f>$A$9</f>
        <v>Professional occupations</v>
      </c>
      <c r="AH45" s="27">
        <f t="shared" ref="AH45:AH52" si="129">AM9-AH9</f>
        <v>8.7477316823570774</v>
      </c>
      <c r="AI45" s="27">
        <f t="shared" si="105"/>
        <v>3.3446619838662386</v>
      </c>
      <c r="AJ45" s="27">
        <f t="shared" si="106"/>
        <v>1.5496021318939404</v>
      </c>
      <c r="AK45" s="27">
        <f t="shared" si="107"/>
        <v>13.641995798117257</v>
      </c>
      <c r="AL45" s="27"/>
      <c r="AM45" s="27">
        <f t="shared" ref="AM45:AM52" si="130">AR9-AM9</f>
        <v>12.967519740333358</v>
      </c>
      <c r="AN45" s="27">
        <f t="shared" si="108"/>
        <v>5.0348642726981971</v>
      </c>
      <c r="AO45" s="27">
        <f t="shared" si="109"/>
        <v>0.62257588586108792</v>
      </c>
      <c r="AP45" s="27">
        <f t="shared" si="110"/>
        <v>18.624959898892641</v>
      </c>
      <c r="AQ45" s="27"/>
      <c r="AR45" s="27">
        <f t="shared" ref="AR45:AR52" si="131">AR9-AH9</f>
        <v>21.715251422690436</v>
      </c>
      <c r="AS45" s="27">
        <f t="shared" si="111"/>
        <v>8.3795262565644357</v>
      </c>
      <c r="AT45" s="27">
        <f t="shared" si="112"/>
        <v>2.1721780177550283</v>
      </c>
      <c r="AU45" s="27">
        <f t="shared" si="113"/>
        <v>32.266955697009898</v>
      </c>
    </row>
    <row r="46" spans="1:47" x14ac:dyDescent="0.2">
      <c r="A46" t="str">
        <f>$A$10</f>
        <v>Associate professional occupations</v>
      </c>
      <c r="B46" s="27">
        <f t="shared" si="114"/>
        <v>9.0955803402760083</v>
      </c>
      <c r="C46" s="27">
        <f t="shared" si="115"/>
        <v>2.6324182966167324</v>
      </c>
      <c r="D46" s="27">
        <f t="shared" si="116"/>
        <v>1.0358075148989592</v>
      </c>
      <c r="E46" s="27">
        <f t="shared" si="117"/>
        <v>12.763806151791684</v>
      </c>
      <c r="F46" s="27"/>
      <c r="G46" s="27">
        <f t="shared" si="118"/>
        <v>2.5557282901028913</v>
      </c>
      <c r="H46" s="27">
        <f t="shared" si="119"/>
        <v>1.3257476210077002</v>
      </c>
      <c r="I46" s="27">
        <f t="shared" si="120"/>
        <v>-0.10092173323948828</v>
      </c>
      <c r="J46" s="27">
        <f t="shared" si="121"/>
        <v>3.7805541778711245</v>
      </c>
      <c r="K46" s="27"/>
      <c r="L46" s="27">
        <f t="shared" si="122"/>
        <v>11.6513086303789</v>
      </c>
      <c r="M46" s="27">
        <f t="shared" si="123"/>
        <v>3.9581659176244326</v>
      </c>
      <c r="N46" s="27">
        <f t="shared" si="124"/>
        <v>0.93488578165947089</v>
      </c>
      <c r="O46" s="27">
        <f t="shared" si="125"/>
        <v>16.544360329662808</v>
      </c>
      <c r="Q46" t="str">
        <f>$A$10</f>
        <v>Associate professional occupations</v>
      </c>
      <c r="R46" s="27">
        <f t="shared" si="126"/>
        <v>5.2373393082890232</v>
      </c>
      <c r="S46" s="27">
        <f t="shared" si="96"/>
        <v>1.2983573356837801</v>
      </c>
      <c r="T46" s="27">
        <f t="shared" si="97"/>
        <v>0.30588112505258369</v>
      </c>
      <c r="U46" s="27">
        <f t="shared" si="98"/>
        <v>6.8415777690253847</v>
      </c>
      <c r="V46" s="27"/>
      <c r="W46" s="27">
        <f>AB10-W10</f>
        <v>-1.4846343918207872</v>
      </c>
      <c r="X46" s="27">
        <f t="shared" si="99"/>
        <v>-0.36371028045048037</v>
      </c>
      <c r="Y46" s="27">
        <f t="shared" si="100"/>
        <v>-0.42633721703896565</v>
      </c>
      <c r="Z46" s="27">
        <f t="shared" si="101"/>
        <v>-2.2746818893102301</v>
      </c>
      <c r="AA46" s="27"/>
      <c r="AB46" s="27">
        <f t="shared" si="128"/>
        <v>3.752704916468236</v>
      </c>
      <c r="AC46" s="27">
        <f t="shared" si="102"/>
        <v>0.93464705523329972</v>
      </c>
      <c r="AD46" s="27">
        <f t="shared" si="103"/>
        <v>-0.12045609198638196</v>
      </c>
      <c r="AE46" s="27">
        <f t="shared" si="104"/>
        <v>4.5668958797151546</v>
      </c>
      <c r="AG46" t="str">
        <f>$A$10</f>
        <v>Associate professional occupations</v>
      </c>
      <c r="AH46" s="27">
        <f t="shared" si="129"/>
        <v>3.85824103198701</v>
      </c>
      <c r="AI46" s="27">
        <f t="shared" si="105"/>
        <v>1.3340609609329466</v>
      </c>
      <c r="AJ46" s="27">
        <f t="shared" si="106"/>
        <v>0.7299263898463777</v>
      </c>
      <c r="AK46" s="27">
        <f t="shared" si="107"/>
        <v>5.9222283827663347</v>
      </c>
      <c r="AL46" s="27"/>
      <c r="AM46" s="27">
        <f t="shared" si="130"/>
        <v>4.0403626819236464</v>
      </c>
      <c r="AN46" s="27">
        <f t="shared" si="108"/>
        <v>1.6894579014581872</v>
      </c>
      <c r="AO46" s="27">
        <f t="shared" si="109"/>
        <v>0.32541548379948004</v>
      </c>
      <c r="AP46" s="27">
        <f t="shared" si="110"/>
        <v>6.0552360671813119</v>
      </c>
      <c r="AQ46" s="27"/>
      <c r="AR46" s="27">
        <f t="shared" si="131"/>
        <v>7.8986037139106564</v>
      </c>
      <c r="AS46" s="27">
        <f t="shared" si="111"/>
        <v>3.0235188623911338</v>
      </c>
      <c r="AT46" s="27">
        <f t="shared" si="112"/>
        <v>1.0553418736458577</v>
      </c>
      <c r="AU46" s="27">
        <f t="shared" si="113"/>
        <v>11.977464449947647</v>
      </c>
    </row>
    <row r="47" spans="1:47" x14ac:dyDescent="0.2">
      <c r="A47" t="str">
        <f>$A$11</f>
        <v>Administrative and secretarial occupations</v>
      </c>
      <c r="B47" s="27">
        <f t="shared" si="114"/>
        <v>1.355176346779551</v>
      </c>
      <c r="C47" s="27">
        <f t="shared" si="115"/>
        <v>-0.61048293750136651</v>
      </c>
      <c r="D47" s="27">
        <f t="shared" si="116"/>
        <v>2.5165877884350429E-2</v>
      </c>
      <c r="E47" s="27">
        <f t="shared" si="117"/>
        <v>0.76985928716254648</v>
      </c>
      <c r="F47" s="27"/>
      <c r="G47" s="27">
        <f t="shared" si="118"/>
        <v>-5.0556457772002688</v>
      </c>
      <c r="H47" s="27">
        <f t="shared" si="119"/>
        <v>-3.7235749825749629</v>
      </c>
      <c r="I47" s="27">
        <f t="shared" si="120"/>
        <v>-0.1238312756075608</v>
      </c>
      <c r="J47" s="27">
        <f t="shared" si="121"/>
        <v>-8.9030520353827995</v>
      </c>
      <c r="K47" s="27"/>
      <c r="L47" s="27">
        <f t="shared" si="122"/>
        <v>-3.7004694304207177</v>
      </c>
      <c r="M47" s="27">
        <f t="shared" si="123"/>
        <v>-4.3340579200763294</v>
      </c>
      <c r="N47" s="27">
        <f t="shared" si="124"/>
        <v>-9.8665397723210368E-2</v>
      </c>
      <c r="O47" s="27">
        <f t="shared" si="125"/>
        <v>-8.1331927482202531</v>
      </c>
      <c r="Q47" t="str">
        <f>$A$11</f>
        <v>Administrative and secretarial occupations</v>
      </c>
      <c r="R47" s="27">
        <f t="shared" si="126"/>
        <v>2.4621599512339074</v>
      </c>
      <c r="S47" s="27">
        <f t="shared" si="96"/>
        <v>0.91621276056297063</v>
      </c>
      <c r="T47" s="27">
        <f t="shared" si="97"/>
        <v>-3.7830509223356401E-2</v>
      </c>
      <c r="U47" s="27">
        <f t="shared" si="98"/>
        <v>3.3405422025735199</v>
      </c>
      <c r="V47" s="27"/>
      <c r="W47" s="27">
        <f t="shared" si="127"/>
        <v>1.816900538904914</v>
      </c>
      <c r="X47" s="27">
        <f t="shared" si="99"/>
        <v>0.47743161135088563</v>
      </c>
      <c r="Y47" s="27">
        <f t="shared" si="100"/>
        <v>0.20367650751204636</v>
      </c>
      <c r="Z47" s="27">
        <f t="shared" si="101"/>
        <v>2.4980086577678478</v>
      </c>
      <c r="AA47" s="27"/>
      <c r="AB47" s="27">
        <f t="shared" si="128"/>
        <v>4.2790604901388214</v>
      </c>
      <c r="AC47" s="27">
        <f t="shared" si="102"/>
        <v>1.3936443719138563</v>
      </c>
      <c r="AD47" s="27">
        <f t="shared" si="103"/>
        <v>0.16584599828868996</v>
      </c>
      <c r="AE47" s="27">
        <f t="shared" si="104"/>
        <v>5.8385508603413676</v>
      </c>
      <c r="AG47" t="str">
        <f>$A$11</f>
        <v>Administrative and secretarial occupations</v>
      </c>
      <c r="AH47" s="27">
        <f t="shared" si="129"/>
        <v>-1.1069836044543564</v>
      </c>
      <c r="AI47" s="27">
        <f t="shared" si="105"/>
        <v>-1.5266956980643371</v>
      </c>
      <c r="AJ47" s="27">
        <f t="shared" si="106"/>
        <v>6.2996387107709051E-2</v>
      </c>
      <c r="AK47" s="27">
        <f t="shared" si="107"/>
        <v>-2.570682915410984</v>
      </c>
      <c r="AL47" s="27"/>
      <c r="AM47" s="27">
        <f t="shared" si="130"/>
        <v>-6.8725463161051792</v>
      </c>
      <c r="AN47" s="27">
        <f t="shared" si="108"/>
        <v>-4.2010065939258467</v>
      </c>
      <c r="AO47" s="27">
        <f t="shared" si="109"/>
        <v>-0.32750778311960738</v>
      </c>
      <c r="AP47" s="27">
        <f>AU11-AP11</f>
        <v>-11.401060693150633</v>
      </c>
      <c r="AQ47" s="27"/>
      <c r="AR47" s="27">
        <f t="shared" si="131"/>
        <v>-7.9795299205595356</v>
      </c>
      <c r="AS47" s="27">
        <f t="shared" si="111"/>
        <v>-5.7277022919901839</v>
      </c>
      <c r="AT47" s="27">
        <f t="shared" si="112"/>
        <v>-0.26451139601189833</v>
      </c>
      <c r="AU47" s="27">
        <f t="shared" si="113"/>
        <v>-13.971743608561617</v>
      </c>
    </row>
    <row r="48" spans="1:47" x14ac:dyDescent="0.2">
      <c r="A48" t="str">
        <f>$A$12</f>
        <v>Skilled trades occupations</v>
      </c>
      <c r="B48" s="27">
        <f t="shared" si="114"/>
        <v>-4.4489429888413525</v>
      </c>
      <c r="C48" s="27">
        <f t="shared" si="115"/>
        <v>-0.63259933418809577</v>
      </c>
      <c r="D48" s="27">
        <f t="shared" si="116"/>
        <v>-4.6668932174608493</v>
      </c>
      <c r="E48" s="27">
        <f t="shared" si="117"/>
        <v>-9.7484355404902914</v>
      </c>
      <c r="F48" s="27"/>
      <c r="G48" s="27">
        <f t="shared" si="118"/>
        <v>-6.9441177392603137</v>
      </c>
      <c r="H48" s="27">
        <f t="shared" si="119"/>
        <v>0.3800151817324684</v>
      </c>
      <c r="I48" s="27">
        <f t="shared" si="120"/>
        <v>0.59450928105902179</v>
      </c>
      <c r="J48" s="27">
        <f t="shared" si="121"/>
        <v>-5.969593276468828</v>
      </c>
      <c r="K48" s="27"/>
      <c r="L48" s="27">
        <f t="shared" si="122"/>
        <v>-11.393060728101666</v>
      </c>
      <c r="M48" s="27">
        <f t="shared" si="123"/>
        <v>-0.25258415245562738</v>
      </c>
      <c r="N48" s="27">
        <f t="shared" si="124"/>
        <v>-4.0723839364018275</v>
      </c>
      <c r="O48" s="27">
        <f t="shared" si="125"/>
        <v>-15.718028816959119</v>
      </c>
      <c r="Q48" t="str">
        <f>$A$12</f>
        <v>Skilled trades occupations</v>
      </c>
      <c r="R48" s="27">
        <f t="shared" si="126"/>
        <v>-4.5074864350256831</v>
      </c>
      <c r="S48" s="27">
        <f t="shared" si="96"/>
        <v>-0.41620757746550385</v>
      </c>
      <c r="T48" s="27">
        <f t="shared" si="97"/>
        <v>-4.8478529302633468</v>
      </c>
      <c r="U48" s="27">
        <f t="shared" si="98"/>
        <v>-9.7715469427545401</v>
      </c>
      <c r="V48" s="27"/>
      <c r="W48" s="27">
        <f t="shared" si="127"/>
        <v>-7.3154978870409622</v>
      </c>
      <c r="X48" s="27">
        <f t="shared" si="99"/>
        <v>0.29515746383979424</v>
      </c>
      <c r="Y48" s="27">
        <f t="shared" si="100"/>
        <v>-3.7533712996129509E-2</v>
      </c>
      <c r="Z48" s="27">
        <f t="shared" si="101"/>
        <v>-7.0578741361972988</v>
      </c>
      <c r="AA48" s="27"/>
      <c r="AB48" s="27">
        <f t="shared" si="128"/>
        <v>-11.822984322066645</v>
      </c>
      <c r="AC48" s="27">
        <f t="shared" si="102"/>
        <v>-0.12105011362570961</v>
      </c>
      <c r="AD48" s="27">
        <f t="shared" si="103"/>
        <v>-4.8853866432594764</v>
      </c>
      <c r="AE48" s="27">
        <f t="shared" si="104"/>
        <v>-16.829421078951839</v>
      </c>
      <c r="AG48" t="str">
        <f>$A$12</f>
        <v>Skilled trades occupations</v>
      </c>
      <c r="AH48" s="27">
        <f t="shared" si="129"/>
        <v>5.8543446184295522E-2</v>
      </c>
      <c r="AI48" s="27">
        <f t="shared" si="105"/>
        <v>-0.21639175672259037</v>
      </c>
      <c r="AJ48" s="27">
        <f t="shared" si="106"/>
        <v>0.18095971280250067</v>
      </c>
      <c r="AK48" s="27">
        <f t="shared" si="107"/>
        <v>2.3111402264205161E-2</v>
      </c>
      <c r="AL48" s="27"/>
      <c r="AM48" s="27">
        <f t="shared" si="130"/>
        <v>0.37138014778066664</v>
      </c>
      <c r="AN48" s="27">
        <f t="shared" si="108"/>
        <v>8.4857717892673934E-2</v>
      </c>
      <c r="AO48" s="27">
        <f t="shared" si="109"/>
        <v>0.63204299405515796</v>
      </c>
      <c r="AP48" s="27">
        <f t="shared" si="110"/>
        <v>1.0882808597284983</v>
      </c>
      <c r="AQ48" s="27"/>
      <c r="AR48" s="27">
        <f t="shared" si="131"/>
        <v>0.42992359396496216</v>
      </c>
      <c r="AS48" s="27">
        <f t="shared" si="111"/>
        <v>-0.13153403882991643</v>
      </c>
      <c r="AT48" s="27">
        <f t="shared" si="112"/>
        <v>0.81300270685765863</v>
      </c>
      <c r="AU48" s="27">
        <f t="shared" si="113"/>
        <v>1.1113922619927035</v>
      </c>
    </row>
    <row r="49" spans="1:47" x14ac:dyDescent="0.2">
      <c r="A49" t="str">
        <f>$A$13</f>
        <v>Caring, leisure and other service occupations</v>
      </c>
      <c r="B49" s="27">
        <f t="shared" si="114"/>
        <v>0.599520680539392</v>
      </c>
      <c r="C49" s="27">
        <f t="shared" si="115"/>
        <v>-0.6443063531401485</v>
      </c>
      <c r="D49" s="27">
        <f t="shared" si="116"/>
        <v>0.94491241801966996</v>
      </c>
      <c r="E49" s="27">
        <f t="shared" si="117"/>
        <v>0.90012674541890192</v>
      </c>
      <c r="F49" s="27"/>
      <c r="G49" s="27">
        <f t="shared" si="118"/>
        <v>7.2622475839175813</v>
      </c>
      <c r="H49" s="27">
        <f t="shared" si="119"/>
        <v>3.6105150354633793</v>
      </c>
      <c r="I49" s="27">
        <f t="shared" si="120"/>
        <v>0.46239073779587514</v>
      </c>
      <c r="J49" s="27">
        <f t="shared" si="121"/>
        <v>11.33515335717685</v>
      </c>
      <c r="K49" s="27"/>
      <c r="L49" s="27">
        <f t="shared" si="122"/>
        <v>7.8617682644569733</v>
      </c>
      <c r="M49" s="27">
        <f t="shared" si="123"/>
        <v>2.9662086823232308</v>
      </c>
      <c r="N49" s="27">
        <f t="shared" si="124"/>
        <v>1.4073031558155451</v>
      </c>
      <c r="O49" s="27">
        <f t="shared" si="125"/>
        <v>12.235280102595752</v>
      </c>
      <c r="Q49" t="str">
        <f>$A$13</f>
        <v>Caring, leisure and other service occupations</v>
      </c>
      <c r="R49" s="27">
        <f t="shared" si="126"/>
        <v>0.87806997520870578</v>
      </c>
      <c r="S49" s="27">
        <f t="shared" si="96"/>
        <v>0.47842495667102458</v>
      </c>
      <c r="T49" s="27">
        <f t="shared" si="97"/>
        <v>-1.7654877017095005E-2</v>
      </c>
      <c r="U49" s="27">
        <f t="shared" si="98"/>
        <v>1.3388400548626347</v>
      </c>
      <c r="V49" s="27"/>
      <c r="W49" s="27">
        <f t="shared" si="127"/>
        <v>2.4442175111946804</v>
      </c>
      <c r="X49" s="27">
        <f t="shared" si="99"/>
        <v>0.98506181179631014</v>
      </c>
      <c r="Y49" s="27">
        <f t="shared" si="100"/>
        <v>0.3930375688194665</v>
      </c>
      <c r="Z49" s="27">
        <f t="shared" si="101"/>
        <v>3.8223168918104573</v>
      </c>
      <c r="AA49" s="27"/>
      <c r="AB49" s="27">
        <f t="shared" si="128"/>
        <v>3.3222874864033862</v>
      </c>
      <c r="AC49" s="27">
        <f t="shared" si="102"/>
        <v>1.4634867684673347</v>
      </c>
      <c r="AD49" s="27">
        <f t="shared" si="103"/>
        <v>0.37538269180237149</v>
      </c>
      <c r="AE49" s="27">
        <f t="shared" si="104"/>
        <v>5.161156946673092</v>
      </c>
      <c r="AG49" t="str">
        <f>$A$13</f>
        <v>Caring, leisure and other service occupations</v>
      </c>
      <c r="AH49" s="27">
        <f t="shared" si="129"/>
        <v>-0.27854929466931111</v>
      </c>
      <c r="AI49" s="27">
        <f t="shared" si="105"/>
        <v>-1.1227313098111686</v>
      </c>
      <c r="AJ49" s="27">
        <f t="shared" si="106"/>
        <v>0.96256729503676564</v>
      </c>
      <c r="AK49" s="27">
        <f t="shared" si="107"/>
        <v>-0.43871330944370612</v>
      </c>
      <c r="AL49" s="27"/>
      <c r="AM49" s="27">
        <f t="shared" si="130"/>
        <v>4.8180300727228946</v>
      </c>
      <c r="AN49" s="27">
        <f t="shared" si="108"/>
        <v>2.625453223667062</v>
      </c>
      <c r="AO49" s="27">
        <f t="shared" si="109"/>
        <v>6.9353168976406643E-2</v>
      </c>
      <c r="AP49" s="27">
        <f t="shared" si="110"/>
        <v>7.5128364653663624</v>
      </c>
      <c r="AQ49" s="27"/>
      <c r="AR49" s="27">
        <f t="shared" si="131"/>
        <v>4.5394807780535835</v>
      </c>
      <c r="AS49" s="27">
        <f t="shared" si="111"/>
        <v>1.5027219138558934</v>
      </c>
      <c r="AT49" s="27">
        <f t="shared" si="112"/>
        <v>1.0319204640131723</v>
      </c>
      <c r="AU49" s="27">
        <f t="shared" si="113"/>
        <v>7.0741231559226563</v>
      </c>
    </row>
    <row r="50" spans="1:47" x14ac:dyDescent="0.2">
      <c r="A50" t="str">
        <f>$A$14</f>
        <v>Sales and customer service occupations</v>
      </c>
      <c r="B50" s="27">
        <f t="shared" si="114"/>
        <v>0.2139305870995365</v>
      </c>
      <c r="C50" s="27">
        <f t="shared" si="115"/>
        <v>1.2589132700308241</v>
      </c>
      <c r="D50" s="27">
        <f t="shared" si="116"/>
        <v>-1.1256625230640518</v>
      </c>
      <c r="E50" s="27">
        <f t="shared" si="117"/>
        <v>0.34718133406631324</v>
      </c>
      <c r="F50" s="27"/>
      <c r="G50" s="27">
        <f t="shared" si="118"/>
        <v>0.62641316404675251</v>
      </c>
      <c r="H50" s="27">
        <f t="shared" si="119"/>
        <v>-0.16759580610360558</v>
      </c>
      <c r="I50" s="27">
        <f t="shared" si="120"/>
        <v>-0.48786584888850815</v>
      </c>
      <c r="J50" s="27">
        <f t="shared" si="121"/>
        <v>-2.9048490945363881E-2</v>
      </c>
      <c r="K50" s="27"/>
      <c r="L50" s="27">
        <f t="shared" si="122"/>
        <v>0.84034375114628901</v>
      </c>
      <c r="M50" s="27">
        <f t="shared" si="123"/>
        <v>1.0913174639272185</v>
      </c>
      <c r="N50" s="27">
        <f t="shared" si="124"/>
        <v>-1.6135283719525599</v>
      </c>
      <c r="O50" s="27">
        <f t="shared" si="125"/>
        <v>0.31813284312094936</v>
      </c>
      <c r="Q50" t="str">
        <f>$A$14</f>
        <v>Sales and customer service occupations</v>
      </c>
      <c r="R50" s="27">
        <f t="shared" si="126"/>
        <v>1.0500194213764722</v>
      </c>
      <c r="S50" s="27">
        <f t="shared" si="96"/>
        <v>1.5179895608796388</v>
      </c>
      <c r="T50" s="27">
        <f t="shared" si="97"/>
        <v>-0.58404369826258362</v>
      </c>
      <c r="U50" s="27">
        <f t="shared" si="98"/>
        <v>1.9839652839935304</v>
      </c>
      <c r="V50" s="27"/>
      <c r="W50" s="27">
        <f t="shared" si="127"/>
        <v>1.9466706373500902</v>
      </c>
      <c r="X50" s="27">
        <f t="shared" si="99"/>
        <v>0.59350860516077297</v>
      </c>
      <c r="Y50" s="27">
        <f t="shared" si="100"/>
        <v>-0.2700206316067153</v>
      </c>
      <c r="Z50" s="27">
        <f t="shared" si="101"/>
        <v>2.2701586109041436</v>
      </c>
      <c r="AA50" s="27"/>
      <c r="AB50" s="27">
        <f t="shared" si="128"/>
        <v>2.9966900587265624</v>
      </c>
      <c r="AC50" s="27">
        <f t="shared" si="102"/>
        <v>2.1114981660404117</v>
      </c>
      <c r="AD50" s="27">
        <f t="shared" si="103"/>
        <v>-0.85406432986929892</v>
      </c>
      <c r="AE50" s="27">
        <f t="shared" si="104"/>
        <v>4.2541238948976741</v>
      </c>
      <c r="AG50" t="str">
        <f>$A$14</f>
        <v>Sales and customer service occupations</v>
      </c>
      <c r="AH50" s="27">
        <f t="shared" si="129"/>
        <v>-0.83608883427693748</v>
      </c>
      <c r="AI50" s="27">
        <f t="shared" si="105"/>
        <v>-0.25907629084880668</v>
      </c>
      <c r="AJ50" s="27">
        <f t="shared" si="106"/>
        <v>-0.54161882480146617</v>
      </c>
      <c r="AK50" s="27">
        <f t="shared" si="107"/>
        <v>-1.6367839499272065</v>
      </c>
      <c r="AL50" s="27"/>
      <c r="AM50" s="27">
        <f t="shared" si="130"/>
        <v>-1.3202574733033501</v>
      </c>
      <c r="AN50" s="27">
        <f t="shared" si="108"/>
        <v>-0.76110441126436967</v>
      </c>
      <c r="AO50" s="27">
        <f t="shared" si="109"/>
        <v>-0.21784521728179296</v>
      </c>
      <c r="AP50" s="27">
        <f t="shared" si="110"/>
        <v>-2.2992071018495146</v>
      </c>
      <c r="AQ50" s="27"/>
      <c r="AR50" s="27">
        <f t="shared" si="131"/>
        <v>-2.1563463075802876</v>
      </c>
      <c r="AS50" s="27">
        <f t="shared" si="111"/>
        <v>-1.0201807021131764</v>
      </c>
      <c r="AT50" s="27">
        <f t="shared" si="112"/>
        <v>-0.75946404208325913</v>
      </c>
      <c r="AU50" s="27">
        <f t="shared" si="113"/>
        <v>-3.9359910517767212</v>
      </c>
    </row>
    <row r="51" spans="1:47" x14ac:dyDescent="0.2">
      <c r="A51" t="str">
        <f>$A$15</f>
        <v>Process, plant and machine operatives</v>
      </c>
      <c r="B51" s="27">
        <f t="shared" si="114"/>
        <v>-4.2733059322028808</v>
      </c>
      <c r="C51" s="27">
        <f t="shared" si="115"/>
        <v>1.1064346455489593</v>
      </c>
      <c r="D51" s="27">
        <f t="shared" si="116"/>
        <v>-1.3687638737366177</v>
      </c>
      <c r="E51" s="27">
        <f t="shared" si="117"/>
        <v>-4.5356351603905267</v>
      </c>
      <c r="F51" s="27"/>
      <c r="G51" s="27">
        <f t="shared" si="118"/>
        <v>-0.66034412456686908</v>
      </c>
      <c r="H51" s="27">
        <f t="shared" si="119"/>
        <v>2.0289103038364029</v>
      </c>
      <c r="I51" s="27">
        <f t="shared" si="120"/>
        <v>1.3424155358092813</v>
      </c>
      <c r="J51" s="27">
        <f t="shared" si="121"/>
        <v>2.7109817150788089</v>
      </c>
      <c r="K51" s="27"/>
      <c r="L51" s="27">
        <f t="shared" si="122"/>
        <v>-4.9336500567697499</v>
      </c>
      <c r="M51" s="27">
        <f t="shared" si="123"/>
        <v>3.1353449493853622</v>
      </c>
      <c r="N51" s="27">
        <f t="shared" si="124"/>
        <v>-2.6348337927336374E-2</v>
      </c>
      <c r="O51" s="27">
        <f t="shared" si="125"/>
        <v>-1.8246534453117178</v>
      </c>
      <c r="Q51" t="str">
        <f>$A$15</f>
        <v>Process, plant and machine operatives</v>
      </c>
      <c r="R51" s="27">
        <f t="shared" si="126"/>
        <v>-3.4673639595002008</v>
      </c>
      <c r="S51" s="27">
        <f t="shared" si="96"/>
        <v>1.1754956659376199</v>
      </c>
      <c r="T51" s="27">
        <f t="shared" si="97"/>
        <v>-1.4675240858701013</v>
      </c>
      <c r="U51" s="27">
        <f t="shared" si="98"/>
        <v>-3.7593923794326898</v>
      </c>
      <c r="V51" s="27"/>
      <c r="W51" s="27">
        <f t="shared" si="127"/>
        <v>-1.4744997099223447</v>
      </c>
      <c r="X51" s="27">
        <f t="shared" si="99"/>
        <v>0.6923708840250562</v>
      </c>
      <c r="Y51" s="27">
        <f t="shared" si="100"/>
        <v>1.3226810692284925</v>
      </c>
      <c r="Z51" s="27">
        <f t="shared" si="101"/>
        <v>0.54055224333120577</v>
      </c>
      <c r="AA51" s="27"/>
      <c r="AB51" s="27">
        <f t="shared" si="128"/>
        <v>-4.9418636694225455</v>
      </c>
      <c r="AC51" s="27">
        <f t="shared" si="102"/>
        <v>1.8678665499626761</v>
      </c>
      <c r="AD51" s="27">
        <f t="shared" si="103"/>
        <v>-0.14484301664160881</v>
      </c>
      <c r="AE51" s="27">
        <f t="shared" si="104"/>
        <v>-3.218840136101484</v>
      </c>
      <c r="AG51" t="str">
        <f>$A$15</f>
        <v>Process, plant and machine operatives</v>
      </c>
      <c r="AH51" s="27">
        <f t="shared" si="129"/>
        <v>-0.80594197270265111</v>
      </c>
      <c r="AI51" s="27">
        <f t="shared" si="105"/>
        <v>-6.9061020388656802E-2</v>
      </c>
      <c r="AJ51" s="27">
        <f t="shared" si="106"/>
        <v>9.8760212133488179E-2</v>
      </c>
      <c r="AK51" s="27">
        <f t="shared" si="107"/>
        <v>-0.77624278095781829</v>
      </c>
      <c r="AL51" s="27"/>
      <c r="AM51" s="27">
        <f t="shared" si="130"/>
        <v>0.81415558535546451</v>
      </c>
      <c r="AN51" s="27">
        <f t="shared" si="108"/>
        <v>1.3365394198113385</v>
      </c>
      <c r="AO51" s="27">
        <f t="shared" si="109"/>
        <v>1.9734466580789256E-2</v>
      </c>
      <c r="AP51" s="27">
        <f t="shared" si="110"/>
        <v>2.1704294717475907</v>
      </c>
      <c r="AQ51" s="27"/>
      <c r="AR51" s="27">
        <f t="shared" si="131"/>
        <v>8.2136126528133957E-3</v>
      </c>
      <c r="AS51" s="27">
        <f t="shared" si="111"/>
        <v>1.2674783994226817</v>
      </c>
      <c r="AT51" s="27">
        <f t="shared" si="112"/>
        <v>0.11849467871427743</v>
      </c>
      <c r="AU51" s="27">
        <f t="shared" si="113"/>
        <v>1.3941866907897724</v>
      </c>
    </row>
    <row r="52" spans="1:47" x14ac:dyDescent="0.2">
      <c r="A52" t="str">
        <f>$A$16</f>
        <v>Elementary occupations</v>
      </c>
      <c r="B52" s="27">
        <f t="shared" si="114"/>
        <v>-3.1546314005402643</v>
      </c>
      <c r="C52" s="27">
        <f t="shared" si="115"/>
        <v>-5.2153938222217384</v>
      </c>
      <c r="D52" s="27">
        <f t="shared" si="116"/>
        <v>-1.012715059488337</v>
      </c>
      <c r="E52" s="27">
        <f t="shared" si="117"/>
        <v>-9.3827402822503387</v>
      </c>
      <c r="F52" s="27"/>
      <c r="G52" s="27">
        <f t="shared" si="118"/>
        <v>-2.5891042271621956</v>
      </c>
      <c r="H52" s="27">
        <f t="shared" si="119"/>
        <v>-6.2896796879891177</v>
      </c>
      <c r="I52" s="27">
        <f t="shared" si="120"/>
        <v>0.77764455601767413</v>
      </c>
      <c r="J52" s="27">
        <f t="shared" si="121"/>
        <v>-8.1011393591336329</v>
      </c>
      <c r="K52" s="27"/>
      <c r="L52" s="27">
        <f t="shared" si="122"/>
        <v>-5.7437356277024598</v>
      </c>
      <c r="M52" s="27">
        <f t="shared" si="123"/>
        <v>-11.505073510210856</v>
      </c>
      <c r="N52" s="27">
        <f t="shared" si="124"/>
        <v>-0.23507050347066283</v>
      </c>
      <c r="O52" s="27">
        <f t="shared" si="125"/>
        <v>-17.483879641383972</v>
      </c>
      <c r="Q52" t="str">
        <f>$A$16</f>
        <v>Elementary occupations</v>
      </c>
      <c r="R52" s="27">
        <f t="shared" si="126"/>
        <v>-2.4711743085912303</v>
      </c>
      <c r="S52" s="27">
        <f t="shared" si="96"/>
        <v>-1.0801529835434334</v>
      </c>
      <c r="T52" s="27">
        <f t="shared" si="97"/>
        <v>-0.84882172718118731</v>
      </c>
      <c r="U52" s="27">
        <f t="shared" si="98"/>
        <v>-4.4001490193158546</v>
      </c>
      <c r="V52" s="27"/>
      <c r="W52" s="27">
        <f t="shared" si="127"/>
        <v>-2.162561103449864</v>
      </c>
      <c r="X52" s="27">
        <f t="shared" si="99"/>
        <v>-1.3245329023340204</v>
      </c>
      <c r="Y52" s="27">
        <f t="shared" si="100"/>
        <v>0.7896708839702713</v>
      </c>
      <c r="Z52" s="27">
        <f t="shared" si="101"/>
        <v>-2.6974231218136069</v>
      </c>
      <c r="AA52" s="27"/>
      <c r="AB52" s="27">
        <f t="shared" si="128"/>
        <v>-4.6337354120410943</v>
      </c>
      <c r="AC52" s="27">
        <f t="shared" si="102"/>
        <v>-2.4046858858774538</v>
      </c>
      <c r="AD52" s="27">
        <f t="shared" si="103"/>
        <v>-5.9150843210916015E-2</v>
      </c>
      <c r="AE52" s="27">
        <f t="shared" si="104"/>
        <v>-7.0975721411294614</v>
      </c>
      <c r="AG52" t="str">
        <f>$A$16</f>
        <v>Elementary occupations</v>
      </c>
      <c r="AH52" s="27">
        <f t="shared" si="129"/>
        <v>-0.68345709194903304</v>
      </c>
      <c r="AI52" s="27">
        <f t="shared" si="105"/>
        <v>-4.1352408386782997</v>
      </c>
      <c r="AJ52" s="27">
        <f t="shared" si="106"/>
        <v>-0.16389333230715253</v>
      </c>
      <c r="AK52" s="27">
        <f t="shared" si="107"/>
        <v>-4.9825912629344806</v>
      </c>
      <c r="AL52" s="27"/>
      <c r="AM52" s="27">
        <f t="shared" si="130"/>
        <v>-0.42654312371231562</v>
      </c>
      <c r="AN52" s="27">
        <f t="shared" si="108"/>
        <v>-4.9651467856551132</v>
      </c>
      <c r="AO52" s="27">
        <f t="shared" si="109"/>
        <v>-1.2026327952596505E-2</v>
      </c>
      <c r="AP52" s="27">
        <f t="shared" si="110"/>
        <v>-5.403716237320026</v>
      </c>
      <c r="AQ52" s="27"/>
      <c r="AR52" s="27">
        <f t="shared" si="131"/>
        <v>-1.1100002156613487</v>
      </c>
      <c r="AS52" s="27">
        <f t="shared" si="111"/>
        <v>-9.100387624333413</v>
      </c>
      <c r="AT52" s="27">
        <f t="shared" si="112"/>
        <v>-0.17591966025974903</v>
      </c>
      <c r="AU52" s="27">
        <f t="shared" si="113"/>
        <v>-10.386307500254507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27.171595278119753</v>
      </c>
      <c r="C54" s="29">
        <f t="shared" si="115"/>
        <v>5.8417423708469585</v>
      </c>
      <c r="D54" s="29">
        <f t="shared" si="116"/>
        <v>-3.974337648966852</v>
      </c>
      <c r="E54" s="29">
        <f t="shared" si="117"/>
        <v>29.03899999999976</v>
      </c>
      <c r="F54" s="29"/>
      <c r="G54" s="29">
        <f t="shared" si="118"/>
        <v>20.021960766295592</v>
      </c>
      <c r="H54" s="29">
        <f t="shared" si="119"/>
        <v>5.6104303104657163</v>
      </c>
      <c r="I54" s="29">
        <f t="shared" si="120"/>
        <v>3.661608923238731</v>
      </c>
      <c r="J54" s="29">
        <f t="shared" si="121"/>
        <v>29.294000000000096</v>
      </c>
      <c r="K54" s="29"/>
      <c r="L54" s="29">
        <f t="shared" si="122"/>
        <v>47.193556044415345</v>
      </c>
      <c r="M54" s="29">
        <f t="shared" si="123"/>
        <v>11.452172681312675</v>
      </c>
      <c r="N54" s="29">
        <f t="shared" si="124"/>
        <v>-0.31272872572812105</v>
      </c>
      <c r="O54" s="29">
        <f t="shared" si="125"/>
        <v>58.332999999999856</v>
      </c>
      <c r="Q54" s="24" t="str">
        <f>$A$18</f>
        <v>All occupations</v>
      </c>
      <c r="R54" s="29">
        <f t="shared" ref="R54" si="132">W18-R18</f>
        <v>15.725439098652686</v>
      </c>
      <c r="S54" s="29">
        <f t="shared" ref="S54" si="133">X18-S18</f>
        <v>6.7764565910433703</v>
      </c>
      <c r="T54" s="29">
        <f t="shared" ref="T54" si="134">Y18-T18</f>
        <v>-7.5648673773564852</v>
      </c>
      <c r="U54" s="29">
        <f t="shared" ref="U54" si="135">Z18-U18</f>
        <v>14.937028312339578</v>
      </c>
      <c r="V54" s="29"/>
      <c r="W54" s="29">
        <f t="shared" ref="W54" si="136">AB18-W18</f>
        <v>1.2140899546891433</v>
      </c>
      <c r="X54" s="29">
        <f t="shared" ref="X54" si="137">AC18-X18</f>
        <v>3.7259217488452947</v>
      </c>
      <c r="Y54" s="29">
        <f t="shared" ref="Y54" si="138">AD18-Y18</f>
        <v>2.0397345513413825</v>
      </c>
      <c r="Z54" s="29">
        <f t="shared" ref="Z54" si="139">AE18-Z18</f>
        <v>6.9797462548758062</v>
      </c>
      <c r="AA54" s="29"/>
      <c r="AB54" s="29">
        <f t="shared" ref="AB54" si="140">AB18-R18</f>
        <v>16.939529053341829</v>
      </c>
      <c r="AC54" s="29">
        <f t="shared" ref="AC54" si="141">AC18-S18</f>
        <v>10.502378339888665</v>
      </c>
      <c r="AD54" s="29">
        <f t="shared" ref="AD54" si="142">AD18-T18</f>
        <v>-5.5251328260151027</v>
      </c>
      <c r="AE54" s="29">
        <f t="shared" ref="AE54" si="143">AE18-U18</f>
        <v>21.916774567215384</v>
      </c>
      <c r="AG54" s="24" t="str">
        <f>$A$18</f>
        <v>All occupations</v>
      </c>
      <c r="AH54" s="29">
        <f t="shared" ref="AH54" si="144">AM18-AH18</f>
        <v>11.446156179467039</v>
      </c>
      <c r="AI54" s="29">
        <f t="shared" ref="AI54" si="145">AN18-AI18</f>
        <v>-0.93471422019635497</v>
      </c>
      <c r="AJ54" s="29">
        <f t="shared" ref="AJ54" si="146">AO18-AJ18</f>
        <v>3.5905297283896225</v>
      </c>
      <c r="AK54" s="29">
        <f t="shared" ref="AK54" si="147">AP18-AK18</f>
        <v>14.101971687660239</v>
      </c>
      <c r="AL54" s="29"/>
      <c r="AM54" s="29">
        <f t="shared" ref="AM54" si="148">AR18-AM18</f>
        <v>18.807870811606421</v>
      </c>
      <c r="AN54" s="29">
        <f t="shared" ref="AN54" si="149">AS18-AN18</f>
        <v>1.8845085616204358</v>
      </c>
      <c r="AO54" s="29">
        <f t="shared" ref="AO54" si="150">AT18-AO18</f>
        <v>1.6218743718973769</v>
      </c>
      <c r="AP54" s="29">
        <f t="shared" ref="AP54" si="151">AU18-AP18</f>
        <v>22.314253745124347</v>
      </c>
      <c r="AQ54" s="29"/>
      <c r="AR54" s="29">
        <f t="shared" ref="AR54" si="152">AR18-AH18</f>
        <v>30.254026991073459</v>
      </c>
      <c r="AS54" s="29">
        <f t="shared" ref="AS54" si="153">AS18-AI18</f>
        <v>0.94979434142408081</v>
      </c>
      <c r="AT54" s="29">
        <f t="shared" ref="AT54" si="154">AT18-AJ18</f>
        <v>5.2124041002869994</v>
      </c>
      <c r="AU54" s="29">
        <f t="shared" ref="AU54" si="155">AU18-AK18</f>
        <v>36.416225432784586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Sheffield City Region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0.92497291337421128</v>
      </c>
      <c r="N7" s="91">
        <f>'Occ T2'!I180</f>
        <v>0.29635624930959281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-2.4298749586590174</v>
      </c>
      <c r="N9" s="91">
        <f>'Occ T2'!I178</f>
        <v>-0.69774949466199221</v>
      </c>
    </row>
    <row r="10" spans="1:14" x14ac:dyDescent="0.2">
      <c r="L10" s="91" t="str">
        <f>'Occ T3'!A48</f>
        <v>91 Elementary trades and related occupations</v>
      </c>
      <c r="M10" s="91">
        <f>'Occ T2'!H177</f>
        <v>-4.0250421913791135</v>
      </c>
      <c r="N10" s="91">
        <f>'Occ T2'!I177</f>
        <v>-1.9904180302660834</v>
      </c>
    </row>
    <row r="11" spans="1:14" x14ac:dyDescent="0.2">
      <c r="L11" s="114" t="str">
        <f>"["&amp;'Occ T3'!A47&amp;"]"</f>
        <v>[Elementary occupations]</v>
      </c>
      <c r="M11" s="91">
        <f>'Occ T1'!H88</f>
        <v>-2.7177738742636737</v>
      </c>
      <c r="N11" s="91">
        <f>'Occ T1'!I88</f>
        <v>-0.90542661454020568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-1.0742561497299463</v>
      </c>
      <c r="N13" s="91">
        <f>'Occ T2'!I176</f>
        <v>3.3649940173607895E-2</v>
      </c>
    </row>
    <row r="14" spans="1:14" x14ac:dyDescent="0.2">
      <c r="L14" s="91" t="str">
        <f>'Occ T3'!A44</f>
        <v>81 Process, plant and machine operatives</v>
      </c>
      <c r="M14" s="91">
        <f>'Occ T2'!H175</f>
        <v>-3.0337266029947019</v>
      </c>
      <c r="N14" s="91">
        <f>'Occ T2'!I175</f>
        <v>0.84327691514689551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-1.9802951747357023</v>
      </c>
      <c r="N15" s="91">
        <f>'Occ T1'!I87</f>
        <v>0.40729298888455556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2.5854518887948874</v>
      </c>
      <c r="N17" s="91">
        <f>'Occ T2'!I174</f>
        <v>2.7176337726412036</v>
      </c>
    </row>
    <row r="18" spans="12:14" x14ac:dyDescent="0.2">
      <c r="L18" s="91" t="str">
        <f>'Occ T3'!A40</f>
        <v>71 Sales occupations</v>
      </c>
      <c r="M18" s="91">
        <f>'Occ T2'!H173</f>
        <v>-0.53186108970081358</v>
      </c>
      <c r="N18" s="91">
        <f>'Occ T2'!I173</f>
        <v>-1.0552593929112342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0.130313104496671</v>
      </c>
      <c r="N19" s="91">
        <f>'Occ T1'!I86</f>
        <v>-3.6211635574101564E-3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1.593007745217756</v>
      </c>
      <c r="N21" s="91">
        <f>'Occ T2'!I172</f>
        <v>-0.82043345124184208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1.8089114971998166</v>
      </c>
      <c r="N22" s="91">
        <f>'Occ T2'!I171</f>
        <v>-0.42154125389679553</v>
      </c>
    </row>
    <row r="23" spans="12:14" x14ac:dyDescent="0.2">
      <c r="L23" s="91" t="str">
        <f>'Occ T3'!A35</f>
        <v>61 Caring personal service occupations</v>
      </c>
      <c r="M23" s="91">
        <f>'Occ T2'!H170</f>
        <v>-0.14063462461052501</v>
      </c>
      <c r="N23" s="91">
        <f>'Occ T2'!I170</f>
        <v>1.4026005814770759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0.26753333274573965</v>
      </c>
      <c r="N24" s="91">
        <f>'Occ T1'!I85</f>
        <v>1.0355096162257382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-3.7274562581110504</v>
      </c>
      <c r="N26" s="91">
        <f>'Occ T2'!I169</f>
        <v>-0.89252957606561489</v>
      </c>
    </row>
    <row r="27" spans="12:14" x14ac:dyDescent="0.2">
      <c r="L27" s="91" t="str">
        <f>'Occ T3'!A31</f>
        <v>53 Skilled construction and building trades</v>
      </c>
      <c r="M27" s="91">
        <f>'Occ T2'!H168</f>
        <v>-4.0747057236544704</v>
      </c>
      <c r="N27" s="91">
        <f>'Occ T2'!I168</f>
        <v>-1.0433824989989904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-1.8043646237327127</v>
      </c>
      <c r="N28" s="91">
        <f>'Occ T2'!I167</f>
        <v>-0.82289242950041031</v>
      </c>
    </row>
    <row r="29" spans="12:14" x14ac:dyDescent="0.2">
      <c r="L29" s="91" t="str">
        <f>'Occ T3'!A29</f>
        <v>51 Skilled agricultural and related trades</v>
      </c>
      <c r="M29" s="91">
        <f>'Occ T2'!H166</f>
        <v>-2.819317919468578</v>
      </c>
      <c r="N29" s="91">
        <f>'Occ T2'!I166</f>
        <v>0.8687116159982855</v>
      </c>
    </row>
    <row r="30" spans="12:14" x14ac:dyDescent="0.2">
      <c r="L30" s="114" t="str">
        <f>"["&amp;'Occ T3'!A28&amp;"]"</f>
        <v>[Skilled trades occupations]</v>
      </c>
      <c r="M30" s="91">
        <f>'Occ T1'!H84</f>
        <v>-3.0509782912136241</v>
      </c>
      <c r="N30" s="91">
        <f>'Occ T1'!I84</f>
        <v>-0.71919396509141365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-2.3491278327392839</v>
      </c>
      <c r="N32" s="91">
        <f>'Occ T2'!I165</f>
        <v>-1.1142293089870137</v>
      </c>
    </row>
    <row r="33" spans="12:14" x14ac:dyDescent="0.2">
      <c r="L33" s="91" t="str">
        <f>'Occ T3'!A25</f>
        <v>41 Administrative occupations</v>
      </c>
      <c r="M33" s="91">
        <f>'Occ T2'!H164</f>
        <v>0.78474265669210563</v>
      </c>
      <c r="N33" s="91">
        <f>'Occ T2'!I164</f>
        <v>-0.71709415860815584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0.19388907606938677</v>
      </c>
      <c r="N34" s="91">
        <f>'Occ T1'!I83</f>
        <v>-0.7847608204251233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3.0642388153623745</v>
      </c>
      <c r="N36" s="91">
        <f>'Occ T2'!I163</f>
        <v>3.2830287884455522E-2</v>
      </c>
    </row>
    <row r="37" spans="12:14" x14ac:dyDescent="0.2">
      <c r="L37" s="91" t="str">
        <f>'Occ T3'!A21</f>
        <v>34 Culture, media and sports occupations</v>
      </c>
      <c r="M37" s="91">
        <f>'Occ T2'!H162</f>
        <v>4.7680773054539438</v>
      </c>
      <c r="N37" s="91">
        <f>'Occ T2'!I162</f>
        <v>-7.5034131786710923E-2</v>
      </c>
    </row>
    <row r="38" spans="12:14" x14ac:dyDescent="0.2">
      <c r="L38" s="91" t="str">
        <f>'Occ T3'!A20</f>
        <v>33 Protective service occupations</v>
      </c>
      <c r="M38" s="91">
        <f>'Occ T2'!H161</f>
        <v>1.5499453014963471</v>
      </c>
      <c r="N38" s="91">
        <f>'Occ T2'!I161</f>
        <v>1.8891775302001701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3.0668935522059071</v>
      </c>
      <c r="N39" s="91">
        <f>'Occ T2'!I160</f>
        <v>0.97169336980154064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6.0330969036550997</v>
      </c>
      <c r="N40" s="91">
        <f>'Occ T2'!I159</f>
        <v>-0.46780017159361309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3.5570712497295043</v>
      </c>
      <c r="N41" s="91">
        <f>'Occ T1'!I82</f>
        <v>0.30980976243362157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6.5541271021025027</v>
      </c>
      <c r="N43" s="91">
        <f>'Occ T2'!I158</f>
        <v>1.5442460878898112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2.5544958234632986</v>
      </c>
      <c r="N44" s="91">
        <f>'Occ T2'!I157</f>
        <v>0.72014880107109658</v>
      </c>
    </row>
    <row r="45" spans="12:14" x14ac:dyDescent="0.2">
      <c r="L45" s="91" t="str">
        <f>'Occ T3'!A13</f>
        <v>22 Health professionals</v>
      </c>
      <c r="M45" s="91">
        <f>'Occ T2'!H156</f>
        <v>2.9637984232372627</v>
      </c>
      <c r="N45" s="91">
        <f>'Occ T2'!I156</f>
        <v>1.3892290848508182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5.6737835045461704</v>
      </c>
      <c r="N46" s="91">
        <f>'Occ T2'!I155</f>
        <v>1.0275988864376639</v>
      </c>
    </row>
    <row r="47" spans="12:14" x14ac:dyDescent="0.2">
      <c r="L47" s="114" t="str">
        <f>"["&amp;'Occ T3'!A11&amp;"]"</f>
        <v>[Professional occupations]</v>
      </c>
      <c r="M47" s="91">
        <f>'Occ T1'!H81</f>
        <v>4.48105954689626</v>
      </c>
      <c r="N47" s="91">
        <f>'Occ T1'!I81</f>
        <v>1.1976994811965458</v>
      </c>
    </row>
    <row r="49" spans="12:14" x14ac:dyDescent="0.2">
      <c r="L49" s="107" t="str">
        <f>'Occ T3'!A9</f>
        <v>12 Other managers and proprietors</v>
      </c>
      <c r="M49" s="91">
        <f>'Occ T2'!H154</f>
        <v>1.6668713286168035</v>
      </c>
      <c r="N49" s="91">
        <f>'Occ T2'!I154</f>
        <v>2.117916439847467</v>
      </c>
    </row>
    <row r="50" spans="12:14" x14ac:dyDescent="0.2">
      <c r="L50" s="107" t="str">
        <f>'Occ T3'!A8</f>
        <v>11 Corporate managers and directors</v>
      </c>
      <c r="M50" s="91">
        <f>'Occ T2'!H153</f>
        <v>5.0209365287557928</v>
      </c>
      <c r="N50" s="91">
        <f>'Occ T2'!I153</f>
        <v>9.3580098211076823E-2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3.9185102197396571</v>
      </c>
      <c r="N51" s="91">
        <f>'Occ T1'!I80</f>
        <v>0.77856803330602631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Sheffield City Region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9.5826459229828131</v>
      </c>
      <c r="N82" s="94">
        <f>'Occ T2'!F119</f>
        <v>0.62321582957644495</v>
      </c>
    </row>
    <row r="83" spans="12:14" x14ac:dyDescent="0.2">
      <c r="L83" s="10" t="str">
        <f>name!D5</f>
        <v>12 Other managers and proprietors</v>
      </c>
      <c r="M83" s="94">
        <f>'Occ T2'!D9-'Occ T2'!B9</f>
        <v>1.5537120159236935</v>
      </c>
      <c r="N83" s="94">
        <f>'Occ T2'!F120</f>
        <v>7.2345376436541109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7.8767571167378918</v>
      </c>
      <c r="N84" s="94">
        <f>'Occ T2'!F121</f>
        <v>5.413814189405727</v>
      </c>
    </row>
    <row r="85" spans="12:14" x14ac:dyDescent="0.2">
      <c r="L85" s="10" t="str">
        <f>name!D7</f>
        <v>22 Health professionals</v>
      </c>
      <c r="M85" s="94">
        <f>'Occ T2'!D11-'Occ T2'!B11</f>
        <v>4.305906745385446</v>
      </c>
      <c r="N85" s="94">
        <f>'Occ T2'!F122</f>
        <v>7.2863220697606259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3.7892116793027739</v>
      </c>
      <c r="N86" s="94">
        <f>'Occ T2'!F123</f>
        <v>3.6341110693889433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10.816603984359059</v>
      </c>
      <c r="N87" s="94">
        <f>'Occ T2'!F124</f>
        <v>10.278143110018171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3.2932486561088687</v>
      </c>
      <c r="N88" s="94">
        <f>'Occ T2'!F125</f>
        <v>-0.88091751934621954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1.8704617001460608</v>
      </c>
      <c r="N89" s="94">
        <f>'Occ T2'!F126</f>
        <v>2.0827559739185535</v>
      </c>
    </row>
    <row r="90" spans="12:14" x14ac:dyDescent="0.2">
      <c r="L90" s="10" t="str">
        <f>name!D12</f>
        <v>33 Protective service occupations</v>
      </c>
      <c r="M90" s="94">
        <f>'Occ T2'!D16-'Occ T2'!B16</f>
        <v>0.5727944721385585</v>
      </c>
      <c r="N90" s="94">
        <f>'Occ T2'!F127</f>
        <v>2.5080031508821889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1.9849246941758372</v>
      </c>
      <c r="N91" s="94">
        <f>'Occ T2'!F128</f>
        <v>-0.10696614076502264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5.0423766292224066</v>
      </c>
      <c r="N92" s="94">
        <f>'Occ T2'!F129</f>
        <v>0.17767871318154249</v>
      </c>
    </row>
    <row r="93" spans="12:14" x14ac:dyDescent="0.2">
      <c r="L93" s="10" t="str">
        <f>name!D15</f>
        <v>41 Administrative occupations</v>
      </c>
      <c r="M93" s="94">
        <f>'Occ T2'!D19-'Occ T2'!B19</f>
        <v>2.5277383853930004</v>
      </c>
      <c r="N93" s="94">
        <f>'Occ T2'!F130</f>
        <v>-6.7482539696120725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-1.7578790982303421</v>
      </c>
      <c r="N94" s="94">
        <f>'Occ T2'!F131</f>
        <v>-2.154798065770807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-0.8840738446548384</v>
      </c>
      <c r="N95" s="94">
        <f>'Occ T2'!F132</f>
        <v>0.79675464750320657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-2.1092617222210883</v>
      </c>
      <c r="N96" s="94">
        <f>'Occ T2'!F133</f>
        <v>-2.5796444419868827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-4.3872741099901127</v>
      </c>
      <c r="N97" s="94">
        <f>'Occ T2'!F134</f>
        <v>-2.7623020048479638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-2.3678258636242262</v>
      </c>
      <c r="N98" s="94">
        <f>'Occ T2'!F135</f>
        <v>-1.4244014771371951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-0.37352741298028036</v>
      </c>
      <c r="N99" s="94">
        <f>'Occ T2'!F136</f>
        <v>12.290817823477447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1.2201220082185156</v>
      </c>
      <c r="N100" s="94">
        <f>'Occ T2'!F137</f>
        <v>-0.87376616440448274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5.3532150180616855E-2</v>
      </c>
      <c r="N101" s="94">
        <f>'Occ T2'!F138</f>
        <v>-8.1898301896074055E-2</v>
      </c>
    </row>
    <row r="102" spans="12:14" x14ac:dyDescent="0.2">
      <c r="L102" s="10" t="str">
        <f>name!D24</f>
        <v>71 Sales occupations</v>
      </c>
      <c r="M102" s="94">
        <f>'Occ T2'!D28-'Occ T2'!B28</f>
        <v>-1.1156168814298084</v>
      </c>
      <c r="N102" s="94">
        <f>'Occ T2'!F139</f>
        <v>-6.0735422317272949</v>
      </c>
    </row>
    <row r="103" spans="12:14" x14ac:dyDescent="0.2">
      <c r="L103" s="10" t="str">
        <f>name!D25</f>
        <v>72 Customer service occupations</v>
      </c>
      <c r="M103" s="94">
        <f>'Occ T2'!D29-'Occ T2'!B29</f>
        <v>1.4627982154962211</v>
      </c>
      <c r="N103" s="94">
        <f>'Occ T2'!F140</f>
        <v>6.0444937407819239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-3.213617043282742</v>
      </c>
      <c r="N104" s="94">
        <f>'Occ T2'!F141</f>
        <v>2.5904404660087188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-1.322018117107838</v>
      </c>
      <c r="N105" s="94">
        <f>'Occ T2'!F142</f>
        <v>0.12054124907011499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-2.5096287413313991</v>
      </c>
      <c r="N106" s="94">
        <f>'Occ T2'!F143</f>
        <v>-2.8652504222977289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-6.8731115409188561</v>
      </c>
      <c r="N107" s="94">
        <f>'Occ T2'!F144</f>
        <v>-5.2358889368359414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29.039000000000328</v>
      </c>
      <c r="N109" s="94">
        <f>'Occ T2'!F146</f>
        <v>29.294000000000096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Sheffield City Region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11.136357938906514</v>
      </c>
      <c r="N153" s="94">
        <f>'Occ T1'!H8</f>
        <v>7.8577534732305594</v>
      </c>
    </row>
    <row r="154" spans="1:14" x14ac:dyDescent="0.2">
      <c r="L154" s="10" t="str">
        <f>name!E5</f>
        <v>Professional occupations</v>
      </c>
      <c r="M154" s="94">
        <f>'Occ T1'!D9-'Occ T1'!B9</f>
        <v>26.788479525785178</v>
      </c>
      <c r="N154" s="94">
        <f>'Occ T1'!H9</f>
        <v>26.61239043857347</v>
      </c>
    </row>
    <row r="155" spans="1:14" x14ac:dyDescent="0.2">
      <c r="L155" s="10" t="str">
        <f>name!E6</f>
        <v>Associate professional occupations</v>
      </c>
      <c r="M155" s="94">
        <f>'Occ T1'!D10-'Occ T1'!B10</f>
        <v>12.763806151791741</v>
      </c>
      <c r="N155" s="94">
        <f>'Occ T1'!H10</f>
        <v>3.7805541778710392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0.76985928716266017</v>
      </c>
      <c r="N156" s="94">
        <f>'Occ T1'!H11</f>
        <v>-8.9030520353828848</v>
      </c>
    </row>
    <row r="157" spans="1:14" x14ac:dyDescent="0.2">
      <c r="L157" s="10" t="str">
        <f>name!E8</f>
        <v>Skilled trades occupations</v>
      </c>
      <c r="M157" s="94">
        <f>'Occ T1'!D12-'Occ T1'!B12</f>
        <v>-9.748435540490263</v>
      </c>
      <c r="N157" s="94">
        <f>'Occ T1'!H12</f>
        <v>-5.9695932764688422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0.90012674541884508</v>
      </c>
      <c r="N158" s="94">
        <f>'Occ T1'!H13</f>
        <v>11.335153357176893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0.34718133406640561</v>
      </c>
      <c r="N159" s="94">
        <f>'Occ T1'!H14</f>
        <v>-2.9048490945370986E-2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-4.5356351603905836</v>
      </c>
      <c r="N160" s="94">
        <f>'Occ T1'!H15</f>
        <v>2.7109817150788373</v>
      </c>
    </row>
    <row r="161" spans="12:14" x14ac:dyDescent="0.2">
      <c r="L161" s="10" t="str">
        <f>name!E12</f>
        <v>Elementary occupations</v>
      </c>
      <c r="M161" s="94">
        <f>'Occ T1'!D16-'Occ T1'!B16</f>
        <v>-9.3827402822502606</v>
      </c>
      <c r="N161" s="94">
        <f>'Occ T1'!H16</f>
        <v>-8.1011393591336684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29.039000000000328</v>
      </c>
      <c r="N163" s="94">
        <f>'Occ T1'!H18</f>
        <v>29.294000000000032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Sheffield City Region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44.082639878729395</v>
      </c>
      <c r="N5" s="87">
        <f>SUM(N6:N7)</f>
        <v>47.950235922005106</v>
      </c>
      <c r="O5" s="87">
        <f t="shared" ref="O5:AL5" si="1">SUM(O6:O7)</f>
        <v>49.342583358743013</v>
      </c>
      <c r="P5" s="87">
        <f t="shared" si="1"/>
        <v>49.038707602238517</v>
      </c>
      <c r="Q5" s="87">
        <f t="shared" si="1"/>
        <v>49.936022555524616</v>
      </c>
      <c r="R5" s="87">
        <f t="shared" si="1"/>
        <v>52.556320386004074</v>
      </c>
      <c r="S5" s="87">
        <f t="shared" si="1"/>
        <v>56.404341887426696</v>
      </c>
      <c r="T5" s="87">
        <f t="shared" si="1"/>
        <v>57.730933656906423</v>
      </c>
      <c r="U5" s="87">
        <f t="shared" si="1"/>
        <v>58.118491727634591</v>
      </c>
      <c r="V5" s="87">
        <f t="shared" si="1"/>
        <v>60.33275114518667</v>
      </c>
      <c r="W5" s="87">
        <f t="shared" si="1"/>
        <v>63.692678324910588</v>
      </c>
      <c r="X5" s="87">
        <f t="shared" si="1"/>
        <v>61.816041878664024</v>
      </c>
      <c r="Y5" s="87">
        <f t="shared" si="1"/>
        <v>62.24165293113478</v>
      </c>
      <c r="Z5" s="87">
        <f t="shared" si="1"/>
        <v>62.861735288044457</v>
      </c>
      <c r="AA5" s="87">
        <f t="shared" si="1"/>
        <v>63.6167281246111</v>
      </c>
      <c r="AB5" s="87">
        <f t="shared" si="1"/>
        <v>64.318419345200653</v>
      </c>
      <c r="AC5" s="87">
        <f t="shared" si="1"/>
        <v>64.972817513249765</v>
      </c>
      <c r="AD5" s="87">
        <f t="shared" si="1"/>
        <v>65.628684281015722</v>
      </c>
      <c r="AE5" s="87">
        <f t="shared" si="1"/>
        <v>66.312797092503573</v>
      </c>
      <c r="AF5" s="87">
        <f t="shared" si="1"/>
        <v>67.013223080691844</v>
      </c>
      <c r="AG5" s="87">
        <f t="shared" si="1"/>
        <v>67.758386675047532</v>
      </c>
      <c r="AH5" s="87">
        <f t="shared" si="1"/>
        <v>68.492547517989038</v>
      </c>
      <c r="AI5" s="87">
        <f t="shared" si="1"/>
        <v>69.219898373274745</v>
      </c>
      <c r="AJ5" s="87">
        <f t="shared" si="1"/>
        <v>69.955398795902497</v>
      </c>
      <c r="AK5" s="87">
        <f t="shared" si="1"/>
        <v>70.68832185381136</v>
      </c>
      <c r="AL5" s="87">
        <f t="shared" si="1"/>
        <v>71.550431798141148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29.058272812093882</v>
      </c>
      <c r="N6" s="11">
        <v>31.629235696029149</v>
      </c>
      <c r="O6" s="11">
        <v>32.730449487784632</v>
      </c>
      <c r="P6" s="11">
        <v>32.736672674091849</v>
      </c>
      <c r="Q6" s="11">
        <v>32.089778971183655</v>
      </c>
      <c r="R6" s="11">
        <v>34.525277472808767</v>
      </c>
      <c r="S6" s="11">
        <v>38.424148149452549</v>
      </c>
      <c r="T6" s="11">
        <v>39.017123098446561</v>
      </c>
      <c r="U6" s="11">
        <v>39.841114403820441</v>
      </c>
      <c r="V6" s="11">
        <v>41.035555767720091</v>
      </c>
      <c r="W6" s="11">
        <v>44.10792339579158</v>
      </c>
      <c r="X6" s="11">
        <v>39.467575892122646</v>
      </c>
      <c r="Y6" s="11">
        <v>39.724458752050474</v>
      </c>
      <c r="Z6" s="11">
        <v>40.067624674329259</v>
      </c>
      <c r="AA6" s="11">
        <v>40.487527455397156</v>
      </c>
      <c r="AB6" s="11">
        <v>40.872998466446369</v>
      </c>
      <c r="AC6" s="11">
        <v>41.230223618983423</v>
      </c>
      <c r="AD6" s="11">
        <v>41.580438857179409</v>
      </c>
      <c r="AE6" s="11">
        <v>41.946720986715285</v>
      </c>
      <c r="AF6" s="11">
        <v>42.320286494253523</v>
      </c>
      <c r="AG6" s="11">
        <v>42.723419897356329</v>
      </c>
      <c r="AH6" s="11">
        <v>43.115428300276342</v>
      </c>
      <c r="AI6" s="11">
        <v>43.509408680912827</v>
      </c>
      <c r="AJ6" s="11">
        <v>43.911358040379518</v>
      </c>
      <c r="AK6" s="11">
        <v>44.312437828501373</v>
      </c>
      <c r="AL6" s="11">
        <v>44.731139225368025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15.024367066635516</v>
      </c>
      <c r="N7" s="11">
        <v>16.321000225975954</v>
      </c>
      <c r="O7" s="11">
        <v>16.612133870958381</v>
      </c>
      <c r="P7" s="11">
        <v>16.302034928146664</v>
      </c>
      <c r="Q7" s="11">
        <v>17.846243584340961</v>
      </c>
      <c r="R7" s="11">
        <v>18.031042913195311</v>
      </c>
      <c r="S7" s="11">
        <v>17.980193737974144</v>
      </c>
      <c r="T7" s="11">
        <v>18.713810558459862</v>
      </c>
      <c r="U7" s="11">
        <v>18.277377323814154</v>
      </c>
      <c r="V7" s="11">
        <v>19.297195377466579</v>
      </c>
      <c r="W7" s="11">
        <v>19.584754929119004</v>
      </c>
      <c r="X7" s="11">
        <v>22.348465986541374</v>
      </c>
      <c r="Y7" s="11">
        <v>22.517194179084306</v>
      </c>
      <c r="Z7" s="11">
        <v>22.794110613715198</v>
      </c>
      <c r="AA7" s="11">
        <v>23.129200669213944</v>
      </c>
      <c r="AB7" s="11">
        <v>23.445420878754277</v>
      </c>
      <c r="AC7" s="11">
        <v>23.742593894266339</v>
      </c>
      <c r="AD7" s="11">
        <v>24.048245423836317</v>
      </c>
      <c r="AE7" s="11">
        <v>24.366076105788288</v>
      </c>
      <c r="AF7" s="11">
        <v>24.692936586438325</v>
      </c>
      <c r="AG7" s="11">
        <v>25.034966777691199</v>
      </c>
      <c r="AH7" s="11">
        <v>25.377119217712689</v>
      </c>
      <c r="AI7" s="11">
        <v>25.710489692361918</v>
      </c>
      <c r="AJ7" s="11">
        <v>26.044040755522975</v>
      </c>
      <c r="AK7" s="11">
        <v>26.375884025309983</v>
      </c>
      <c r="AL7" s="11">
        <v>26.819292572773115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105.33102465574413</v>
      </c>
      <c r="N9" s="87">
        <f>SUM(N10:N13)</f>
        <v>104.15140950040353</v>
      </c>
      <c r="O9" s="87">
        <f t="shared" ref="O9:AL9" si="3">SUM(O10:O13)</f>
        <v>106.85402988500546</v>
      </c>
      <c r="P9" s="87">
        <f t="shared" si="3"/>
        <v>107.49821743354076</v>
      </c>
      <c r="Q9" s="87">
        <f t="shared" si="3"/>
        <v>107.81964249216078</v>
      </c>
      <c r="R9" s="87">
        <f t="shared" si="3"/>
        <v>109.31708241792676</v>
      </c>
      <c r="S9" s="87">
        <f t="shared" si="3"/>
        <v>121.14061651640782</v>
      </c>
      <c r="T9" s="87">
        <f t="shared" si="3"/>
        <v>118.37802597407907</v>
      </c>
      <c r="U9" s="87">
        <f t="shared" si="3"/>
        <v>122.86529617976016</v>
      </c>
      <c r="V9" s="87">
        <f t="shared" si="3"/>
        <v>126.91293841590037</v>
      </c>
      <c r="W9" s="87">
        <f t="shared" si="3"/>
        <v>136.10556194371193</v>
      </c>
      <c r="X9" s="87">
        <f t="shared" si="3"/>
        <v>139.74507238434612</v>
      </c>
      <c r="Y9" s="87">
        <f t="shared" si="3"/>
        <v>140.79880772996853</v>
      </c>
      <c r="Z9" s="87">
        <f t="shared" si="3"/>
        <v>142.35394407933512</v>
      </c>
      <c r="AA9" s="87">
        <f t="shared" si="3"/>
        <v>144.19098846223949</v>
      </c>
      <c r="AB9" s="87">
        <f t="shared" si="3"/>
        <v>145.85248693128148</v>
      </c>
      <c r="AC9" s="87">
        <f t="shared" si="3"/>
        <v>147.38631407985824</v>
      </c>
      <c r="AD9" s="87">
        <f t="shared" si="3"/>
        <v>148.9306313177986</v>
      </c>
      <c r="AE9" s="87">
        <f t="shared" si="3"/>
        <v>150.57017637323855</v>
      </c>
      <c r="AF9" s="87">
        <f t="shared" si="3"/>
        <v>152.22967585657219</v>
      </c>
      <c r="AG9" s="87">
        <f t="shared" si="3"/>
        <v>153.99372402778368</v>
      </c>
      <c r="AH9" s="87">
        <f t="shared" si="3"/>
        <v>155.71536337082412</v>
      </c>
      <c r="AI9" s="87">
        <f t="shared" si="3"/>
        <v>157.44293185735521</v>
      </c>
      <c r="AJ9" s="87">
        <f t="shared" si="3"/>
        <v>159.1992964908876</v>
      </c>
      <c r="AK9" s="87">
        <f t="shared" si="3"/>
        <v>160.95370945246415</v>
      </c>
      <c r="AL9" s="87">
        <f t="shared" si="3"/>
        <v>162.7179523822854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23.232479475073649</v>
      </c>
      <c r="N10" s="11">
        <v>22.288991645776942</v>
      </c>
      <c r="O10" s="11">
        <v>24.319909865657131</v>
      </c>
      <c r="P10" s="11">
        <v>22.955085452128685</v>
      </c>
      <c r="Q10" s="11">
        <v>24.72048282781434</v>
      </c>
      <c r="R10" s="11">
        <v>24.788393087547007</v>
      </c>
      <c r="S10" s="11">
        <v>26.977374584817817</v>
      </c>
      <c r="T10" s="11">
        <v>27.067423016130405</v>
      </c>
      <c r="U10" s="11">
        <v>29.49184197548929</v>
      </c>
      <c r="V10" s="11">
        <v>30.28196138941799</v>
      </c>
      <c r="W10" s="11">
        <v>32.665150204284899</v>
      </c>
      <c r="X10" s="11">
        <v>32.942202380602417</v>
      </c>
      <c r="Y10" s="11">
        <v>33.188423802061429</v>
      </c>
      <c r="Z10" s="11">
        <v>33.53044188797238</v>
      </c>
      <c r="AA10" s="11">
        <v>33.955839489825955</v>
      </c>
      <c r="AB10" s="11">
        <v>34.327840010318198</v>
      </c>
      <c r="AC10" s="11">
        <v>34.662313676795641</v>
      </c>
      <c r="AD10" s="11">
        <v>35.00709150918081</v>
      </c>
      <c r="AE10" s="11">
        <v>35.368009902956544</v>
      </c>
      <c r="AF10" s="11">
        <v>35.729736672559227</v>
      </c>
      <c r="AG10" s="11">
        <v>36.116092151461345</v>
      </c>
      <c r="AH10" s="11">
        <v>36.494795806849325</v>
      </c>
      <c r="AI10" s="11">
        <v>36.881995148701584</v>
      </c>
      <c r="AJ10" s="11">
        <v>37.272314135648479</v>
      </c>
      <c r="AK10" s="11">
        <v>37.670470929449237</v>
      </c>
      <c r="AL10" s="11">
        <v>38.078964393690626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23.777315116532133</v>
      </c>
      <c r="N11" s="11">
        <v>25.030367864675831</v>
      </c>
      <c r="O11" s="11">
        <v>25.487371716853442</v>
      </c>
      <c r="P11" s="11">
        <v>26.276058353696943</v>
      </c>
      <c r="Q11" s="11">
        <v>25.597192441008236</v>
      </c>
      <c r="R11" s="11">
        <v>27.384601708354936</v>
      </c>
      <c r="S11" s="11">
        <v>29.395049872673784</v>
      </c>
      <c r="T11" s="11">
        <v>29.13849079465955</v>
      </c>
      <c r="U11" s="11">
        <v>29.231896764087782</v>
      </c>
      <c r="V11" s="11">
        <v>30.876464835788251</v>
      </c>
      <c r="W11" s="11">
        <v>31.690508453740382</v>
      </c>
      <c r="X11" s="11">
        <v>32.87139990495929</v>
      </c>
      <c r="Y11" s="11">
        <v>33.242971682888474</v>
      </c>
      <c r="Z11" s="11">
        <v>33.687266130961966</v>
      </c>
      <c r="AA11" s="11">
        <v>34.196730627381456</v>
      </c>
      <c r="AB11" s="11">
        <v>34.62938306632342</v>
      </c>
      <c r="AC11" s="11">
        <v>35.038760045953858</v>
      </c>
      <c r="AD11" s="11">
        <v>35.439937164071424</v>
      </c>
      <c r="AE11" s="11">
        <v>35.882449453282739</v>
      </c>
      <c r="AF11" s="11">
        <v>36.305041129552862</v>
      </c>
      <c r="AG11" s="11">
        <v>36.76313915714087</v>
      </c>
      <c r="AH11" s="11">
        <v>37.209103440246345</v>
      </c>
      <c r="AI11" s="11">
        <v>37.657844300728527</v>
      </c>
      <c r="AJ11" s="11">
        <v>38.112296903847927</v>
      </c>
      <c r="AK11" s="11">
        <v>38.554471559328647</v>
      </c>
      <c r="AL11" s="11">
        <v>38.976830523501008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27.906334922842873</v>
      </c>
      <c r="N12" s="11">
        <v>28.180856026803799</v>
      </c>
      <c r="O12" s="11">
        <v>28.430590468790403</v>
      </c>
      <c r="P12" s="11">
        <v>28.749777334249654</v>
      </c>
      <c r="Q12" s="11">
        <v>28.449835844062189</v>
      </c>
      <c r="R12" s="11">
        <v>28.189538975878598</v>
      </c>
      <c r="S12" s="11">
        <v>31.064030501558424</v>
      </c>
      <c r="T12" s="11">
        <v>28.789191425731449</v>
      </c>
      <c r="U12" s="11">
        <v>29.449922358163406</v>
      </c>
      <c r="V12" s="11">
        <v>30.653226815148727</v>
      </c>
      <c r="W12" s="11">
        <v>31.978750655181372</v>
      </c>
      <c r="X12" s="11">
        <v>31.998462075543635</v>
      </c>
      <c r="Y12" s="11">
        <v>32.087689253345069</v>
      </c>
      <c r="Z12" s="11">
        <v>32.337863409628127</v>
      </c>
      <c r="AA12" s="11">
        <v>32.633246454701954</v>
      </c>
      <c r="AB12" s="11">
        <v>32.906961146045454</v>
      </c>
      <c r="AC12" s="11">
        <v>33.136612676147863</v>
      </c>
      <c r="AD12" s="11">
        <v>33.370429786232819</v>
      </c>
      <c r="AE12" s="11">
        <v>33.620224469639602</v>
      </c>
      <c r="AF12" s="11">
        <v>33.898038582879657</v>
      </c>
      <c r="AG12" s="11">
        <v>34.184080396075494</v>
      </c>
      <c r="AH12" s="11">
        <v>34.466589404137331</v>
      </c>
      <c r="AI12" s="11">
        <v>34.751883182540752</v>
      </c>
      <c r="AJ12" s="11">
        <v>35.044431119529897</v>
      </c>
      <c r="AK12" s="11">
        <v>35.332895618427678</v>
      </c>
      <c r="AL12" s="11">
        <v>35.612861724570315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30.414895141295482</v>
      </c>
      <c r="N13" s="11">
        <v>28.651193963146962</v>
      </c>
      <c r="O13" s="11">
        <v>28.616157833704488</v>
      </c>
      <c r="P13" s="11">
        <v>29.517296293465474</v>
      </c>
      <c r="Q13" s="11">
        <v>29.052131379276023</v>
      </c>
      <c r="R13" s="11">
        <v>28.954548646146225</v>
      </c>
      <c r="S13" s="11">
        <v>33.704161557357793</v>
      </c>
      <c r="T13" s="11">
        <v>33.382920737557662</v>
      </c>
      <c r="U13" s="11">
        <v>34.691635082019687</v>
      </c>
      <c r="V13" s="11">
        <v>35.101285375545402</v>
      </c>
      <c r="W13" s="11">
        <v>39.771152630505284</v>
      </c>
      <c r="X13" s="11">
        <v>41.933008023240774</v>
      </c>
      <c r="Y13" s="11">
        <v>42.279722991673559</v>
      </c>
      <c r="Z13" s="11">
        <v>42.798372650772642</v>
      </c>
      <c r="AA13" s="11">
        <v>43.405171890330131</v>
      </c>
      <c r="AB13" s="11">
        <v>43.988302708594418</v>
      </c>
      <c r="AC13" s="11">
        <v>44.548627680960884</v>
      </c>
      <c r="AD13" s="11">
        <v>45.113172858313533</v>
      </c>
      <c r="AE13" s="11">
        <v>45.699492547359689</v>
      </c>
      <c r="AF13" s="11">
        <v>46.29685947158044</v>
      </c>
      <c r="AG13" s="11">
        <v>46.930412323105983</v>
      </c>
      <c r="AH13" s="11">
        <v>47.544874719591121</v>
      </c>
      <c r="AI13" s="11">
        <v>48.151209225384349</v>
      </c>
      <c r="AJ13" s="11">
        <v>48.770254331861324</v>
      </c>
      <c r="AK13" s="11">
        <v>49.395871345258591</v>
      </c>
      <c r="AL13" s="11">
        <v>50.049295740523455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63.404577287558212</v>
      </c>
      <c r="N15" s="87">
        <f>SUM(N16:N20)</f>
        <v>63.815417314732812</v>
      </c>
      <c r="O15" s="87">
        <f t="shared" ref="O15:AL15" si="5">SUM(O16:O20)</f>
        <v>66.318805738323761</v>
      </c>
      <c r="P15" s="87">
        <f t="shared" si="5"/>
        <v>64.519888263876979</v>
      </c>
      <c r="Q15" s="87">
        <f t="shared" si="5"/>
        <v>65.666001429163529</v>
      </c>
      <c r="R15" s="87">
        <f t="shared" si="5"/>
        <v>66.838651494990032</v>
      </c>
      <c r="S15" s="87">
        <f t="shared" si="5"/>
        <v>72.502325795449906</v>
      </c>
      <c r="T15" s="87">
        <f t="shared" si="5"/>
        <v>71.868776855209916</v>
      </c>
      <c r="U15" s="87">
        <f t="shared" si="5"/>
        <v>73.917135082154459</v>
      </c>
      <c r="V15" s="87">
        <f t="shared" si="5"/>
        <v>73.64040094026609</v>
      </c>
      <c r="W15" s="87">
        <f t="shared" si="5"/>
        <v>79.602457646781772</v>
      </c>
      <c r="X15" s="87">
        <f t="shared" si="5"/>
        <v>75.046319486330148</v>
      </c>
      <c r="Y15" s="87">
        <f t="shared" si="5"/>
        <v>75.269270050909029</v>
      </c>
      <c r="Z15" s="87">
        <f t="shared" si="5"/>
        <v>75.828707330849497</v>
      </c>
      <c r="AA15" s="87">
        <f t="shared" si="5"/>
        <v>76.562090674762956</v>
      </c>
      <c r="AB15" s="87">
        <f t="shared" si="5"/>
        <v>77.19952178518912</v>
      </c>
      <c r="AC15" s="87">
        <f t="shared" si="5"/>
        <v>77.792272683908934</v>
      </c>
      <c r="AD15" s="87">
        <f t="shared" si="5"/>
        <v>78.362850282408743</v>
      </c>
      <c r="AE15" s="87">
        <f t="shared" si="5"/>
        <v>78.965576525126991</v>
      </c>
      <c r="AF15" s="87">
        <f t="shared" si="5"/>
        <v>79.569819788936968</v>
      </c>
      <c r="AG15" s="87">
        <f t="shared" si="5"/>
        <v>80.226101192806297</v>
      </c>
      <c r="AH15" s="87">
        <f t="shared" si="5"/>
        <v>80.85139890743234</v>
      </c>
      <c r="AI15" s="87">
        <f t="shared" si="5"/>
        <v>81.474814983973999</v>
      </c>
      <c r="AJ15" s="87">
        <f t="shared" si="5"/>
        <v>82.086534217473087</v>
      </c>
      <c r="AK15" s="87">
        <f t="shared" si="5"/>
        <v>82.733473709039771</v>
      </c>
      <c r="AL15" s="87">
        <f t="shared" si="5"/>
        <v>83.383011824652812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9.9439101347231027</v>
      </c>
      <c r="N16" s="11">
        <v>9.8096396494878046</v>
      </c>
      <c r="O16" s="11">
        <v>10.544527552306945</v>
      </c>
      <c r="P16" s="11">
        <v>10.292480382829162</v>
      </c>
      <c r="Q16" s="11">
        <v>9.7996095374578989</v>
      </c>
      <c r="R16" s="11">
        <v>9.6770290506131413</v>
      </c>
      <c r="S16" s="11">
        <v>10.557964377672128</v>
      </c>
      <c r="T16" s="11">
        <v>11.797765790650095</v>
      </c>
      <c r="U16" s="11">
        <v>12.05506052325252</v>
      </c>
      <c r="V16" s="11">
        <v>11.694802824166219</v>
      </c>
      <c r="W16" s="11">
        <v>12.97027770672201</v>
      </c>
      <c r="X16" s="11">
        <v>11.012790384731266</v>
      </c>
      <c r="Y16" s="11">
        <v>11.063670887450726</v>
      </c>
      <c r="Z16" s="11">
        <v>11.134977703828323</v>
      </c>
      <c r="AA16" s="11">
        <v>11.2273809945964</v>
      </c>
      <c r="AB16" s="11">
        <v>11.311677529941488</v>
      </c>
      <c r="AC16" s="11">
        <v>11.391997912052712</v>
      </c>
      <c r="AD16" s="11">
        <v>11.460492849194331</v>
      </c>
      <c r="AE16" s="11">
        <v>11.529448971240518</v>
      </c>
      <c r="AF16" s="11">
        <v>11.603105949874866</v>
      </c>
      <c r="AG16" s="11">
        <v>11.687243839076396</v>
      </c>
      <c r="AH16" s="11">
        <v>11.765523481494792</v>
      </c>
      <c r="AI16" s="11">
        <v>11.850257720061936</v>
      </c>
      <c r="AJ16" s="11">
        <v>11.93007362254202</v>
      </c>
      <c r="AK16" s="11">
        <v>12.011546798876923</v>
      </c>
      <c r="AL16" s="11">
        <v>12.089360187375791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9.1778456016920895</v>
      </c>
      <c r="N17" s="11">
        <v>11.254258315573759</v>
      </c>
      <c r="O17" s="11">
        <v>11.140353580317347</v>
      </c>
      <c r="P17" s="11">
        <v>10.850602390066806</v>
      </c>
      <c r="Q17" s="11">
        <v>10.889754078293166</v>
      </c>
      <c r="R17" s="11">
        <v>11.472168400569915</v>
      </c>
      <c r="S17" s="11">
        <v>12.266918105113252</v>
      </c>
      <c r="T17" s="11">
        <v>11.618257312134887</v>
      </c>
      <c r="U17" s="11">
        <v>12.704430322538188</v>
      </c>
      <c r="V17" s="11">
        <v>12.713549749794298</v>
      </c>
      <c r="W17" s="11">
        <v>13.342630100715976</v>
      </c>
      <c r="X17" s="11">
        <v>12.934373944252624</v>
      </c>
      <c r="Y17" s="11">
        <v>13.075433132965964</v>
      </c>
      <c r="Z17" s="11">
        <v>13.251492975782444</v>
      </c>
      <c r="AA17" s="11">
        <v>13.452111616743121</v>
      </c>
      <c r="AB17" s="11">
        <v>13.623748710151975</v>
      </c>
      <c r="AC17" s="11">
        <v>13.785881905393925</v>
      </c>
      <c r="AD17" s="11">
        <v>13.957800543307508</v>
      </c>
      <c r="AE17" s="11">
        <v>14.130383648079665</v>
      </c>
      <c r="AF17" s="11">
        <v>14.310088424507061</v>
      </c>
      <c r="AG17" s="11">
        <v>14.495762650307842</v>
      </c>
      <c r="AH17" s="11">
        <v>14.684167997377354</v>
      </c>
      <c r="AI17" s="11">
        <v>14.866193509182196</v>
      </c>
      <c r="AJ17" s="11">
        <v>15.047676972735571</v>
      </c>
      <c r="AK17" s="11">
        <v>15.23238181919351</v>
      </c>
      <c r="AL17" s="11">
        <v>15.425386074634529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6.6216941200532853</v>
      </c>
      <c r="N18" s="11">
        <v>7.6179575662590064</v>
      </c>
      <c r="O18" s="11">
        <v>7.7787219998839436</v>
      </c>
      <c r="P18" s="11">
        <v>6.7194997088838768</v>
      </c>
      <c r="Q18" s="11">
        <v>6.7699611229574312</v>
      </c>
      <c r="R18" s="11">
        <v>7.1655630545112183</v>
      </c>
      <c r="S18" s="11">
        <v>7.8334823323760254</v>
      </c>
      <c r="T18" s="11">
        <v>6.8539800017847909</v>
      </c>
      <c r="U18" s="11">
        <v>7.09530352880435</v>
      </c>
      <c r="V18" s="11">
        <v>7.1765083000922711</v>
      </c>
      <c r="W18" s="11">
        <v>7.7383575266497768</v>
      </c>
      <c r="X18" s="11">
        <v>8.6708375489569978</v>
      </c>
      <c r="Y18" s="11">
        <v>8.7521944585838547</v>
      </c>
      <c r="Z18" s="11">
        <v>8.861083813472197</v>
      </c>
      <c r="AA18" s="11">
        <v>8.9786996511186512</v>
      </c>
      <c r="AB18" s="11">
        <v>9.088627391689359</v>
      </c>
      <c r="AC18" s="11">
        <v>9.2079184121660553</v>
      </c>
      <c r="AD18" s="11">
        <v>9.3191701549387602</v>
      </c>
      <c r="AE18" s="11">
        <v>9.4375727238412566</v>
      </c>
      <c r="AF18" s="11">
        <v>9.5408774710997832</v>
      </c>
      <c r="AG18" s="11">
        <v>9.64895150022131</v>
      </c>
      <c r="AH18" s="11">
        <v>9.7629339669211923</v>
      </c>
      <c r="AI18" s="11">
        <v>9.894084218511523</v>
      </c>
      <c r="AJ18" s="11">
        <v>10.006792807182146</v>
      </c>
      <c r="AK18" s="11">
        <v>10.135198170444264</v>
      </c>
      <c r="AL18" s="11">
        <v>10.246360677531966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6.7460161299586252</v>
      </c>
      <c r="N19" s="11">
        <v>6.566296383044139</v>
      </c>
      <c r="O19" s="11">
        <v>7.1641460600349305</v>
      </c>
      <c r="P19" s="11">
        <v>7.2529482123594411</v>
      </c>
      <c r="Q19" s="11">
        <v>7.4990442782833133</v>
      </c>
      <c r="R19" s="11">
        <v>7.5688690790758946</v>
      </c>
      <c r="S19" s="11">
        <v>8.8805800407740403</v>
      </c>
      <c r="T19" s="11">
        <v>8.9126961092235693</v>
      </c>
      <c r="U19" s="11">
        <v>9.2244015028786972</v>
      </c>
      <c r="V19" s="11">
        <v>8.6999895830884295</v>
      </c>
      <c r="W19" s="11">
        <v>9.5537937732517317</v>
      </c>
      <c r="X19" s="11">
        <v>8.6824122631800336</v>
      </c>
      <c r="Y19" s="11">
        <v>8.5299806500364888</v>
      </c>
      <c r="Z19" s="11">
        <v>8.5466661244241635</v>
      </c>
      <c r="AA19" s="11">
        <v>8.6403746423939189</v>
      </c>
      <c r="AB19" s="11">
        <v>8.7272039535215367</v>
      </c>
      <c r="AC19" s="11">
        <v>8.8011278645913151</v>
      </c>
      <c r="AD19" s="11">
        <v>8.8745457437059301</v>
      </c>
      <c r="AE19" s="11">
        <v>8.9510709449486505</v>
      </c>
      <c r="AF19" s="11">
        <v>9.0317036009096405</v>
      </c>
      <c r="AG19" s="11">
        <v>9.1203739845569167</v>
      </c>
      <c r="AH19" s="11">
        <v>9.1953814284291848</v>
      </c>
      <c r="AI19" s="11">
        <v>9.2552007799682912</v>
      </c>
      <c r="AJ19" s="11">
        <v>9.3120433908078066</v>
      </c>
      <c r="AK19" s="11">
        <v>9.3707326603559125</v>
      </c>
      <c r="AL19" s="11">
        <v>9.4468276324867091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30.915111301131112</v>
      </c>
      <c r="N20" s="11">
        <v>28.567265400368097</v>
      </c>
      <c r="O20" s="11">
        <v>29.691056545780594</v>
      </c>
      <c r="P20" s="11">
        <v>29.404357569737702</v>
      </c>
      <c r="Q20" s="11">
        <v>30.707632412171723</v>
      </c>
      <c r="R20" s="11">
        <v>30.955021910219866</v>
      </c>
      <c r="S20" s="11">
        <v>32.963380939514465</v>
      </c>
      <c r="T20" s="11">
        <v>32.686077641416567</v>
      </c>
      <c r="U20" s="11">
        <v>32.837939204680708</v>
      </c>
      <c r="V20" s="11">
        <v>33.35555048312488</v>
      </c>
      <c r="W20" s="11">
        <v>35.997398539442273</v>
      </c>
      <c r="X20" s="11">
        <v>33.745905345209231</v>
      </c>
      <c r="Y20" s="11">
        <v>33.84799092187199</v>
      </c>
      <c r="Z20" s="11">
        <v>34.034486713342368</v>
      </c>
      <c r="AA20" s="11">
        <v>34.263523769910861</v>
      </c>
      <c r="AB20" s="11">
        <v>34.448264199884768</v>
      </c>
      <c r="AC20" s="11">
        <v>34.605346589704929</v>
      </c>
      <c r="AD20" s="11">
        <v>34.750840991262216</v>
      </c>
      <c r="AE20" s="11">
        <v>34.917100237016896</v>
      </c>
      <c r="AF20" s="11">
        <v>35.084044342545624</v>
      </c>
      <c r="AG20" s="11">
        <v>35.273769218643835</v>
      </c>
      <c r="AH20" s="11">
        <v>35.443392033209818</v>
      </c>
      <c r="AI20" s="11">
        <v>35.609078756250049</v>
      </c>
      <c r="AJ20" s="11">
        <v>35.789947424205536</v>
      </c>
      <c r="AK20" s="11">
        <v>35.983614260169155</v>
      </c>
      <c r="AL20" s="11">
        <v>36.175077252623815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74.905783829241898</v>
      </c>
      <c r="N22" s="87">
        <f>SUM(N23:N24)</f>
        <v>74.7979984015941</v>
      </c>
      <c r="O22" s="87">
        <f t="shared" ref="O22:AL22" si="7">SUM(O23:O24)</f>
        <v>75.166459207932306</v>
      </c>
      <c r="P22" s="87">
        <f t="shared" si="7"/>
        <v>74.294715065552396</v>
      </c>
      <c r="Q22" s="87">
        <f t="shared" si="7"/>
        <v>76.779223134192264</v>
      </c>
      <c r="R22" s="87">
        <f t="shared" si="7"/>
        <v>79.104995416742099</v>
      </c>
      <c r="S22" s="87">
        <f t="shared" si="7"/>
        <v>79.716363981026362</v>
      </c>
      <c r="T22" s="87">
        <f t="shared" si="7"/>
        <v>78.859737071565604</v>
      </c>
      <c r="U22" s="87">
        <f t="shared" si="7"/>
        <v>77.22432515985642</v>
      </c>
      <c r="V22" s="87">
        <f t="shared" si="7"/>
        <v>74.894031446581266</v>
      </c>
      <c r="W22" s="87">
        <f t="shared" si="7"/>
        <v>79.874854703904759</v>
      </c>
      <c r="X22" s="87">
        <f t="shared" si="7"/>
        <v>76.857395790773012</v>
      </c>
      <c r="Y22" s="87">
        <f t="shared" si="7"/>
        <v>76.671426352179509</v>
      </c>
      <c r="Z22" s="87">
        <f t="shared" si="7"/>
        <v>76.513081538155092</v>
      </c>
      <c r="AA22" s="87">
        <f t="shared" si="7"/>
        <v>76.481084267959361</v>
      </c>
      <c r="AB22" s="87">
        <f t="shared" si="7"/>
        <v>76.251166141321249</v>
      </c>
      <c r="AC22" s="87">
        <f t="shared" si="7"/>
        <v>75.905143960474618</v>
      </c>
      <c r="AD22" s="87">
        <f t="shared" si="7"/>
        <v>75.466517013809479</v>
      </c>
      <c r="AE22" s="87">
        <f t="shared" si="7"/>
        <v>74.923724729918263</v>
      </c>
      <c r="AF22" s="87">
        <f t="shared" si="7"/>
        <v>74.348820079680536</v>
      </c>
      <c r="AG22" s="87">
        <f t="shared" si="7"/>
        <v>73.74770690442034</v>
      </c>
      <c r="AH22" s="87">
        <f t="shared" si="7"/>
        <v>73.271099231833631</v>
      </c>
      <c r="AI22" s="87">
        <f t="shared" si="7"/>
        <v>72.783562229990196</v>
      </c>
      <c r="AJ22" s="87">
        <f t="shared" si="7"/>
        <v>72.266739767476579</v>
      </c>
      <c r="AK22" s="87">
        <f t="shared" si="7"/>
        <v>71.762619140330742</v>
      </c>
      <c r="AL22" s="87">
        <f t="shared" si="7"/>
        <v>70.971802668521875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57.673525614910346</v>
      </c>
      <c r="N23" s="11">
        <v>59.138112607763723</v>
      </c>
      <c r="O23" s="11">
        <v>60.090612714698622</v>
      </c>
      <c r="P23" s="11">
        <v>58.205823656054179</v>
      </c>
      <c r="Q23" s="11">
        <v>60.559445057450468</v>
      </c>
      <c r="R23" s="11">
        <v>63.418905164213108</v>
      </c>
      <c r="S23" s="11">
        <v>64.143452794940728</v>
      </c>
      <c r="T23" s="11">
        <v>63.459771019737943</v>
      </c>
      <c r="U23" s="11">
        <v>61.785874262630742</v>
      </c>
      <c r="V23" s="11">
        <v>61.037335297436783</v>
      </c>
      <c r="W23" s="11">
        <v>65.946643549606108</v>
      </c>
      <c r="X23" s="11">
        <v>61.263365451526241</v>
      </c>
      <c r="Y23" s="11">
        <v>61.190460918077846</v>
      </c>
      <c r="Z23" s="11">
        <v>61.147460871610484</v>
      </c>
      <c r="AA23" s="11">
        <v>61.189038751719806</v>
      </c>
      <c r="AB23" s="11">
        <v>61.150383592201635</v>
      </c>
      <c r="AC23" s="11">
        <v>61.039973967111607</v>
      </c>
      <c r="AD23" s="11">
        <v>60.91412727484142</v>
      </c>
      <c r="AE23" s="11">
        <v>60.760182278623709</v>
      </c>
      <c r="AF23" s="11">
        <v>60.615718594896748</v>
      </c>
      <c r="AG23" s="11">
        <v>60.445898377703756</v>
      </c>
      <c r="AH23" s="11">
        <v>60.246170321926478</v>
      </c>
      <c r="AI23" s="11">
        <v>60.039226529389225</v>
      </c>
      <c r="AJ23" s="11">
        <v>59.792045842582887</v>
      </c>
      <c r="AK23" s="11">
        <v>59.498844231361318</v>
      </c>
      <c r="AL23" s="11">
        <v>59.198389579994036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17.232258214331544</v>
      </c>
      <c r="N24" s="11">
        <v>15.659885793830369</v>
      </c>
      <c r="O24" s="11">
        <v>15.075846493233684</v>
      </c>
      <c r="P24" s="11">
        <v>16.08889140949822</v>
      </c>
      <c r="Q24" s="11">
        <v>16.219778076741793</v>
      </c>
      <c r="R24" s="11">
        <v>15.68609025252899</v>
      </c>
      <c r="S24" s="11">
        <v>15.572911186085628</v>
      </c>
      <c r="T24" s="11">
        <v>15.399966051827658</v>
      </c>
      <c r="U24" s="11">
        <v>15.438450897225678</v>
      </c>
      <c r="V24" s="11">
        <v>13.856696149144479</v>
      </c>
      <c r="W24" s="11">
        <v>13.928211154298648</v>
      </c>
      <c r="X24" s="11">
        <v>15.594030339246769</v>
      </c>
      <c r="Y24" s="11">
        <v>15.48096543410167</v>
      </c>
      <c r="Z24" s="11">
        <v>15.365620666544615</v>
      </c>
      <c r="AA24" s="11">
        <v>15.292045516239552</v>
      </c>
      <c r="AB24" s="11">
        <v>15.100782549119611</v>
      </c>
      <c r="AC24" s="11">
        <v>14.865169993363011</v>
      </c>
      <c r="AD24" s="11">
        <v>14.552389738968062</v>
      </c>
      <c r="AE24" s="11">
        <v>14.163542451294557</v>
      </c>
      <c r="AF24" s="11">
        <v>13.73310148478379</v>
      </c>
      <c r="AG24" s="11">
        <v>13.301808526716579</v>
      </c>
      <c r="AH24" s="11">
        <v>13.024928909907153</v>
      </c>
      <c r="AI24" s="11">
        <v>12.744335700600978</v>
      </c>
      <c r="AJ24" s="11">
        <v>12.474693924893689</v>
      </c>
      <c r="AK24" s="11">
        <v>12.263774908969419</v>
      </c>
      <c r="AL24" s="11">
        <v>11.773413088527841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63.269117495315697</v>
      </c>
      <c r="N26" s="87">
        <f>SUM(N27:N30)</f>
        <v>65.571453122050443</v>
      </c>
      <c r="O26" s="87">
        <f t="shared" ref="O26:AL26" si="9">SUM(O27:O30)</f>
        <v>61.055874086244806</v>
      </c>
      <c r="P26" s="87">
        <f t="shared" si="9"/>
        <v>59.938895644339638</v>
      </c>
      <c r="Q26" s="87">
        <f t="shared" si="9"/>
        <v>65.826584049491714</v>
      </c>
      <c r="R26" s="87">
        <f>SUM(R27:R30)</f>
        <v>67.923815979117123</v>
      </c>
      <c r="S26" s="87">
        <f t="shared" si="9"/>
        <v>65.655460439305571</v>
      </c>
      <c r="T26" s="87">
        <f t="shared" si="9"/>
        <v>65.694492515407049</v>
      </c>
      <c r="U26" s="87">
        <f t="shared" si="9"/>
        <v>62.195769679215161</v>
      </c>
      <c r="V26" s="87">
        <f t="shared" si="9"/>
        <v>63.92661646321703</v>
      </c>
      <c r="W26" s="87">
        <f t="shared" si="9"/>
        <v>58.17538043862686</v>
      </c>
      <c r="X26" s="87">
        <f t="shared" si="9"/>
        <v>58.994586064118295</v>
      </c>
      <c r="Y26" s="87">
        <f t="shared" si="9"/>
        <v>58.260626029468185</v>
      </c>
      <c r="Z26" s="87">
        <f t="shared" si="9"/>
        <v>57.502351641875059</v>
      </c>
      <c r="AA26" s="87">
        <f t="shared" si="9"/>
        <v>57.024651453265975</v>
      </c>
      <c r="AB26" s="87">
        <f t="shared" si="9"/>
        <v>56.610332736956778</v>
      </c>
      <c r="AC26" s="87">
        <f t="shared" si="9"/>
        <v>56.172483544543582</v>
      </c>
      <c r="AD26" s="87">
        <f t="shared" si="9"/>
        <v>55.693477461165031</v>
      </c>
      <c r="AE26" s="87">
        <f t="shared" si="9"/>
        <v>55.223996481788419</v>
      </c>
      <c r="AF26" s="87">
        <f t="shared" si="9"/>
        <v>54.768951929328772</v>
      </c>
      <c r="AG26" s="87">
        <f t="shared" si="9"/>
        <v>54.331799853290882</v>
      </c>
      <c r="AH26" s="87">
        <f t="shared" si="9"/>
        <v>53.891672703870583</v>
      </c>
      <c r="AI26" s="87">
        <f t="shared" si="9"/>
        <v>53.460964137198843</v>
      </c>
      <c r="AJ26" s="87">
        <f t="shared" si="9"/>
        <v>53.030626091611992</v>
      </c>
      <c r="AK26" s="87">
        <f t="shared" si="9"/>
        <v>52.587665165201898</v>
      </c>
      <c r="AL26" s="87">
        <f t="shared" si="9"/>
        <v>52.205787162158018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5.1750182221494239</v>
      </c>
      <c r="N27" s="11">
        <v>6.6815251837244212</v>
      </c>
      <c r="O27" s="11">
        <v>6.6908369204827078</v>
      </c>
      <c r="P27" s="11">
        <v>5.6129265655222458</v>
      </c>
      <c r="Q27" s="11">
        <v>6.0185229771560227</v>
      </c>
      <c r="R27" s="11">
        <v>6.6352833185404698</v>
      </c>
      <c r="S27" s="11">
        <v>5.7559392382783177</v>
      </c>
      <c r="T27" s="11">
        <v>4.7937968411721652</v>
      </c>
      <c r="U27" s="11">
        <v>5.8328463736011384</v>
      </c>
      <c r="V27" s="11">
        <v>6.4714128765773866</v>
      </c>
      <c r="W27" s="11">
        <v>5.7512094738856314</v>
      </c>
      <c r="X27" s="11">
        <v>5.5955032347563938</v>
      </c>
      <c r="Y27" s="11">
        <v>5.6076347074431263</v>
      </c>
      <c r="Z27" s="11">
        <v>5.6649855319876998</v>
      </c>
      <c r="AA27" s="11">
        <v>5.7522455486198307</v>
      </c>
      <c r="AB27" s="11">
        <v>5.8278626431251288</v>
      </c>
      <c r="AC27" s="11">
        <v>5.8977426112857172</v>
      </c>
      <c r="AD27" s="11">
        <v>5.967833212669273</v>
      </c>
      <c r="AE27" s="11">
        <v>6.0390834452251383</v>
      </c>
      <c r="AF27" s="11">
        <v>6.1144370754885786</v>
      </c>
      <c r="AG27" s="11">
        <v>6.1902452115376629</v>
      </c>
      <c r="AH27" s="11">
        <v>6.2641189515978866</v>
      </c>
      <c r="AI27" s="11">
        <v>6.3380419585229513</v>
      </c>
      <c r="AJ27" s="11">
        <v>6.409556388143046</v>
      </c>
      <c r="AK27" s="11">
        <v>6.4804529517663978</v>
      </c>
      <c r="AL27" s="11">
        <v>6.547964121388838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21.515323432640209</v>
      </c>
      <c r="N28" s="11">
        <v>23.471449665674569</v>
      </c>
      <c r="O28" s="11">
        <v>21.688385863449373</v>
      </c>
      <c r="P28" s="11">
        <v>22.50627316523013</v>
      </c>
      <c r="Q28" s="11">
        <v>25.141801224419645</v>
      </c>
      <c r="R28" s="11">
        <v>24.238615844174131</v>
      </c>
      <c r="S28" s="11">
        <v>24.579961213860646</v>
      </c>
      <c r="T28" s="11">
        <v>24.564435598294228</v>
      </c>
      <c r="U28" s="11">
        <v>23.53508073550903</v>
      </c>
      <c r="V28" s="11">
        <v>24.20300061397888</v>
      </c>
      <c r="W28" s="11">
        <v>22.129354121953043</v>
      </c>
      <c r="X28" s="11">
        <v>22.231365720611397</v>
      </c>
      <c r="Y28" s="11">
        <v>21.97416469982193</v>
      </c>
      <c r="Z28" s="11">
        <v>21.716807175122725</v>
      </c>
      <c r="AA28" s="11">
        <v>21.550477979145136</v>
      </c>
      <c r="AB28" s="11">
        <v>21.394089392235383</v>
      </c>
      <c r="AC28" s="11">
        <v>21.203202437709976</v>
      </c>
      <c r="AD28" s="11">
        <v>20.992844625724153</v>
      </c>
      <c r="AE28" s="11">
        <v>20.789481239080544</v>
      </c>
      <c r="AF28" s="11">
        <v>20.600870826614077</v>
      </c>
      <c r="AG28" s="11">
        <v>20.427750458595117</v>
      </c>
      <c r="AH28" s="11">
        <v>20.250535865063949</v>
      </c>
      <c r="AI28" s="11">
        <v>20.072473468619144</v>
      </c>
      <c r="AJ28" s="11">
        <v>19.901087297762775</v>
      </c>
      <c r="AK28" s="11">
        <v>19.726173783678252</v>
      </c>
      <c r="AL28" s="11">
        <v>19.54970967996616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23.919712245733759</v>
      </c>
      <c r="N29" s="11">
        <v>23.002874440552148</v>
      </c>
      <c r="O29" s="11">
        <v>19.898839006338907</v>
      </c>
      <c r="P29" s="11">
        <v>19.636636382057421</v>
      </c>
      <c r="Q29" s="11">
        <v>21.698799969283016</v>
      </c>
      <c r="R29" s="11">
        <v>23.362048800428926</v>
      </c>
      <c r="S29" s="11">
        <v>22.293072734916311</v>
      </c>
      <c r="T29" s="11">
        <v>22.687589219266805</v>
      </c>
      <c r="U29" s="11">
        <v>19.681706393944907</v>
      </c>
      <c r="V29" s="11">
        <v>21.715471880620406</v>
      </c>
      <c r="W29" s="11">
        <v>18.974774690438814</v>
      </c>
      <c r="X29" s="11">
        <v>19.937575405602729</v>
      </c>
      <c r="Y29" s="11">
        <v>19.63158662326364</v>
      </c>
      <c r="Z29" s="11">
        <v>19.221865407980314</v>
      </c>
      <c r="AA29" s="11">
        <v>18.921146729045041</v>
      </c>
      <c r="AB29" s="11">
        <v>18.689202691694842</v>
      </c>
      <c r="AC29" s="11">
        <v>18.441238224003992</v>
      </c>
      <c r="AD29" s="11">
        <v>18.198137994185423</v>
      </c>
      <c r="AE29" s="11">
        <v>17.956931426297231</v>
      </c>
      <c r="AF29" s="11">
        <v>17.709216376277112</v>
      </c>
      <c r="AG29" s="11">
        <v>17.458559388774585</v>
      </c>
      <c r="AH29" s="11">
        <v>17.207484154411976</v>
      </c>
      <c r="AI29" s="11">
        <v>16.958457185096488</v>
      </c>
      <c r="AJ29" s="11">
        <v>16.70911810144576</v>
      </c>
      <c r="AK29" s="11">
        <v>16.4574595413605</v>
      </c>
      <c r="AL29" s="11">
        <v>16.21247268559085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12.659063594792297</v>
      </c>
      <c r="N30" s="11">
        <v>12.415603832099306</v>
      </c>
      <c r="O30" s="11">
        <v>12.777812295973826</v>
      </c>
      <c r="P30" s="11">
        <v>12.183059531529839</v>
      </c>
      <c r="Q30" s="11">
        <v>12.967459878633033</v>
      </c>
      <c r="R30" s="11">
        <v>13.687868015973596</v>
      </c>
      <c r="S30" s="11">
        <v>13.026487252250291</v>
      </c>
      <c r="T30" s="11">
        <v>13.648670856673849</v>
      </c>
      <c r="U30" s="11">
        <v>13.146136176160081</v>
      </c>
      <c r="V30" s="11">
        <v>11.536731092040354</v>
      </c>
      <c r="W30" s="11">
        <v>11.32004215234937</v>
      </c>
      <c r="X30" s="11">
        <v>11.230141703147776</v>
      </c>
      <c r="Y30" s="11">
        <v>11.047239998939487</v>
      </c>
      <c r="Z30" s="11">
        <v>10.898693526784321</v>
      </c>
      <c r="AA30" s="11">
        <v>10.800781196455967</v>
      </c>
      <c r="AB30" s="11">
        <v>10.699178009901422</v>
      </c>
      <c r="AC30" s="11">
        <v>10.630300271543891</v>
      </c>
      <c r="AD30" s="11">
        <v>10.534661628586178</v>
      </c>
      <c r="AE30" s="11">
        <v>10.438500371185507</v>
      </c>
      <c r="AF30" s="11">
        <v>10.344427650949006</v>
      </c>
      <c r="AG30" s="11">
        <v>10.255244794383524</v>
      </c>
      <c r="AH30" s="11">
        <v>10.169533732796772</v>
      </c>
      <c r="AI30" s="11">
        <v>10.091991524960266</v>
      </c>
      <c r="AJ30" s="11">
        <v>10.010864304260409</v>
      </c>
      <c r="AK30" s="11">
        <v>9.9235788883967491</v>
      </c>
      <c r="AL30" s="11">
        <v>9.8956406752121744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63.93831249114583</v>
      </c>
      <c r="N32" s="87">
        <f t="shared" si="10"/>
        <v>61.782011180864274</v>
      </c>
      <c r="O32" s="87">
        <f t="shared" si="10"/>
        <v>62.170663025415855</v>
      </c>
      <c r="P32" s="87">
        <f t="shared" si="10"/>
        <v>61.259698901178815</v>
      </c>
      <c r="Q32" s="87">
        <f t="shared" si="10"/>
        <v>64.009010748638559</v>
      </c>
      <c r="R32" s="87">
        <f t="shared" si="10"/>
        <v>66.931722187466789</v>
      </c>
      <c r="S32" s="87">
        <f t="shared" si="10"/>
        <v>71.590779881702872</v>
      </c>
      <c r="T32" s="87">
        <f t="shared" si="10"/>
        <v>67.175374063808889</v>
      </c>
      <c r="U32" s="87">
        <f t="shared" si="10"/>
        <v>66.009858105517878</v>
      </c>
      <c r="V32" s="87">
        <f t="shared" si="10"/>
        <v>69.029188654383034</v>
      </c>
      <c r="W32" s="87">
        <f t="shared" si="10"/>
        <v>67.831848932885634</v>
      </c>
      <c r="X32" s="87">
        <f t="shared" si="10"/>
        <v>69.736045830079206</v>
      </c>
      <c r="Y32" s="87">
        <f t="shared" si="10"/>
        <v>70.074068007218074</v>
      </c>
      <c r="Z32" s="87">
        <f t="shared" si="10"/>
        <v>70.740499860001492</v>
      </c>
      <c r="AA32" s="87">
        <f t="shared" si="10"/>
        <v>71.550330750641038</v>
      </c>
      <c r="AB32" s="87">
        <f t="shared" si="10"/>
        <v>72.214280896230463</v>
      </c>
      <c r="AC32" s="87">
        <f t="shared" si="10"/>
        <v>72.821942315652592</v>
      </c>
      <c r="AD32" s="87">
        <f t="shared" si="10"/>
        <v>73.436352373996556</v>
      </c>
      <c r="AE32" s="87">
        <f t="shared" ref="AE32" si="11">SUM(AE33:AE35)</f>
        <v>74.080749311180995</v>
      </c>
      <c r="AF32" s="87">
        <f t="shared" ref="AF32" si="12">SUM(AF33:AF35)</f>
        <v>74.746254426545107</v>
      </c>
      <c r="AG32" s="87">
        <f t="shared" ref="AG32" si="13">SUM(AG33:AG35)</f>
        <v>75.457651431076286</v>
      </c>
      <c r="AH32" s="87">
        <f t="shared" ref="AH32" si="14">SUM(AH33:AH35)</f>
        <v>76.116016739791718</v>
      </c>
      <c r="AI32" s="87">
        <f t="shared" ref="AI32" si="15">SUM(AI33:AI35)</f>
        <v>76.821505710912078</v>
      </c>
      <c r="AJ32" s="87">
        <f t="shared" ref="AJ32" si="16">SUM(AJ33:AJ35)</f>
        <v>77.586930587056912</v>
      </c>
      <c r="AK32" s="87">
        <f t="shared" ref="AK32" si="17">SUM(AK33:AK35)</f>
        <v>78.35118382070705</v>
      </c>
      <c r="AL32" s="87">
        <f t="shared" ref="AL32" si="18">SUM(AL33:AL35)</f>
        <v>79.167002290062527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50.688937465724237</v>
      </c>
      <c r="N33" s="11">
        <v>47.77679899334494</v>
      </c>
      <c r="O33" s="11">
        <v>48.161874750873139</v>
      </c>
      <c r="P33" s="11">
        <v>49.051184093750365</v>
      </c>
      <c r="Q33" s="11">
        <v>51.150911612122982</v>
      </c>
      <c r="R33" s="11">
        <v>53.26988433165085</v>
      </c>
      <c r="S33" s="11">
        <v>57.208713565983338</v>
      </c>
      <c r="T33" s="11">
        <v>54.054372504631743</v>
      </c>
      <c r="U33" s="11">
        <v>52.268694825245731</v>
      </c>
      <c r="V33" s="11">
        <v>53.491618594198272</v>
      </c>
      <c r="W33" s="11">
        <v>52.89635691867057</v>
      </c>
      <c r="X33" s="11">
        <v>55.239163405324327</v>
      </c>
      <c r="Y33" s="11">
        <v>55.783008118994061</v>
      </c>
      <c r="Z33" s="11">
        <v>56.492933009504497</v>
      </c>
      <c r="AA33" s="11">
        <v>57.302340120232046</v>
      </c>
      <c r="AB33" s="11">
        <v>57.983187869421911</v>
      </c>
      <c r="AC33" s="11">
        <v>58.621526990939174</v>
      </c>
      <c r="AD33" s="11">
        <v>59.26606647523365</v>
      </c>
      <c r="AE33" s="11">
        <v>59.947405105029048</v>
      </c>
      <c r="AF33" s="11">
        <v>60.649476087747168</v>
      </c>
      <c r="AG33" s="11">
        <v>61.390095492496933</v>
      </c>
      <c r="AH33" s="11">
        <v>62.092107152803557</v>
      </c>
      <c r="AI33" s="11">
        <v>62.82321757908835</v>
      </c>
      <c r="AJ33" s="11">
        <v>63.603838262926054</v>
      </c>
      <c r="AK33" s="11">
        <v>64.375450307328492</v>
      </c>
      <c r="AL33" s="11">
        <v>65.187174742148017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12.255595247449856</v>
      </c>
      <c r="N34" s="11">
        <v>13.333056789737171</v>
      </c>
      <c r="O34" s="11">
        <v>13.341027097550786</v>
      </c>
      <c r="P34" s="11">
        <v>11.60305870055871</v>
      </c>
      <c r="Q34" s="11">
        <v>12.159096821139283</v>
      </c>
      <c r="R34" s="11">
        <v>13.01082331915415</v>
      </c>
      <c r="S34" s="11">
        <v>13.814348686956809</v>
      </c>
      <c r="T34" s="11">
        <v>12.550983514793472</v>
      </c>
      <c r="U34" s="11">
        <v>13.15003149585227</v>
      </c>
      <c r="V34" s="11">
        <v>14.990512706585941</v>
      </c>
      <c r="W34" s="11">
        <v>14.230945327372666</v>
      </c>
      <c r="X34" s="11">
        <v>13.933127307364703</v>
      </c>
      <c r="Y34" s="11">
        <v>13.724487540672486</v>
      </c>
      <c r="Z34" s="11">
        <v>13.676875034801546</v>
      </c>
      <c r="AA34" s="11">
        <v>13.672721125368865</v>
      </c>
      <c r="AB34" s="11">
        <v>13.651841216596358</v>
      </c>
      <c r="AC34" s="11">
        <v>13.616690353765367</v>
      </c>
      <c r="AD34" s="11">
        <v>13.582330730935778</v>
      </c>
      <c r="AE34" s="11">
        <v>13.540469132200524</v>
      </c>
      <c r="AF34" s="11">
        <v>13.499980965631066</v>
      </c>
      <c r="AG34" s="11">
        <v>13.466511440238355</v>
      </c>
      <c r="AH34" s="11">
        <v>13.418773169552937</v>
      </c>
      <c r="AI34" s="11">
        <v>13.388338165289483</v>
      </c>
      <c r="AJ34" s="11">
        <v>13.369265739777267</v>
      </c>
      <c r="AK34" s="11">
        <v>13.357049752996467</v>
      </c>
      <c r="AL34" s="11">
        <v>13.357179162968183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0.99377977797173767</v>
      </c>
      <c r="N35" s="11">
        <v>0.67215539778216016</v>
      </c>
      <c r="O35" s="11">
        <v>0.6677611769919316</v>
      </c>
      <c r="P35" s="11">
        <v>0.60545610686974005</v>
      </c>
      <c r="Q35" s="11">
        <v>0.69900231537628854</v>
      </c>
      <c r="R35" s="11">
        <v>0.65101453666179099</v>
      </c>
      <c r="S35" s="11">
        <v>0.56771762876271836</v>
      </c>
      <c r="T35" s="11">
        <v>0.57001804438367809</v>
      </c>
      <c r="U35" s="11">
        <v>0.59113178441987713</v>
      </c>
      <c r="V35" s="11">
        <v>0.54705735359882246</v>
      </c>
      <c r="W35" s="11">
        <v>0.70454668684240784</v>
      </c>
      <c r="X35" s="11">
        <v>0.56375511739017847</v>
      </c>
      <c r="Y35" s="11">
        <v>0.56657234755153318</v>
      </c>
      <c r="Z35" s="11">
        <v>0.5706918156954528</v>
      </c>
      <c r="AA35" s="11">
        <v>0.57526950504011953</v>
      </c>
      <c r="AB35" s="11">
        <v>0.5792518102122044</v>
      </c>
      <c r="AC35" s="11">
        <v>0.58372497094805909</v>
      </c>
      <c r="AD35" s="11">
        <v>0.58795516782713297</v>
      </c>
      <c r="AE35" s="11">
        <v>0.5928750739514218</v>
      </c>
      <c r="AF35" s="11">
        <v>0.59679737316688319</v>
      </c>
      <c r="AG35" s="11">
        <v>0.60104449834099838</v>
      </c>
      <c r="AH35" s="11">
        <v>0.60513641743521307</v>
      </c>
      <c r="AI35" s="11">
        <v>0.60994996653425038</v>
      </c>
      <c r="AJ35" s="11">
        <v>0.61382658435359116</v>
      </c>
      <c r="AK35" s="11">
        <v>0.61868376038209394</v>
      </c>
      <c r="AL35" s="11">
        <v>0.62264838494633379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53.130424095392549</v>
      </c>
      <c r="N37" s="87">
        <f t="shared" ref="N37:AL37" si="19">SUM(N38:N39)</f>
        <v>56.341260599091257</v>
      </c>
      <c r="O37" s="87">
        <f t="shared" si="19"/>
        <v>54.61348318473452</v>
      </c>
      <c r="P37" s="87">
        <f t="shared" si="19"/>
        <v>53.09620225696807</v>
      </c>
      <c r="Q37" s="87">
        <f t="shared" si="19"/>
        <v>55.192267980883472</v>
      </c>
      <c r="R37" s="87">
        <f t="shared" si="19"/>
        <v>53.145486513954296</v>
      </c>
      <c r="S37" s="87">
        <f t="shared" si="19"/>
        <v>58.574199073860413</v>
      </c>
      <c r="T37" s="87">
        <f t="shared" si="19"/>
        <v>57.431613525127702</v>
      </c>
      <c r="U37" s="87">
        <f t="shared" si="19"/>
        <v>53.683143664771904</v>
      </c>
      <c r="V37" s="87">
        <f t="shared" si="19"/>
        <v>54.246768323838971</v>
      </c>
      <c r="W37" s="87">
        <f t="shared" si="19"/>
        <v>53.492667848020702</v>
      </c>
      <c r="X37" s="87">
        <f t="shared" si="19"/>
        <v>53.207347425566851</v>
      </c>
      <c r="Y37" s="87">
        <f t="shared" si="19"/>
        <v>53.145349045799158</v>
      </c>
      <c r="Z37" s="87">
        <f t="shared" si="19"/>
        <v>53.245260761160942</v>
      </c>
      <c r="AA37" s="87">
        <f t="shared" si="19"/>
        <v>53.388672763636031</v>
      </c>
      <c r="AB37" s="87">
        <f t="shared" si="19"/>
        <v>53.434500358682456</v>
      </c>
      <c r="AC37" s="87">
        <f t="shared" si="19"/>
        <v>53.45296368414526</v>
      </c>
      <c r="AD37" s="87">
        <f t="shared" si="19"/>
        <v>53.443155818653402</v>
      </c>
      <c r="AE37" s="87">
        <f t="shared" si="19"/>
        <v>53.422066167362232</v>
      </c>
      <c r="AF37" s="87">
        <f t="shared" si="19"/>
        <v>53.398803663505575</v>
      </c>
      <c r="AG37" s="87">
        <f t="shared" si="19"/>
        <v>53.385335688363114</v>
      </c>
      <c r="AH37" s="87">
        <f t="shared" si="19"/>
        <v>53.406888273430134</v>
      </c>
      <c r="AI37" s="87">
        <f t="shared" si="19"/>
        <v>53.402654746243599</v>
      </c>
      <c r="AJ37" s="87">
        <f t="shared" si="19"/>
        <v>53.406903923643497</v>
      </c>
      <c r="AK37" s="87">
        <f t="shared" si="19"/>
        <v>53.418111739566854</v>
      </c>
      <c r="AL37" s="87">
        <f t="shared" si="19"/>
        <v>53.463619357075331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43.24141197159279</v>
      </c>
      <c r="N38" s="11">
        <v>46.543182648471038</v>
      </c>
      <c r="O38" s="11">
        <v>44.88154217248573</v>
      </c>
      <c r="P38" s="11">
        <v>43.091429737348271</v>
      </c>
      <c r="Q38" s="11">
        <v>45.464796361156871</v>
      </c>
      <c r="R38" s="11">
        <v>42.400064657076726</v>
      </c>
      <c r="S38" s="11">
        <v>47.709133245182301</v>
      </c>
      <c r="T38" s="11">
        <v>45.938857973964964</v>
      </c>
      <c r="U38" s="11">
        <v>42.038298123497306</v>
      </c>
      <c r="V38" s="11">
        <v>42.87272454992894</v>
      </c>
      <c r="W38" s="11">
        <v>41.284447775646917</v>
      </c>
      <c r="X38" s="11">
        <v>38.393451646916091</v>
      </c>
      <c r="Y38" s="11">
        <v>38.096016461565881</v>
      </c>
      <c r="Z38" s="11">
        <v>37.940836798006465</v>
      </c>
      <c r="AA38" s="11">
        <v>37.816124081846532</v>
      </c>
      <c r="AB38" s="11">
        <v>37.616441675558519</v>
      </c>
      <c r="AC38" s="11">
        <v>37.397182384789346</v>
      </c>
      <c r="AD38" s="11">
        <v>37.150890805619333</v>
      </c>
      <c r="AE38" s="11">
        <v>36.894141093994278</v>
      </c>
      <c r="AF38" s="11">
        <v>36.633999983635483</v>
      </c>
      <c r="AG38" s="11">
        <v>36.373700876432181</v>
      </c>
      <c r="AH38" s="11">
        <v>36.152325446640909</v>
      </c>
      <c r="AI38" s="11">
        <v>35.899842550959846</v>
      </c>
      <c r="AJ38" s="11">
        <v>35.651600317032297</v>
      </c>
      <c r="AK38" s="11">
        <v>35.416233788963048</v>
      </c>
      <c r="AL38" s="11">
        <v>35.210905543919623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9.8890121237997572</v>
      </c>
      <c r="N39" s="11">
        <v>9.7980779506202147</v>
      </c>
      <c r="O39" s="11">
        <v>9.7319410122487859</v>
      </c>
      <c r="P39" s="11">
        <v>10.004772519619795</v>
      </c>
      <c r="Q39" s="11">
        <v>9.7274716197265985</v>
      </c>
      <c r="R39" s="11">
        <v>10.745421856877567</v>
      </c>
      <c r="S39" s="11">
        <v>10.865065828678114</v>
      </c>
      <c r="T39" s="11">
        <v>11.492755551162738</v>
      </c>
      <c r="U39" s="11">
        <v>11.6448455412746</v>
      </c>
      <c r="V39" s="11">
        <v>11.37404377391003</v>
      </c>
      <c r="W39" s="11">
        <v>12.208220072373788</v>
      </c>
      <c r="X39" s="11">
        <v>14.813895778650762</v>
      </c>
      <c r="Y39" s="11">
        <v>15.049332584233275</v>
      </c>
      <c r="Z39" s="11">
        <v>15.304423963154477</v>
      </c>
      <c r="AA39" s="11">
        <v>15.572548681789497</v>
      </c>
      <c r="AB39" s="11">
        <v>15.81805868312394</v>
      </c>
      <c r="AC39" s="11">
        <v>16.05578129935591</v>
      </c>
      <c r="AD39" s="11">
        <v>16.292265013034068</v>
      </c>
      <c r="AE39" s="11">
        <v>16.527925073367957</v>
      </c>
      <c r="AF39" s="11">
        <v>16.764803679870091</v>
      </c>
      <c r="AG39" s="11">
        <v>17.011634811930932</v>
      </c>
      <c r="AH39" s="11">
        <v>17.254562826789225</v>
      </c>
      <c r="AI39" s="11">
        <v>17.502812195283749</v>
      </c>
      <c r="AJ39" s="11">
        <v>17.755303606611196</v>
      </c>
      <c r="AK39" s="11">
        <v>18.001877950603806</v>
      </c>
      <c r="AL39" s="11">
        <v>18.252713813155712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46.414137398282683</v>
      </c>
      <c r="N41" s="87">
        <f t="shared" ref="N41" si="20">SUM(N42:N43)</f>
        <v>44.332148395809043</v>
      </c>
      <c r="O41" s="87">
        <f t="shared" ref="O41" si="21">SUM(O42:O43)</f>
        <v>41.957628667402162</v>
      </c>
      <c r="P41" s="87">
        <f t="shared" ref="P41" si="22">SUM(P42:P43)</f>
        <v>44.395059676031906</v>
      </c>
      <c r="Q41" s="87">
        <f t="shared" ref="Q41" si="23">SUM(Q42:Q43)</f>
        <v>47.196208121600186</v>
      </c>
      <c r="R41" s="87">
        <f t="shared" ref="R41" si="24">SUM(R42:R43)</f>
        <v>47.658203511066702</v>
      </c>
      <c r="S41" s="87">
        <f t="shared" ref="S41" si="25">SUM(S42:S43)</f>
        <v>48.874979491384238</v>
      </c>
      <c r="T41" s="87">
        <f t="shared" ref="T41" si="26">SUM(T42:T43)</f>
        <v>48.404845324443528</v>
      </c>
      <c r="U41" s="87">
        <f t="shared" ref="U41" si="27">SUM(U42:U43)</f>
        <v>51.693159663160991</v>
      </c>
      <c r="V41" s="87">
        <f t="shared" ref="V41" si="28">SUM(V42:V43)</f>
        <v>46.290302219301267</v>
      </c>
      <c r="W41" s="87">
        <f t="shared" ref="W41" si="29">SUM(W42:W43)</f>
        <v>43.122568350676119</v>
      </c>
      <c r="X41" s="87">
        <f t="shared" ref="X41" si="30">SUM(X42:X43)</f>
        <v>48.515038133983936</v>
      </c>
      <c r="Y41" s="87">
        <f t="shared" ref="Y41" si="31">SUM(Y42:Y43)</f>
        <v>48.26689881281942</v>
      </c>
      <c r="Z41" s="87">
        <f t="shared" ref="Z41" si="32">SUM(Z42:Z43)</f>
        <v>48.1027157416043</v>
      </c>
      <c r="AA41" s="87">
        <f t="shared" ref="AA41" si="33">SUM(AA42:AA43)</f>
        <v>48.028533260711399</v>
      </c>
      <c r="AB41" s="87">
        <f t="shared" ref="AB41" si="34">SUM(AB42:AB43)</f>
        <v>47.921353526355517</v>
      </c>
      <c r="AC41" s="87">
        <f t="shared" ref="AC41" si="35">SUM(AC42:AC43)</f>
        <v>47.763295533752483</v>
      </c>
      <c r="AD41" s="87">
        <f t="shared" ref="AD41" si="36">SUM(AD42:AD43)</f>
        <v>47.563209849712635</v>
      </c>
      <c r="AE41" s="87">
        <f t="shared" ref="AE41" si="37">SUM(AE42:AE43)</f>
        <v>47.32022471312095</v>
      </c>
      <c r="AF41" s="87">
        <f t="shared" ref="AF41" si="38">SUM(AF42:AF43)</f>
        <v>47.085653816789659</v>
      </c>
      <c r="AG41" s="87">
        <f t="shared" ref="AG41" si="39">SUM(AG42:AG43)</f>
        <v>46.882467784837907</v>
      </c>
      <c r="AH41" s="87">
        <f t="shared" ref="AH41" si="40">SUM(AH42:AH43)</f>
        <v>46.690216057582035</v>
      </c>
      <c r="AI41" s="87">
        <f t="shared" ref="AI41" si="41">SUM(AI42:AI43)</f>
        <v>46.497141649520259</v>
      </c>
      <c r="AJ41" s="87">
        <f t="shared" ref="AJ41" si="42">SUM(AJ42:AJ43)</f>
        <v>46.29590485364669</v>
      </c>
      <c r="AK41" s="87">
        <f t="shared" ref="AK41" si="43">SUM(AK42:AK43)</f>
        <v>46.063604283173945</v>
      </c>
      <c r="AL41" s="87">
        <f t="shared" ref="AL41" si="44">SUM(AL42:AL43)</f>
        <v>45.833550065754956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20.832537787708077</v>
      </c>
      <c r="N42" s="11">
        <v>20.676275753061496</v>
      </c>
      <c r="O42" s="11">
        <v>19.961438641672096</v>
      </c>
      <c r="P42" s="11">
        <v>20.765287485445921</v>
      </c>
      <c r="Q42" s="11">
        <v>21.764346539396893</v>
      </c>
      <c r="R42" s="11">
        <v>22.510968314293425</v>
      </c>
      <c r="S42" s="11">
        <v>22.381833586893432</v>
      </c>
      <c r="T42" s="11">
        <v>22.961028468517476</v>
      </c>
      <c r="U42" s="11">
        <v>23.475659146275131</v>
      </c>
      <c r="V42" s="11">
        <v>21.073809541680532</v>
      </c>
      <c r="W42" s="11">
        <v>19.297351271010683</v>
      </c>
      <c r="X42" s="11">
        <v>23.25368379463514</v>
      </c>
      <c r="Y42" s="11">
        <v>23.125072385949856</v>
      </c>
      <c r="Z42" s="11">
        <v>23.001348063122332</v>
      </c>
      <c r="AA42" s="11">
        <v>22.949588772136163</v>
      </c>
      <c r="AB42" s="11">
        <v>22.907227951827142</v>
      </c>
      <c r="AC42" s="11">
        <v>22.842985922942947</v>
      </c>
      <c r="AD42" s="11">
        <v>22.762035055599867</v>
      </c>
      <c r="AE42" s="11">
        <v>22.637980393438571</v>
      </c>
      <c r="AF42" s="11">
        <v>22.513868420821058</v>
      </c>
      <c r="AG42" s="11">
        <v>22.402743996519828</v>
      </c>
      <c r="AH42" s="11">
        <v>22.323500219075857</v>
      </c>
      <c r="AI42" s="11">
        <v>22.244151612065494</v>
      </c>
      <c r="AJ42" s="11">
        <v>22.150090079011839</v>
      </c>
      <c r="AK42" s="11">
        <v>22.021804280936706</v>
      </c>
      <c r="AL42" s="11">
        <v>21.887791737019402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25.581599610574607</v>
      </c>
      <c r="N43" s="11">
        <v>23.655872642747543</v>
      </c>
      <c r="O43" s="11">
        <v>21.996190025730062</v>
      </c>
      <c r="P43" s="11">
        <v>23.629772190585989</v>
      </c>
      <c r="Q43" s="11">
        <v>25.431861582203293</v>
      </c>
      <c r="R43" s="11">
        <v>25.147235196773277</v>
      </c>
      <c r="S43" s="11">
        <v>26.493145904490806</v>
      </c>
      <c r="T43" s="11">
        <v>25.443816855926052</v>
      </c>
      <c r="U43" s="11">
        <v>28.21750051688586</v>
      </c>
      <c r="V43" s="11">
        <v>25.216492677620732</v>
      </c>
      <c r="W43" s="11">
        <v>23.825217079665439</v>
      </c>
      <c r="X43" s="11">
        <v>25.261354339348799</v>
      </c>
      <c r="Y43" s="11">
        <v>25.141826426869564</v>
      </c>
      <c r="Z43" s="11">
        <v>25.101367678481971</v>
      </c>
      <c r="AA43" s="11">
        <v>25.078944488575235</v>
      </c>
      <c r="AB43" s="11">
        <v>25.014125574528379</v>
      </c>
      <c r="AC43" s="11">
        <v>24.920309610809536</v>
      </c>
      <c r="AD43" s="11">
        <v>24.801174794112772</v>
      </c>
      <c r="AE43" s="11">
        <v>24.682244319682383</v>
      </c>
      <c r="AF43" s="11">
        <v>24.571785395968604</v>
      </c>
      <c r="AG43" s="11">
        <v>24.479723788318079</v>
      </c>
      <c r="AH43" s="11">
        <v>24.366715838506174</v>
      </c>
      <c r="AI43" s="11">
        <v>24.252990037454765</v>
      </c>
      <c r="AJ43" s="11">
        <v>24.145814774634854</v>
      </c>
      <c r="AK43" s="11">
        <v>24.041800002237235</v>
      </c>
      <c r="AL43" s="11">
        <v>23.945758328735554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73.213982868589582</v>
      </c>
      <c r="N45" s="87">
        <f t="shared" ref="N45" si="45">SUM(N46:N47)</f>
        <v>69.160065563449862</v>
      </c>
      <c r="O45" s="87">
        <f t="shared" ref="O45" si="46">SUM(O46:O47)</f>
        <v>64.900472846198312</v>
      </c>
      <c r="P45" s="87">
        <f t="shared" ref="P45" si="47">SUM(P46:P47)</f>
        <v>68.044615156272897</v>
      </c>
      <c r="Q45" s="87">
        <f t="shared" ref="Q45" si="48">SUM(Q46:Q47)</f>
        <v>71.863039488344512</v>
      </c>
      <c r="R45" s="87">
        <f t="shared" ref="R45" si="49">SUM(R46:R47)</f>
        <v>72.903722092731897</v>
      </c>
      <c r="S45" s="87">
        <f t="shared" ref="S45" si="50">SUM(S46:S47)</f>
        <v>73.115932933436312</v>
      </c>
      <c r="T45" s="87">
        <f t="shared" ref="T45" si="51">SUM(T46:T47)</f>
        <v>71.84920101345233</v>
      </c>
      <c r="U45" s="87">
        <f t="shared" ref="U45" si="52">SUM(U46:U47)</f>
        <v>70.31782073792867</v>
      </c>
      <c r="V45" s="87">
        <f t="shared" ref="V45" si="53">SUM(V46:V47)</f>
        <v>68.802002391325615</v>
      </c>
      <c r="W45" s="87">
        <f t="shared" ref="W45" si="54">SUM(W46:W47)</f>
        <v>63.520981810481636</v>
      </c>
      <c r="X45" s="87">
        <f t="shared" ref="X45" si="55">SUM(X46:X47)</f>
        <v>63.240153006138328</v>
      </c>
      <c r="Y45" s="87">
        <f t="shared" ref="Y45" si="56">SUM(Y46:Y47)</f>
        <v>62.507901040503</v>
      </c>
      <c r="Z45" s="87">
        <f t="shared" ref="Z45" si="57">SUM(Z46:Z47)</f>
        <v>61.902703758974063</v>
      </c>
      <c r="AA45" s="87">
        <f t="shared" ref="AA45" si="58">SUM(AA46:AA47)</f>
        <v>61.474920242172743</v>
      </c>
      <c r="AB45" s="87">
        <f t="shared" ref="AB45" si="59">SUM(AB46:AB47)</f>
        <v>61.001938278782298</v>
      </c>
      <c r="AC45" s="87">
        <f t="shared" ref="AC45" si="60">SUM(AC46:AC47)</f>
        <v>60.454766684414409</v>
      </c>
      <c r="AD45" s="87">
        <f t="shared" ref="AD45" si="61">SUM(AD46:AD47)</f>
        <v>59.891121601439778</v>
      </c>
      <c r="AE45" s="87">
        <f t="shared" ref="AE45" si="62">SUM(AE46:AE47)</f>
        <v>59.344688605760595</v>
      </c>
      <c r="AF45" s="87">
        <f t="shared" ref="AF45" si="63">SUM(AF46:AF47)</f>
        <v>58.794797357949157</v>
      </c>
      <c r="AG45" s="87">
        <f t="shared" ref="AG45" si="64">SUM(AG46:AG47)</f>
        <v>58.238826442374467</v>
      </c>
      <c r="AH45" s="87">
        <f t="shared" ref="AH45" si="65">SUM(AH46:AH47)</f>
        <v>57.637797197246272</v>
      </c>
      <c r="AI45" s="87">
        <f t="shared" ref="AI45" si="66">SUM(AI46:AI47)</f>
        <v>57.068526311531301</v>
      </c>
      <c r="AJ45" s="87">
        <f t="shared" ref="AJ45" si="67">SUM(AJ46:AJ47)</f>
        <v>56.509665272301405</v>
      </c>
      <c r="AK45" s="87">
        <f t="shared" ref="AK45" si="68">SUM(AK46:AK47)</f>
        <v>55.953310835704016</v>
      </c>
      <c r="AL45" s="87">
        <f t="shared" ref="AL45" si="69">SUM(AL46:AL47)</f>
        <v>55.419842451347968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12.005830538383247</v>
      </c>
      <c r="N46" s="11">
        <v>11.960827868732675</v>
      </c>
      <c r="O46" s="11">
        <v>11.515272587191436</v>
      </c>
      <c r="P46" s="11">
        <v>11.502865910614755</v>
      </c>
      <c r="Q46" s="11">
        <v>12.794694102786099</v>
      </c>
      <c r="R46" s="11">
        <v>13.515136689594311</v>
      </c>
      <c r="S46" s="11">
        <v>14.213791844439346</v>
      </c>
      <c r="T46" s="11">
        <v>12.599055815216097</v>
      </c>
      <c r="U46" s="11">
        <v>12.631845158678773</v>
      </c>
      <c r="V46" s="11">
        <v>11.884279975165184</v>
      </c>
      <c r="W46" s="11">
        <v>11.005507948262911</v>
      </c>
      <c r="X46" s="11">
        <v>9.3101349293434943</v>
      </c>
      <c r="Y46" s="11">
        <v>9.2120502768628683</v>
      </c>
      <c r="Z46" s="11">
        <v>9.13097283775938</v>
      </c>
      <c r="AA46" s="11">
        <v>9.0718077677943043</v>
      </c>
      <c r="AB46" s="11">
        <v>9.0066360276379047</v>
      </c>
      <c r="AC46" s="11">
        <v>8.9261132418393547</v>
      </c>
      <c r="AD46" s="11">
        <v>8.84043897694918</v>
      </c>
      <c r="AE46" s="11">
        <v>8.7531454583938721</v>
      </c>
      <c r="AF46" s="11">
        <v>8.6654730806447002</v>
      </c>
      <c r="AG46" s="11">
        <v>8.5785501474312174</v>
      </c>
      <c r="AH46" s="11">
        <v>8.4885286872378884</v>
      </c>
      <c r="AI46" s="11">
        <v>8.3993213037843386</v>
      </c>
      <c r="AJ46" s="11">
        <v>8.3120727122849285</v>
      </c>
      <c r="AK46" s="11">
        <v>8.2260248445916258</v>
      </c>
      <c r="AL46" s="11">
        <v>8.1402575259651826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61.208152330206339</v>
      </c>
      <c r="N47" s="11">
        <v>57.199237694717183</v>
      </c>
      <c r="O47" s="11">
        <v>53.385200259006879</v>
      </c>
      <c r="P47" s="11">
        <v>56.541749245658146</v>
      </c>
      <c r="Q47" s="11">
        <v>59.068345385558416</v>
      </c>
      <c r="R47" s="11">
        <v>59.388585403137583</v>
      </c>
      <c r="S47" s="11">
        <v>58.90214108899697</v>
      </c>
      <c r="T47" s="11">
        <v>59.250145198236233</v>
      </c>
      <c r="U47" s="11">
        <v>57.685975579249892</v>
      </c>
      <c r="V47" s="11">
        <v>56.917722416160437</v>
      </c>
      <c r="W47" s="11">
        <v>52.515473862218727</v>
      </c>
      <c r="X47" s="11">
        <v>53.930018076794838</v>
      </c>
      <c r="Y47" s="11">
        <v>53.295850763640132</v>
      </c>
      <c r="Z47" s="11">
        <v>52.771730921214683</v>
      </c>
      <c r="AA47" s="11">
        <v>52.403112474378439</v>
      </c>
      <c r="AB47" s="11">
        <v>51.995302251144395</v>
      </c>
      <c r="AC47" s="11">
        <v>51.528653442575056</v>
      </c>
      <c r="AD47" s="11">
        <v>51.050682624490598</v>
      </c>
      <c r="AE47" s="11">
        <v>50.591543147366721</v>
      </c>
      <c r="AF47" s="11">
        <v>50.129324277304455</v>
      </c>
      <c r="AG47" s="11">
        <v>49.660276294943252</v>
      </c>
      <c r="AH47" s="11">
        <v>49.149268510008383</v>
      </c>
      <c r="AI47" s="11">
        <v>48.66920500774696</v>
      </c>
      <c r="AJ47" s="11">
        <v>48.197592560016474</v>
      </c>
      <c r="AK47" s="11">
        <v>47.727285991112389</v>
      </c>
      <c r="AL47" s="11">
        <v>47.279584925382785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587.68999999999994</v>
      </c>
      <c r="N49" s="87">
        <f t="shared" si="70"/>
        <v>587.90200000000038</v>
      </c>
      <c r="O49" s="87">
        <f t="shared" si="70"/>
        <v>582.38000000000022</v>
      </c>
      <c r="P49" s="87">
        <f t="shared" si="70"/>
        <v>582.08600000000001</v>
      </c>
      <c r="Q49" s="87">
        <f t="shared" si="70"/>
        <v>604.28799999999956</v>
      </c>
      <c r="R49" s="87">
        <f t="shared" si="70"/>
        <v>616.37999999999977</v>
      </c>
      <c r="S49" s="87">
        <f t="shared" si="70"/>
        <v>647.57500000000016</v>
      </c>
      <c r="T49" s="87">
        <f t="shared" si="70"/>
        <v>637.39300000000037</v>
      </c>
      <c r="U49" s="87">
        <f t="shared" si="70"/>
        <v>636.02500000000009</v>
      </c>
      <c r="V49" s="87">
        <f t="shared" si="70"/>
        <v>638.07500000000027</v>
      </c>
      <c r="W49" s="87">
        <f t="shared" si="70"/>
        <v>645.4190000000001</v>
      </c>
      <c r="X49" s="87">
        <f t="shared" si="70"/>
        <v>647.1579999999999</v>
      </c>
      <c r="Y49" s="87">
        <f t="shared" si="70"/>
        <v>647.23599999999976</v>
      </c>
      <c r="Z49" s="87">
        <f t="shared" si="70"/>
        <v>649.05100000000004</v>
      </c>
      <c r="AA49" s="87">
        <f t="shared" si="70"/>
        <v>652.31799999999998</v>
      </c>
      <c r="AB49" s="87">
        <f t="shared" si="70"/>
        <v>654.80400000000009</v>
      </c>
      <c r="AC49" s="87">
        <f t="shared" si="70"/>
        <v>656.72199999999987</v>
      </c>
      <c r="AD49" s="87">
        <f t="shared" si="70"/>
        <v>658.41599999999994</v>
      </c>
      <c r="AE49" s="87">
        <f t="shared" ref="AE49:AL49" si="71">SUM(AE5,AE9,AE15,AE22,AE26,AE32,AE37,AE41,AE45)</f>
        <v>660.16400000000056</v>
      </c>
      <c r="AF49" s="87">
        <f t="shared" si="71"/>
        <v>661.95599999999979</v>
      </c>
      <c r="AG49" s="87">
        <f t="shared" si="71"/>
        <v>664.0220000000005</v>
      </c>
      <c r="AH49" s="87">
        <f t="shared" si="71"/>
        <v>666.07299999999987</v>
      </c>
      <c r="AI49" s="87">
        <f t="shared" si="71"/>
        <v>668.17200000000014</v>
      </c>
      <c r="AJ49" s="87">
        <f t="shared" si="71"/>
        <v>670.33800000000031</v>
      </c>
      <c r="AK49" s="87">
        <f t="shared" si="71"/>
        <v>672.51199999999972</v>
      </c>
      <c r="AL49" s="87">
        <f t="shared" si="71"/>
        <v>674.71300000000008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7.5010022084312136E-2</v>
      </c>
      <c r="N52" s="337">
        <f t="shared" si="73"/>
        <v>8.1561613877831812E-2</v>
      </c>
      <c r="O52" s="337">
        <f t="shared" si="73"/>
        <v>8.4725751843715433E-2</v>
      </c>
      <c r="P52" s="337">
        <f t="shared" si="73"/>
        <v>8.4246498974788114E-2</v>
      </c>
      <c r="Q52" s="337">
        <f t="shared" si="73"/>
        <v>8.2636131373657357E-2</v>
      </c>
      <c r="R52" s="337">
        <f t="shared" si="73"/>
        <v>8.5266102706129485E-2</v>
      </c>
      <c r="S52" s="337">
        <f t="shared" si="73"/>
        <v>8.7100863818749458E-2</v>
      </c>
      <c r="T52" s="337">
        <f t="shared" si="73"/>
        <v>9.0573529450286377E-2</v>
      </c>
      <c r="U52" s="337">
        <f t="shared" si="73"/>
        <v>9.137768441120174E-2</v>
      </c>
      <c r="V52" s="337">
        <f t="shared" si="73"/>
        <v>9.4554325346059079E-2</v>
      </c>
      <c r="W52" s="337">
        <f t="shared" si="73"/>
        <v>9.8684231987144128E-2</v>
      </c>
      <c r="X52" s="337">
        <f t="shared" si="73"/>
        <v>9.5519242408598881E-2</v>
      </c>
      <c r="Y52" s="337">
        <f t="shared" si="73"/>
        <v>9.6165313627695009E-2</v>
      </c>
      <c r="Z52" s="337">
        <f t="shared" si="73"/>
        <v>9.6851765559323469E-2</v>
      </c>
      <c r="AA52" s="337">
        <f t="shared" si="73"/>
        <v>9.7524103465811307E-2</v>
      </c>
      <c r="AB52" s="337">
        <f t="shared" si="73"/>
        <v>9.8225452723564061E-2</v>
      </c>
      <c r="AC52" s="337">
        <f t="shared" si="73"/>
        <v>9.8935040265515362E-2</v>
      </c>
      <c r="AD52" s="337">
        <f t="shared" si="73"/>
        <v>9.9676624324159385E-2</v>
      </c>
      <c r="AE52" s="337">
        <f t="shared" ref="AE52:AL52" si="74">AE5/AE$49</f>
        <v>0.10044897494032319</v>
      </c>
      <c r="AF52" s="337">
        <f t="shared" si="74"/>
        <v>0.10123516227769197</v>
      </c>
      <c r="AG52" s="337">
        <f t="shared" si="74"/>
        <v>0.10204238214253064</v>
      </c>
      <c r="AH52" s="337">
        <f t="shared" si="74"/>
        <v>0.10283039174082878</v>
      </c>
      <c r="AI52" s="337">
        <f t="shared" si="74"/>
        <v>0.10359592795459063</v>
      </c>
      <c r="AJ52" s="337">
        <f t="shared" si="74"/>
        <v>0.10435839650430449</v>
      </c>
      <c r="AK52" s="337">
        <f t="shared" si="74"/>
        <v>0.10511087066671136</v>
      </c>
      <c r="AL52" s="337">
        <f t="shared" si="74"/>
        <v>0.10604572877377662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4.9444899202119967E-2</v>
      </c>
      <c r="N53" s="336">
        <f t="shared" si="75"/>
        <v>5.3800183867428804E-2</v>
      </c>
      <c r="O53" s="336">
        <f t="shared" si="75"/>
        <v>5.6201190782280676E-2</v>
      </c>
      <c r="P53" s="336">
        <f t="shared" si="75"/>
        <v>5.62402680602039E-2</v>
      </c>
      <c r="Q53" s="336">
        <f t="shared" si="75"/>
        <v>5.3103452279680677E-2</v>
      </c>
      <c r="R53" s="336">
        <f t="shared" si="75"/>
        <v>5.6012974906403161E-2</v>
      </c>
      <c r="S53" s="336">
        <f t="shared" si="75"/>
        <v>5.9335440913334425E-2</v>
      </c>
      <c r="T53" s="336">
        <f t="shared" si="75"/>
        <v>6.1213604633948815E-2</v>
      </c>
      <c r="U53" s="336">
        <f t="shared" si="75"/>
        <v>6.2640799345655335E-2</v>
      </c>
      <c r="V53" s="336">
        <f t="shared" si="75"/>
        <v>6.4311492798997102E-2</v>
      </c>
      <c r="W53" s="336">
        <f t="shared" si="75"/>
        <v>6.833998285732458E-2</v>
      </c>
      <c r="X53" s="336">
        <f t="shared" si="75"/>
        <v>6.0985997070456752E-2</v>
      </c>
      <c r="Y53" s="336">
        <f t="shared" si="75"/>
        <v>6.1375539605415162E-2</v>
      </c>
      <c r="Z53" s="336">
        <f t="shared" si="75"/>
        <v>6.1732629137508849E-2</v>
      </c>
      <c r="AA53" s="336">
        <f t="shared" si="75"/>
        <v>6.2067162726457278E-2</v>
      </c>
      <c r="AB53" s="336">
        <f t="shared" si="75"/>
        <v>6.242020278808065E-2</v>
      </c>
      <c r="AC53" s="336">
        <f t="shared" si="75"/>
        <v>6.2781852319525516E-2</v>
      </c>
      <c r="AD53" s="336">
        <f t="shared" si="75"/>
        <v>6.315223028781107E-2</v>
      </c>
      <c r="AE53" s="336">
        <f t="shared" ref="AE53:AL53" si="76">AE6/AE$49</f>
        <v>6.3539849168865986E-2</v>
      </c>
      <c r="AF53" s="336">
        <f t="shared" si="76"/>
        <v>6.3932174486300508E-2</v>
      </c>
      <c r="AG53" s="336">
        <f t="shared" si="76"/>
        <v>6.434036808623253E-2</v>
      </c>
      <c r="AH53" s="336">
        <f t="shared" si="76"/>
        <v>6.4730785214648173E-2</v>
      </c>
      <c r="AI53" s="336">
        <f t="shared" si="76"/>
        <v>6.5117078657760008E-2</v>
      </c>
      <c r="AJ53" s="336">
        <f t="shared" si="76"/>
        <v>6.5506293900061602E-2</v>
      </c>
      <c r="AK53" s="336">
        <f t="shared" si="76"/>
        <v>6.5890925111375551E-2</v>
      </c>
      <c r="AL53" s="336">
        <f t="shared" si="76"/>
        <v>6.6296542715744353E-2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2.5565122882192173E-2</v>
      </c>
      <c r="N54" s="336">
        <f t="shared" si="77"/>
        <v>2.7761430010402998E-2</v>
      </c>
      <c r="O54" s="336">
        <f t="shared" si="77"/>
        <v>2.8524561061434757E-2</v>
      </c>
      <c r="P54" s="336">
        <f t="shared" si="77"/>
        <v>2.800623091458421E-2</v>
      </c>
      <c r="Q54" s="336">
        <f t="shared" si="77"/>
        <v>2.9532679093976669E-2</v>
      </c>
      <c r="R54" s="336">
        <f t="shared" si="77"/>
        <v>2.9253127799726334E-2</v>
      </c>
      <c r="S54" s="336">
        <f t="shared" si="77"/>
        <v>2.7765422905415033E-2</v>
      </c>
      <c r="T54" s="336">
        <f t="shared" si="77"/>
        <v>2.9359924816337566E-2</v>
      </c>
      <c r="U54" s="336">
        <f t="shared" si="77"/>
        <v>2.8736885065546402E-2</v>
      </c>
      <c r="V54" s="336">
        <f t="shared" si="77"/>
        <v>3.0242832547061976E-2</v>
      </c>
      <c r="W54" s="336">
        <f t="shared" si="77"/>
        <v>3.0344249129819544E-2</v>
      </c>
      <c r="X54" s="336">
        <f t="shared" si="77"/>
        <v>3.4533245338142116E-2</v>
      </c>
      <c r="Y54" s="336">
        <f t="shared" si="77"/>
        <v>3.478977402227984E-2</v>
      </c>
      <c r="Z54" s="336">
        <f t="shared" si="77"/>
        <v>3.5119136421814613E-2</v>
      </c>
      <c r="AA54" s="336">
        <f t="shared" si="77"/>
        <v>3.5456940739354036E-2</v>
      </c>
      <c r="AB54" s="336">
        <f t="shared" si="77"/>
        <v>3.5805249935483403E-2</v>
      </c>
      <c r="AC54" s="336">
        <f t="shared" si="77"/>
        <v>3.6153187945989845E-2</v>
      </c>
      <c r="AD54" s="336">
        <f t="shared" si="77"/>
        <v>3.6524394036348329E-2</v>
      </c>
      <c r="AE54" s="336">
        <f t="shared" ref="AE54:AL54" si="78">AE7/AE$49</f>
        <v>3.6909125771457198E-2</v>
      </c>
      <c r="AF54" s="336">
        <f t="shared" si="78"/>
        <v>3.7302987791391469E-2</v>
      </c>
      <c r="AG54" s="336">
        <f t="shared" si="78"/>
        <v>3.7702014056298104E-2</v>
      </c>
      <c r="AH54" s="336">
        <f t="shared" si="78"/>
        <v>3.8099606526180607E-2</v>
      </c>
      <c r="AI54" s="336">
        <f t="shared" si="78"/>
        <v>3.8478849296830625E-2</v>
      </c>
      <c r="AJ54" s="336">
        <f t="shared" si="78"/>
        <v>3.8852102604242877E-2</v>
      </c>
      <c r="AK54" s="336">
        <f t="shared" si="78"/>
        <v>3.9219945555335804E-2</v>
      </c>
      <c r="AL54" s="336">
        <f t="shared" si="78"/>
        <v>3.9749186058032245E-2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0.17922888709310034</v>
      </c>
      <c r="N56" s="337">
        <f t="shared" si="79"/>
        <v>0.17715777374528996</v>
      </c>
      <c r="O56" s="337">
        <f t="shared" si="79"/>
        <v>0.18347819273499333</v>
      </c>
      <c r="P56" s="337">
        <f t="shared" si="79"/>
        <v>0.18467755182832221</v>
      </c>
      <c r="Q56" s="337">
        <f t="shared" si="79"/>
        <v>0.17842426540351763</v>
      </c>
      <c r="R56" s="337">
        <f t="shared" si="79"/>
        <v>0.17735338982109541</v>
      </c>
      <c r="S56" s="337">
        <f t="shared" si="79"/>
        <v>0.18706808711949627</v>
      </c>
      <c r="T56" s="337">
        <f t="shared" si="79"/>
        <v>0.18572219333139681</v>
      </c>
      <c r="U56" s="337">
        <f t="shared" si="79"/>
        <v>0.19317683452656759</v>
      </c>
      <c r="V56" s="337">
        <f t="shared" si="79"/>
        <v>0.19889971933691231</v>
      </c>
      <c r="W56" s="337">
        <f t="shared" si="79"/>
        <v>0.21087938524231842</v>
      </c>
      <c r="X56" s="337">
        <f t="shared" si="79"/>
        <v>0.21593656013577231</v>
      </c>
      <c r="Y56" s="337">
        <f t="shared" si="79"/>
        <v>0.21753859137929377</v>
      </c>
      <c r="Z56" s="337">
        <f t="shared" si="79"/>
        <v>0.21932628418927805</v>
      </c>
      <c r="AA56" s="337">
        <f t="shared" si="79"/>
        <v>0.22104401298483178</v>
      </c>
      <c r="AB56" s="337">
        <f t="shared" si="79"/>
        <v>0.22274220519618307</v>
      </c>
      <c r="AC56" s="337">
        <f t="shared" si="79"/>
        <v>0.22442725244450204</v>
      </c>
      <c r="AD56" s="337">
        <f t="shared" si="79"/>
        <v>0.22619534051086032</v>
      </c>
      <c r="AE56" s="337">
        <f t="shared" ref="AE56:AL56" si="80">AE9/AE$49</f>
        <v>0.22807995645512089</v>
      </c>
      <c r="AF56" s="337">
        <f t="shared" si="80"/>
        <v>0.22996947811723473</v>
      </c>
      <c r="AG56" s="337">
        <f t="shared" si="80"/>
        <v>0.23191057529386611</v>
      </c>
      <c r="AH56" s="337">
        <f t="shared" si="80"/>
        <v>0.23378122723909264</v>
      </c>
      <c r="AI56" s="337">
        <f t="shared" si="80"/>
        <v>0.23563233996239766</v>
      </c>
      <c r="AJ56" s="337">
        <f t="shared" si="80"/>
        <v>0.23749108135132951</v>
      </c>
      <c r="AK56" s="337">
        <f t="shared" si="80"/>
        <v>0.23933210032306371</v>
      </c>
      <c r="AL56" s="337">
        <f t="shared" si="80"/>
        <v>0.2411661734430571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3.9531861142904683E-2</v>
      </c>
      <c r="N57" s="336">
        <f t="shared" si="81"/>
        <v>3.7912767171700265E-2</v>
      </c>
      <c r="O57" s="336">
        <f t="shared" si="81"/>
        <v>4.1759521044089976E-2</v>
      </c>
      <c r="P57" s="336">
        <f t="shared" si="81"/>
        <v>3.9435900282997156E-2</v>
      </c>
      <c r="Q57" s="336">
        <f t="shared" si="81"/>
        <v>4.0908445687841487E-2</v>
      </c>
      <c r="R57" s="336">
        <f t="shared" si="81"/>
        <v>4.0216089242913491E-2</v>
      </c>
      <c r="S57" s="336">
        <f t="shared" si="81"/>
        <v>4.1659073597371442E-2</v>
      </c>
      <c r="T57" s="336">
        <f t="shared" si="81"/>
        <v>4.246583036859581E-2</v>
      </c>
      <c r="U57" s="336">
        <f t="shared" si="81"/>
        <v>4.6368998035437738E-2</v>
      </c>
      <c r="V57" s="336">
        <f t="shared" si="81"/>
        <v>4.7458310370125732E-2</v>
      </c>
      <c r="W57" s="336">
        <f t="shared" si="81"/>
        <v>5.0610766346024669E-2</v>
      </c>
      <c r="X57" s="336">
        <f t="shared" si="81"/>
        <v>5.0902874384002705E-2</v>
      </c>
      <c r="Y57" s="336">
        <f t="shared" si="81"/>
        <v>5.1277159802701706E-2</v>
      </c>
      <c r="Z57" s="336">
        <f t="shared" si="81"/>
        <v>5.1660719863265564E-2</v>
      </c>
      <c r="AA57" s="336">
        <f t="shared" si="81"/>
        <v>5.2054120060807695E-2</v>
      </c>
      <c r="AB57" s="336">
        <f t="shared" si="81"/>
        <v>5.2424603408528649E-2</v>
      </c>
      <c r="AC57" s="336">
        <f t="shared" si="81"/>
        <v>5.2780801734669536E-2</v>
      </c>
      <c r="AD57" s="336">
        <f t="shared" si="81"/>
        <v>5.3168652507200334E-2</v>
      </c>
      <c r="AE57" s="336">
        <f t="shared" ref="AE57:AL57" si="82">AE10/AE$49</f>
        <v>5.3574581320636257E-2</v>
      </c>
      <c r="AF57" s="336">
        <f t="shared" si="82"/>
        <v>5.3975999420745845E-2</v>
      </c>
      <c r="AG57" s="336">
        <f t="shared" si="82"/>
        <v>5.4389902972283022E-2</v>
      </c>
      <c r="AH57" s="336">
        <f t="shared" si="82"/>
        <v>5.4790985082489953E-2</v>
      </c>
      <c r="AI57" s="336">
        <f t="shared" si="82"/>
        <v>5.5198354837828548E-2</v>
      </c>
      <c r="AJ57" s="336">
        <f t="shared" si="82"/>
        <v>5.5602269505306966E-2</v>
      </c>
      <c r="AK57" s="336">
        <f t="shared" si="82"/>
        <v>5.6014570638812773E-2</v>
      </c>
      <c r="AL57" s="336">
        <f t="shared" si="82"/>
        <v>5.6437276877265775E-2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Sheffield City Region</v>
      </c>
      <c r="L58" s="232" t="str">
        <f>'Occ T3'!A13</f>
        <v>22 Health professionals</v>
      </c>
      <c r="M58" s="336">
        <f t="shared" ref="M58:AD58" si="83">M11/M$49</f>
        <v>4.0458941136538203E-2</v>
      </c>
      <c r="N58" s="336">
        <f t="shared" si="83"/>
        <v>4.2575748789212851E-2</v>
      </c>
      <c r="O58" s="336">
        <f t="shared" si="83"/>
        <v>4.3764160370983608E-2</v>
      </c>
      <c r="P58" s="336">
        <f t="shared" si="83"/>
        <v>4.5141196238523071E-2</v>
      </c>
      <c r="Q58" s="336">
        <f t="shared" si="83"/>
        <v>4.2359259890992797E-2</v>
      </c>
      <c r="R58" s="336">
        <f t="shared" si="83"/>
        <v>4.4428115299579719E-2</v>
      </c>
      <c r="S58" s="336">
        <f t="shared" si="83"/>
        <v>4.5392502602283558E-2</v>
      </c>
      <c r="T58" s="336">
        <f t="shared" si="83"/>
        <v>4.5715109508042188E-2</v>
      </c>
      <c r="U58" s="336">
        <f t="shared" si="83"/>
        <v>4.5960295214948751E-2</v>
      </c>
      <c r="V58" s="336">
        <f t="shared" si="83"/>
        <v>4.8390024426263743E-2</v>
      </c>
      <c r="W58" s="336">
        <f t="shared" si="83"/>
        <v>4.9100674838733253E-2</v>
      </c>
      <c r="X58" s="336">
        <f t="shared" si="83"/>
        <v>5.0793469145029954E-2</v>
      </c>
      <c r="Y58" s="336">
        <f t="shared" si="83"/>
        <v>5.1361437996169074E-2</v>
      </c>
      <c r="Z58" s="336">
        <f t="shared" si="83"/>
        <v>5.1902340695818915E-2</v>
      </c>
      <c r="AA58" s="336">
        <f t="shared" si="83"/>
        <v>5.2423404884399109E-2</v>
      </c>
      <c r="AB58" s="336">
        <f t="shared" si="83"/>
        <v>5.2885112287529422E-2</v>
      </c>
      <c r="AC58" s="336">
        <f t="shared" si="83"/>
        <v>5.3354022015333527E-2</v>
      </c>
      <c r="AD58" s="336">
        <f t="shared" si="83"/>
        <v>5.3826057027884233E-2</v>
      </c>
      <c r="AE58" s="336">
        <f t="shared" ref="AE58:AL58" si="84">AE11/AE$49</f>
        <v>5.4353841550406727E-2</v>
      </c>
      <c r="AF58" s="336">
        <f t="shared" si="84"/>
        <v>5.4845097150796843E-2</v>
      </c>
      <c r="AG58" s="336">
        <f t="shared" si="84"/>
        <v>5.5364339068797182E-2</v>
      </c>
      <c r="AH58" s="336">
        <f t="shared" si="84"/>
        <v>5.5863401519422574E-2</v>
      </c>
      <c r="AI58" s="336">
        <f t="shared" si="84"/>
        <v>5.6359506684998055E-2</v>
      </c>
      <c r="AJ58" s="336">
        <f t="shared" si="84"/>
        <v>5.6855342981970154E-2</v>
      </c>
      <c r="AK58" s="336">
        <f t="shared" si="84"/>
        <v>5.7329046261373272E-2</v>
      </c>
      <c r="AL58" s="336">
        <f t="shared" si="84"/>
        <v>5.7768014731450268E-2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4.7484787767092987E-2</v>
      </c>
      <c r="N59" s="336">
        <f t="shared" si="85"/>
        <v>4.7934614998424531E-2</v>
      </c>
      <c r="O59" s="336">
        <f t="shared" si="85"/>
        <v>4.8817937547289386E-2</v>
      </c>
      <c r="P59" s="336">
        <f t="shared" si="85"/>
        <v>4.9390944524090347E-2</v>
      </c>
      <c r="Q59" s="336">
        <f t="shared" si="85"/>
        <v>4.7079928517631014E-2</v>
      </c>
      <c r="R59" s="336">
        <f t="shared" si="85"/>
        <v>4.5734026048669017E-2</v>
      </c>
      <c r="S59" s="336">
        <f t="shared" si="85"/>
        <v>4.7969780336730751E-2</v>
      </c>
      <c r="T59" s="336">
        <f t="shared" si="85"/>
        <v>4.5167096949184304E-2</v>
      </c>
      <c r="U59" s="336">
        <f t="shared" si="85"/>
        <v>4.6303089278194098E-2</v>
      </c>
      <c r="V59" s="336">
        <f t="shared" si="85"/>
        <v>4.8040162700542594E-2</v>
      </c>
      <c r="W59" s="336">
        <f t="shared" si="85"/>
        <v>4.9547271857787525E-2</v>
      </c>
      <c r="X59" s="336">
        <f t="shared" si="85"/>
        <v>4.9444590155021867E-2</v>
      </c>
      <c r="Y59" s="336">
        <f t="shared" si="85"/>
        <v>4.9576490265289756E-2</v>
      </c>
      <c r="Z59" s="336">
        <f t="shared" si="85"/>
        <v>4.9823301111358159E-2</v>
      </c>
      <c r="AA59" s="336">
        <f t="shared" si="85"/>
        <v>5.0026592022145572E-2</v>
      </c>
      <c r="AB59" s="336">
        <f t="shared" si="85"/>
        <v>5.025467337714102E-2</v>
      </c>
      <c r="AC59" s="336">
        <f t="shared" si="85"/>
        <v>5.0457594958213475E-2</v>
      </c>
      <c r="AD59" s="336">
        <f t="shared" si="85"/>
        <v>5.068289620275452E-2</v>
      </c>
      <c r="AE59" s="336">
        <f t="shared" ref="AE59:AL59" si="86">AE12/AE$49</f>
        <v>5.0927079437290697E-2</v>
      </c>
      <c r="AF59" s="336">
        <f t="shared" si="86"/>
        <v>5.1208899961447084E-2</v>
      </c>
      <c r="AG59" s="336">
        <f t="shared" si="86"/>
        <v>5.1480343115251403E-2</v>
      </c>
      <c r="AH59" s="336">
        <f t="shared" si="86"/>
        <v>5.1745963887047421E-2</v>
      </c>
      <c r="AI59" s="336">
        <f t="shared" si="86"/>
        <v>5.2010385323750088E-2</v>
      </c>
      <c r="AJ59" s="336">
        <f t="shared" si="86"/>
        <v>5.2278747616172558E-2</v>
      </c>
      <c r="AK59" s="336">
        <f t="shared" si="86"/>
        <v>5.2538684244188491E-2</v>
      </c>
      <c r="AL59" s="336">
        <f t="shared" si="86"/>
        <v>5.2782237372883449E-2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5.1753297046564492E-2</v>
      </c>
      <c r="N60" s="336">
        <f t="shared" si="87"/>
        <v>4.8734642785952326E-2</v>
      </c>
      <c r="O60" s="336">
        <f t="shared" si="87"/>
        <v>4.9136573772630372E-2</v>
      </c>
      <c r="P60" s="336">
        <f t="shared" si="87"/>
        <v>5.0709510782711617E-2</v>
      </c>
      <c r="Q60" s="336">
        <f t="shared" si="87"/>
        <v>4.8076631307052344E-2</v>
      </c>
      <c r="R60" s="336">
        <f t="shared" si="87"/>
        <v>4.6975159229933214E-2</v>
      </c>
      <c r="S60" s="336">
        <f t="shared" si="87"/>
        <v>5.2046730583110504E-2</v>
      </c>
      <c r="T60" s="336">
        <f t="shared" si="87"/>
        <v>5.237415650557449E-2</v>
      </c>
      <c r="U60" s="336">
        <f t="shared" si="87"/>
        <v>5.4544451997986999E-2</v>
      </c>
      <c r="V60" s="336">
        <f t="shared" si="87"/>
        <v>5.501122183998023E-2</v>
      </c>
      <c r="W60" s="336">
        <f t="shared" si="87"/>
        <v>6.1620672199772984E-2</v>
      </c>
      <c r="X60" s="336">
        <f t="shared" si="87"/>
        <v>6.4795626451717783E-2</v>
      </c>
      <c r="Y60" s="336">
        <f t="shared" si="87"/>
        <v>6.532350331513323E-2</v>
      </c>
      <c r="Z60" s="336">
        <f t="shared" si="87"/>
        <v>6.5939922518835403E-2</v>
      </c>
      <c r="AA60" s="336">
        <f t="shared" si="87"/>
        <v>6.6539896017479408E-2</v>
      </c>
      <c r="AB60" s="336">
        <f t="shared" si="87"/>
        <v>6.7177816122983999E-2</v>
      </c>
      <c r="AC60" s="336">
        <f t="shared" si="87"/>
        <v>6.7834833736285516E-2</v>
      </c>
      <c r="AD60" s="336">
        <f t="shared" si="87"/>
        <v>6.8517734773021213E-2</v>
      </c>
      <c r="AE60" s="336">
        <f t="shared" ref="AE60:AL60" si="88">AE13/AE$49</f>
        <v>6.922445414678724E-2</v>
      </c>
      <c r="AF60" s="336">
        <f t="shared" si="88"/>
        <v>6.9939481584244956E-2</v>
      </c>
      <c r="AG60" s="336">
        <f t="shared" si="88"/>
        <v>7.067599013753452E-2</v>
      </c>
      <c r="AH60" s="336">
        <f t="shared" si="88"/>
        <v>7.1380876750132688E-2</v>
      </c>
      <c r="AI60" s="336">
        <f t="shared" si="88"/>
        <v>7.2064093115820987E-2</v>
      </c>
      <c r="AJ60" s="336">
        <f t="shared" si="88"/>
        <v>7.2754721247879878E-2</v>
      </c>
      <c r="AK60" s="336">
        <f t="shared" si="88"/>
        <v>7.3449799178689171E-2</v>
      </c>
      <c r="AL60" s="336">
        <f t="shared" si="88"/>
        <v>7.417864446145761E-2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0.10788779337330602</v>
      </c>
      <c r="N62" s="337">
        <f t="shared" si="89"/>
        <v>0.10854771256898729</v>
      </c>
      <c r="O62" s="337">
        <f t="shared" si="89"/>
        <v>0.11387548634624083</v>
      </c>
      <c r="P62" s="337">
        <f t="shared" si="89"/>
        <v>0.11084253574880168</v>
      </c>
      <c r="Q62" s="337">
        <f t="shared" si="89"/>
        <v>0.10866673081240001</v>
      </c>
      <c r="R62" s="337">
        <f t="shared" si="89"/>
        <v>0.10843741116679655</v>
      </c>
      <c r="S62" s="337">
        <f t="shared" si="89"/>
        <v>0.11195973562205133</v>
      </c>
      <c r="T62" s="337">
        <f t="shared" si="89"/>
        <v>0.11275426127241729</v>
      </c>
      <c r="U62" s="337">
        <f t="shared" si="89"/>
        <v>0.11621734221477843</v>
      </c>
      <c r="V62" s="337">
        <f t="shared" si="89"/>
        <v>0.11541025888847872</v>
      </c>
      <c r="W62" s="337">
        <f t="shared" si="89"/>
        <v>0.12333454336916291</v>
      </c>
      <c r="X62" s="337">
        <f t="shared" si="89"/>
        <v>0.11596290161958928</v>
      </c>
      <c r="Y62" s="337">
        <f t="shared" si="89"/>
        <v>0.11629339228798932</v>
      </c>
      <c r="Z62" s="337">
        <f t="shared" si="89"/>
        <v>0.11683012171747596</v>
      </c>
      <c r="AA62" s="337">
        <f t="shared" si="89"/>
        <v>0.11736927491616506</v>
      </c>
      <c r="AB62" s="337">
        <f t="shared" si="89"/>
        <v>0.11789714446641912</v>
      </c>
      <c r="AC62" s="337">
        <f t="shared" si="89"/>
        <v>0.118455408352254</v>
      </c>
      <c r="AD62" s="337">
        <f t="shared" si="89"/>
        <v>0.11901723269545204</v>
      </c>
      <c r="AE62" s="337">
        <f t="shared" ref="AE62:AL62" si="90">AE15/AE$49</f>
        <v>0.11961509037924958</v>
      </c>
      <c r="AF62" s="337">
        <f t="shared" si="90"/>
        <v>0.12020409179603628</v>
      </c>
      <c r="AG62" s="337">
        <f t="shared" si="90"/>
        <v>0.12081843853487721</v>
      </c>
      <c r="AH62" s="337">
        <f t="shared" si="90"/>
        <v>0.12138519187451279</v>
      </c>
      <c r="AI62" s="337">
        <f t="shared" si="90"/>
        <v>0.12193688898064269</v>
      </c>
      <c r="AJ62" s="337">
        <f t="shared" si="90"/>
        <v>0.12245543922241175</v>
      </c>
      <c r="AK62" s="337">
        <f t="shared" si="90"/>
        <v>0.12302155754698772</v>
      </c>
      <c r="AL62" s="337">
        <f t="shared" si="90"/>
        <v>0.12358293352084931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1.6920332377142886E-2</v>
      </c>
      <c r="N63" s="336">
        <f t="shared" si="91"/>
        <v>1.6685841601980941E-2</v>
      </c>
      <c r="O63" s="336">
        <f t="shared" si="91"/>
        <v>1.8105923198439063E-2</v>
      </c>
      <c r="P63" s="336">
        <f t="shared" si="91"/>
        <v>1.7682061384106749E-2</v>
      </c>
      <c r="Q63" s="336">
        <f t="shared" si="91"/>
        <v>1.6216786594236369E-2</v>
      </c>
      <c r="R63" s="336">
        <f t="shared" si="91"/>
        <v>1.5699777816627965E-2</v>
      </c>
      <c r="S63" s="336">
        <f t="shared" si="91"/>
        <v>1.6303848014009383E-2</v>
      </c>
      <c r="T63" s="336">
        <f t="shared" si="91"/>
        <v>1.8509405956215533E-2</v>
      </c>
      <c r="U63" s="336">
        <f t="shared" si="91"/>
        <v>1.895375264062343E-2</v>
      </c>
      <c r="V63" s="336">
        <f t="shared" si="91"/>
        <v>1.8328257374393628E-2</v>
      </c>
      <c r="W63" s="336">
        <f t="shared" si="91"/>
        <v>2.0095903136911075E-2</v>
      </c>
      <c r="X63" s="336">
        <f t="shared" si="91"/>
        <v>1.7017158691897911E-2</v>
      </c>
      <c r="Y63" s="336">
        <f t="shared" si="91"/>
        <v>1.7093719891122759E-2</v>
      </c>
      <c r="Z63" s="336">
        <f t="shared" si="91"/>
        <v>1.7155782371228643E-2</v>
      </c>
      <c r="AA63" s="336">
        <f t="shared" si="91"/>
        <v>1.7211514927683125E-2</v>
      </c>
      <c r="AB63" s="336">
        <f t="shared" si="91"/>
        <v>1.7274905971773974E-2</v>
      </c>
      <c r="AC63" s="336">
        <f t="shared" si="91"/>
        <v>1.7346758464087869E-2</v>
      </c>
      <c r="AD63" s="336">
        <f t="shared" si="91"/>
        <v>1.7406157883760924E-2</v>
      </c>
      <c r="AE63" s="336">
        <f t="shared" ref="AE63:AL63" si="92">AE16/AE$49</f>
        <v>1.7464522408432614E-2</v>
      </c>
      <c r="AF63" s="336">
        <f t="shared" si="92"/>
        <v>1.7528515414732805E-2</v>
      </c>
      <c r="AG63" s="336">
        <f t="shared" si="92"/>
        <v>1.7600687686667591E-2</v>
      </c>
      <c r="AH63" s="336">
        <f t="shared" si="92"/>
        <v>1.766401502762429E-2</v>
      </c>
      <c r="AI63" s="336">
        <f t="shared" si="92"/>
        <v>1.7735340181962031E-2</v>
      </c>
      <c r="AJ63" s="336">
        <f t="shared" si="92"/>
        <v>1.7797101794232186E-2</v>
      </c>
      <c r="AK63" s="336">
        <f t="shared" si="92"/>
        <v>1.7860717427907499E-2</v>
      </c>
      <c r="AL63" s="336">
        <f t="shared" si="92"/>
        <v>1.7917781615851169E-2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1.5616814309741685E-2</v>
      </c>
      <c r="N64" s="336">
        <f t="shared" si="93"/>
        <v>1.9143085608781314E-2</v>
      </c>
      <c r="O64" s="336">
        <f t="shared" si="93"/>
        <v>1.9129011264667987E-2</v>
      </c>
      <c r="P64" s="336">
        <f t="shared" si="93"/>
        <v>1.8640892222226278E-2</v>
      </c>
      <c r="Q64" s="336">
        <f t="shared" si="93"/>
        <v>1.8020801469321206E-2</v>
      </c>
      <c r="R64" s="336">
        <f t="shared" si="93"/>
        <v>1.8612168468428437E-2</v>
      </c>
      <c r="S64" s="336">
        <f t="shared" si="93"/>
        <v>1.8942853113713853E-2</v>
      </c>
      <c r="T64" s="336">
        <f t="shared" si="93"/>
        <v>1.8227776759604953E-2</v>
      </c>
      <c r="U64" s="336">
        <f t="shared" si="93"/>
        <v>1.9974734204690359E-2</v>
      </c>
      <c r="V64" s="336">
        <f t="shared" si="93"/>
        <v>1.9924851702063696E-2</v>
      </c>
      <c r="W64" s="336">
        <f t="shared" si="93"/>
        <v>2.0672818898600714E-2</v>
      </c>
      <c r="X64" s="336">
        <f t="shared" si="93"/>
        <v>1.9986423631095693E-2</v>
      </c>
      <c r="Y64" s="336">
        <f t="shared" si="93"/>
        <v>2.0201955906293791E-2</v>
      </c>
      <c r="Z64" s="336">
        <f t="shared" si="93"/>
        <v>2.041672068263117E-2</v>
      </c>
      <c r="AA64" s="336">
        <f t="shared" si="93"/>
        <v>2.0622015055146603E-2</v>
      </c>
      <c r="AB64" s="336">
        <f t="shared" si="93"/>
        <v>2.0805842221721268E-2</v>
      </c>
      <c r="AC64" s="336">
        <f t="shared" si="93"/>
        <v>2.0991959924281399E-2</v>
      </c>
      <c r="AD64" s="336">
        <f t="shared" si="93"/>
        <v>2.1199060386302138E-2</v>
      </c>
      <c r="AE64" s="336">
        <f t="shared" ref="AE64:AL64" si="94">AE17/AE$49</f>
        <v>2.1404353536514643E-2</v>
      </c>
      <c r="AF64" s="336">
        <f t="shared" si="94"/>
        <v>2.1617884609410696E-2</v>
      </c>
      <c r="AG64" s="336">
        <f t="shared" si="94"/>
        <v>2.1830244555613866E-2</v>
      </c>
      <c r="AH64" s="336">
        <f t="shared" si="94"/>
        <v>2.2045883855639482E-2</v>
      </c>
      <c r="AI64" s="336">
        <f t="shared" si="94"/>
        <v>2.2249051904572763E-2</v>
      </c>
      <c r="AJ64" s="336">
        <f t="shared" si="94"/>
        <v>2.24478949018787E-2</v>
      </c>
      <c r="AK64" s="336">
        <f t="shared" si="94"/>
        <v>2.2649977724105319E-2</v>
      </c>
      <c r="AL64" s="336">
        <f t="shared" si="94"/>
        <v>2.2862144459399075E-2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1.1267324814193343E-2</v>
      </c>
      <c r="N65" s="336">
        <f t="shared" si="95"/>
        <v>1.2957869791664259E-2</v>
      </c>
      <c r="O65" s="336">
        <f t="shared" si="95"/>
        <v>1.3356780795844536E-2</v>
      </c>
      <c r="P65" s="336">
        <f t="shared" si="95"/>
        <v>1.1543826357074172E-2</v>
      </c>
      <c r="Q65" s="336">
        <f t="shared" si="95"/>
        <v>1.1203202980958477E-2</v>
      </c>
      <c r="R65" s="336">
        <f t="shared" si="95"/>
        <v>1.1625236144117625E-2</v>
      </c>
      <c r="S65" s="336">
        <f t="shared" si="95"/>
        <v>1.2096641056828976E-2</v>
      </c>
      <c r="T65" s="336">
        <f t="shared" si="95"/>
        <v>1.0753146021033784E-2</v>
      </c>
      <c r="U65" s="336">
        <f t="shared" si="95"/>
        <v>1.1155699113720921E-2</v>
      </c>
      <c r="V65" s="336">
        <f t="shared" si="95"/>
        <v>1.1247123457418436E-2</v>
      </c>
      <c r="W65" s="336">
        <f t="shared" si="95"/>
        <v>1.1989664894664978E-2</v>
      </c>
      <c r="X65" s="336">
        <f t="shared" si="95"/>
        <v>1.3398331704092353E-2</v>
      </c>
      <c r="Y65" s="336">
        <f t="shared" si="95"/>
        <v>1.3522416025350656E-2</v>
      </c>
      <c r="Z65" s="336">
        <f t="shared" si="95"/>
        <v>1.3652369094989757E-2</v>
      </c>
      <c r="AA65" s="336">
        <f t="shared" si="95"/>
        <v>1.3764298472706028E-2</v>
      </c>
      <c r="AB65" s="336">
        <f t="shared" si="95"/>
        <v>1.3879920390970975E-2</v>
      </c>
      <c r="AC65" s="336">
        <f t="shared" si="95"/>
        <v>1.4021029312503704E-2</v>
      </c>
      <c r="AD65" s="336">
        <f t="shared" si="95"/>
        <v>1.4153924198286131E-2</v>
      </c>
      <c r="AE65" s="336">
        <f t="shared" ref="AE65:AL65" si="96">AE18/AE$49</f>
        <v>1.4295800322103673E-2</v>
      </c>
      <c r="AF65" s="336">
        <f t="shared" si="96"/>
        <v>1.4413159592329076E-2</v>
      </c>
      <c r="AG65" s="336">
        <f t="shared" si="96"/>
        <v>1.4531072013007554E-2</v>
      </c>
      <c r="AH65" s="336">
        <f t="shared" si="96"/>
        <v>1.4657453412645752E-2</v>
      </c>
      <c r="AI65" s="336">
        <f t="shared" si="96"/>
        <v>1.4807690562477207E-2</v>
      </c>
      <c r="AJ65" s="336">
        <f t="shared" si="96"/>
        <v>1.4927980820395296E-2</v>
      </c>
      <c r="AK65" s="336">
        <f t="shared" si="96"/>
        <v>1.5070657728701151E-2</v>
      </c>
      <c r="AL65" s="336">
        <f t="shared" si="96"/>
        <v>1.5186250565102442E-2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1.147886833187331E-2</v>
      </c>
      <c r="N66" s="336">
        <f t="shared" si="97"/>
        <v>1.1169032224833619E-2</v>
      </c>
      <c r="O66" s="336">
        <f t="shared" si="97"/>
        <v>1.2301497407251154E-2</v>
      </c>
      <c r="P66" s="336">
        <f t="shared" si="97"/>
        <v>1.2460269122362401E-2</v>
      </c>
      <c r="Q66" s="336">
        <f t="shared" si="97"/>
        <v>1.2409719005314219E-2</v>
      </c>
      <c r="R66" s="336">
        <f t="shared" si="97"/>
        <v>1.2279550081241925E-2</v>
      </c>
      <c r="S66" s="336">
        <f t="shared" si="97"/>
        <v>1.3713593083077695E-2</v>
      </c>
      <c r="T66" s="336">
        <f t="shared" si="97"/>
        <v>1.398304673760704E-2</v>
      </c>
      <c r="U66" s="336">
        <f t="shared" si="97"/>
        <v>1.450320585335277E-2</v>
      </c>
      <c r="V66" s="336">
        <f t="shared" si="97"/>
        <v>1.3634744478452259E-2</v>
      </c>
      <c r="W66" s="336">
        <f t="shared" si="97"/>
        <v>1.480246750289615E-2</v>
      </c>
      <c r="X66" s="336">
        <f t="shared" si="97"/>
        <v>1.3416217157448467E-2</v>
      </c>
      <c r="Y66" s="336">
        <f t="shared" si="97"/>
        <v>1.3179088694133966E-2</v>
      </c>
      <c r="Z66" s="336">
        <f t="shared" si="97"/>
        <v>1.316794231027171E-2</v>
      </c>
      <c r="AA66" s="336">
        <f t="shared" si="97"/>
        <v>1.3245648046495603E-2</v>
      </c>
      <c r="AB66" s="336">
        <f t="shared" si="97"/>
        <v>1.3327963716656489E-2</v>
      </c>
      <c r="AC66" s="336">
        <f t="shared" si="97"/>
        <v>1.3401603516543251E-2</v>
      </c>
      <c r="AD66" s="336">
        <f t="shared" si="97"/>
        <v>1.3478630142198748E-2</v>
      </c>
      <c r="AE66" s="336">
        <f t="shared" ref="AE66:AL66" si="98">AE19/AE$49</f>
        <v>1.3558859533310879E-2</v>
      </c>
      <c r="AF66" s="336">
        <f t="shared" si="98"/>
        <v>1.36439636485048E-2</v>
      </c>
      <c r="AG66" s="336">
        <f t="shared" si="98"/>
        <v>1.3735047911901879E-2</v>
      </c>
      <c r="AH66" s="336">
        <f t="shared" si="98"/>
        <v>1.3805365820907299E-2</v>
      </c>
      <c r="AI66" s="336">
        <f t="shared" si="98"/>
        <v>1.3851524427794474E-2</v>
      </c>
      <c r="AJ66" s="336">
        <f t="shared" si="98"/>
        <v>1.3891564241931387E-2</v>
      </c>
      <c r="AK66" s="336">
        <f t="shared" si="98"/>
        <v>1.3933926324520479E-2</v>
      </c>
      <c r="AL66" s="336">
        <f t="shared" si="98"/>
        <v>1.4001253321763043E-2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5.2604453540354805E-2</v>
      </c>
      <c r="N67" s="336">
        <f t="shared" si="99"/>
        <v>4.8591883341727156E-2</v>
      </c>
      <c r="O67" s="336">
        <f t="shared" si="99"/>
        <v>5.098227368003809E-2</v>
      </c>
      <c r="P67" s="336">
        <f t="shared" si="99"/>
        <v>5.05154866630321E-2</v>
      </c>
      <c r="Q67" s="336">
        <f t="shared" si="99"/>
        <v>5.0816220762569746E-2</v>
      </c>
      <c r="R67" s="336">
        <f t="shared" si="99"/>
        <v>5.0220678656380607E-2</v>
      </c>
      <c r="S67" s="336">
        <f t="shared" si="99"/>
        <v>5.0902800354421428E-2</v>
      </c>
      <c r="T67" s="336">
        <f t="shared" si="99"/>
        <v>5.128088579795597E-2</v>
      </c>
      <c r="U67" s="336">
        <f t="shared" si="99"/>
        <v>5.1629950402390948E-2</v>
      </c>
      <c r="V67" s="336">
        <f t="shared" si="99"/>
        <v>5.2275281876150714E-2</v>
      </c>
      <c r="W67" s="336">
        <f t="shared" si="99"/>
        <v>5.5773688936089992E-2</v>
      </c>
      <c r="X67" s="336">
        <f t="shared" si="99"/>
        <v>5.2144770435054867E-2</v>
      </c>
      <c r="Y67" s="336">
        <f t="shared" si="99"/>
        <v>5.229621177108814E-2</v>
      </c>
      <c r="Z67" s="336">
        <f t="shared" si="99"/>
        <v>5.243730725835468E-2</v>
      </c>
      <c r="AA67" s="336">
        <f t="shared" si="99"/>
        <v>5.2525798414133691E-2</v>
      </c>
      <c r="AB67" s="336">
        <f t="shared" si="99"/>
        <v>5.2608512165296432E-2</v>
      </c>
      <c r="AC67" s="336">
        <f t="shared" si="99"/>
        <v>5.2694057134837782E-2</v>
      </c>
      <c r="AD67" s="336">
        <f t="shared" si="99"/>
        <v>5.2779460084904098E-2</v>
      </c>
      <c r="AE67" s="336">
        <f t="shared" ref="AE67:AL67" si="100">AE20/AE$49</f>
        <v>5.2891554578887771E-2</v>
      </c>
      <c r="AF67" s="336">
        <f t="shared" si="100"/>
        <v>5.3000568531058917E-2</v>
      </c>
      <c r="AG67" s="336">
        <f t="shared" si="100"/>
        <v>5.3121386367686325E-2</v>
      </c>
      <c r="AH67" s="336">
        <f t="shared" si="100"/>
        <v>5.3212473757695965E-2</v>
      </c>
      <c r="AI67" s="336">
        <f t="shared" si="100"/>
        <v>5.3293281903836198E-2</v>
      </c>
      <c r="AJ67" s="336">
        <f t="shared" si="100"/>
        <v>5.3390897463974171E-2</v>
      </c>
      <c r="AK67" s="336">
        <f t="shared" si="100"/>
        <v>5.3506278341753262E-2</v>
      </c>
      <c r="AL67" s="336">
        <f t="shared" si="100"/>
        <v>5.3615503558733582E-2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0.12745798606279143</v>
      </c>
      <c r="N69" s="337">
        <f t="shared" si="101"/>
        <v>0.12722868505566243</v>
      </c>
      <c r="O69" s="337">
        <f t="shared" si="101"/>
        <v>0.12906772074578846</v>
      </c>
      <c r="P69" s="337">
        <f t="shared" si="101"/>
        <v>0.12763528939976634</v>
      </c>
      <c r="Q69" s="337">
        <f t="shared" si="101"/>
        <v>0.12705733546618883</v>
      </c>
      <c r="R69" s="337">
        <f t="shared" si="101"/>
        <v>0.12833803078740733</v>
      </c>
      <c r="S69" s="337">
        <f t="shared" si="101"/>
        <v>0.12309981698031323</v>
      </c>
      <c r="T69" s="337">
        <f t="shared" si="101"/>
        <v>0.1237223142889325</v>
      </c>
      <c r="U69" s="337">
        <f t="shared" si="101"/>
        <v>0.12141712221981275</v>
      </c>
      <c r="V69" s="337">
        <f t="shared" si="101"/>
        <v>0.11737496602528109</v>
      </c>
      <c r="W69" s="337">
        <f t="shared" si="101"/>
        <v>0.12375659022108855</v>
      </c>
      <c r="X69" s="337">
        <f t="shared" si="101"/>
        <v>0.11876140879162897</v>
      </c>
      <c r="Y69" s="337">
        <f t="shared" si="101"/>
        <v>0.11845976792418768</v>
      </c>
      <c r="Z69" s="337">
        <f t="shared" si="101"/>
        <v>0.11788454457069643</v>
      </c>
      <c r="AA69" s="337">
        <f t="shared" si="101"/>
        <v>0.11724509252842841</v>
      </c>
      <c r="AB69" s="337">
        <f t="shared" si="101"/>
        <v>0.1164488398686038</v>
      </c>
      <c r="AC69" s="337">
        <f t="shared" si="101"/>
        <v>0.11558185040317613</v>
      </c>
      <c r="AD69" s="337">
        <f t="shared" si="101"/>
        <v>0.11461829149627209</v>
      </c>
      <c r="AE69" s="337">
        <f t="shared" ref="AE69:AL69" si="102">AE22/AE$49</f>
        <v>0.11349259385534231</v>
      </c>
      <c r="AF69" s="337">
        <f t="shared" si="102"/>
        <v>0.11231686105976917</v>
      </c>
      <c r="AG69" s="337">
        <f t="shared" si="102"/>
        <v>0.11106214388140798</v>
      </c>
      <c r="AH69" s="337">
        <f t="shared" si="102"/>
        <v>0.11000460795113096</v>
      </c>
      <c r="AI69" s="337">
        <f t="shared" si="102"/>
        <v>0.1089293808031318</v>
      </c>
      <c r="AJ69" s="337">
        <f t="shared" si="102"/>
        <v>0.10780641969793828</v>
      </c>
      <c r="AK69" s="337">
        <f t="shared" si="102"/>
        <v>0.10670831024625697</v>
      </c>
      <c r="AL69" s="337">
        <f t="shared" si="102"/>
        <v>0.1051881357977716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9.8135965585445309E-2</v>
      </c>
      <c r="N70" s="336">
        <f t="shared" si="103"/>
        <v>0.1005917867395649</v>
      </c>
      <c r="O70" s="336">
        <f t="shared" si="103"/>
        <v>0.10318110634757134</v>
      </c>
      <c r="P70" s="336">
        <f t="shared" si="103"/>
        <v>9.9995230354370621E-2</v>
      </c>
      <c r="Q70" s="336">
        <f t="shared" si="103"/>
        <v>0.10021619667683375</v>
      </c>
      <c r="R70" s="336">
        <f t="shared" si="103"/>
        <v>0.10288929745321576</v>
      </c>
      <c r="S70" s="336">
        <f t="shared" si="103"/>
        <v>9.9051774381254232E-2</v>
      </c>
      <c r="T70" s="336">
        <f t="shared" si="103"/>
        <v>9.9561449560534712E-2</v>
      </c>
      <c r="U70" s="336">
        <f t="shared" si="103"/>
        <v>9.7143782496962747E-2</v>
      </c>
      <c r="V70" s="336">
        <f t="shared" si="103"/>
        <v>9.565855941297928E-2</v>
      </c>
      <c r="W70" s="336">
        <f t="shared" si="103"/>
        <v>0.10217648310571288</v>
      </c>
      <c r="X70" s="336">
        <f t="shared" si="103"/>
        <v>9.4665237007850095E-2</v>
      </c>
      <c r="Y70" s="336">
        <f t="shared" si="103"/>
        <v>9.4541188867859435E-2</v>
      </c>
      <c r="Z70" s="336">
        <f t="shared" si="103"/>
        <v>9.4210564149212431E-2</v>
      </c>
      <c r="AA70" s="336">
        <f t="shared" si="103"/>
        <v>9.3802468660560967E-2</v>
      </c>
      <c r="AB70" s="336">
        <f t="shared" si="103"/>
        <v>9.3387309167631272E-2</v>
      </c>
      <c r="AC70" s="336">
        <f t="shared" si="103"/>
        <v>9.2946443041517751E-2</v>
      </c>
      <c r="AD70" s="336">
        <f t="shared" si="103"/>
        <v>9.2516171045116502E-2</v>
      </c>
      <c r="AE70" s="336">
        <f t="shared" ref="AE70:AL70" si="104">AE23/AE$49</f>
        <v>9.2038012188825291E-2</v>
      </c>
      <c r="AF70" s="336">
        <f t="shared" si="104"/>
        <v>9.1570615864040458E-2</v>
      </c>
      <c r="AG70" s="336">
        <f t="shared" si="104"/>
        <v>9.1029963431488281E-2</v>
      </c>
      <c r="AH70" s="336">
        <f t="shared" si="104"/>
        <v>9.0449801030707586E-2</v>
      </c>
      <c r="AI70" s="336">
        <f t="shared" si="104"/>
        <v>8.9855945070115503E-2</v>
      </c>
      <c r="AJ70" s="336">
        <f t="shared" si="104"/>
        <v>8.9196861646785447E-2</v>
      </c>
      <c r="AK70" s="336">
        <f t="shared" si="104"/>
        <v>8.8472539124002755E-2</v>
      </c>
      <c r="AL70" s="336">
        <f t="shared" si="104"/>
        <v>8.7738623058980669E-2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2.9322020477346129E-2</v>
      </c>
      <c r="N71" s="336">
        <f t="shared" si="105"/>
        <v>2.6636898316097512E-2</v>
      </c>
      <c r="O71" s="336">
        <f t="shared" si="105"/>
        <v>2.5886614398217104E-2</v>
      </c>
      <c r="P71" s="336">
        <f t="shared" si="105"/>
        <v>2.7640059045395734E-2</v>
      </c>
      <c r="Q71" s="336">
        <f t="shared" si="105"/>
        <v>2.6841138789355085E-2</v>
      </c>
      <c r="R71" s="336">
        <f t="shared" si="105"/>
        <v>2.5448733334191564E-2</v>
      </c>
      <c r="S71" s="336">
        <f t="shared" si="105"/>
        <v>2.4048042599058989E-2</v>
      </c>
      <c r="T71" s="336">
        <f t="shared" si="105"/>
        <v>2.4160864728397784E-2</v>
      </c>
      <c r="U71" s="336">
        <f t="shared" si="105"/>
        <v>2.4273339722850007E-2</v>
      </c>
      <c r="V71" s="336">
        <f t="shared" si="105"/>
        <v>2.1716406612301804E-2</v>
      </c>
      <c r="W71" s="336">
        <f t="shared" si="105"/>
        <v>2.1580107115375665E-2</v>
      </c>
      <c r="X71" s="336">
        <f t="shared" si="105"/>
        <v>2.4096171783778878E-2</v>
      </c>
      <c r="Y71" s="336">
        <f t="shared" si="105"/>
        <v>2.3918579056328257E-2</v>
      </c>
      <c r="Z71" s="336">
        <f t="shared" si="105"/>
        <v>2.3673980421484005E-2</v>
      </c>
      <c r="AA71" s="336">
        <f t="shared" si="105"/>
        <v>2.344262386786744E-2</v>
      </c>
      <c r="AB71" s="336">
        <f t="shared" si="105"/>
        <v>2.306153070097252E-2</v>
      </c>
      <c r="AC71" s="336">
        <f t="shared" si="105"/>
        <v>2.263540736165838E-2</v>
      </c>
      <c r="AD71" s="336">
        <f t="shared" si="105"/>
        <v>2.2102120451155595E-2</v>
      </c>
      <c r="AE71" s="336">
        <f t="shared" ref="AE71:AL71" si="106">AE24/AE$49</f>
        <v>2.1454581666517026E-2</v>
      </c>
      <c r="AF71" s="336">
        <f t="shared" si="106"/>
        <v>2.0746245195728711E-2</v>
      </c>
      <c r="AG71" s="336">
        <f t="shared" si="106"/>
        <v>2.0032180449919685E-2</v>
      </c>
      <c r="AH71" s="336">
        <f t="shared" si="106"/>
        <v>1.955480692042337E-2</v>
      </c>
      <c r="AI71" s="336">
        <f t="shared" si="106"/>
        <v>1.9073435733016311E-2</v>
      </c>
      <c r="AJ71" s="336">
        <f t="shared" si="106"/>
        <v>1.8609558051152827E-2</v>
      </c>
      <c r="AK71" s="336">
        <f t="shared" si="106"/>
        <v>1.8235771122254212E-2</v>
      </c>
      <c r="AL71" s="336">
        <f t="shared" si="106"/>
        <v>1.7449512738790921E-2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0.10765729805733584</v>
      </c>
      <c r="N73" s="337">
        <f t="shared" si="107"/>
        <v>0.11153466584915581</v>
      </c>
      <c r="O73" s="337">
        <f t="shared" si="107"/>
        <v>0.10483854886198836</v>
      </c>
      <c r="P73" s="337">
        <f t="shared" si="107"/>
        <v>0.1029725773242092</v>
      </c>
      <c r="Q73" s="337">
        <f t="shared" si="107"/>
        <v>0.10893246936806913</v>
      </c>
      <c r="R73" s="337">
        <f t="shared" si="107"/>
        <v>0.11019795577260318</v>
      </c>
      <c r="S73" s="337">
        <f t="shared" si="107"/>
        <v>0.10138665087334371</v>
      </c>
      <c r="T73" s="337">
        <f t="shared" si="107"/>
        <v>0.10306748350767425</v>
      </c>
      <c r="U73" s="337">
        <f t="shared" si="107"/>
        <v>9.7788246812963567E-2</v>
      </c>
      <c r="V73" s="337">
        <f t="shared" si="107"/>
        <v>0.10018668097514713</v>
      </c>
      <c r="W73" s="337">
        <f t="shared" si="107"/>
        <v>9.0135834920612584E-2</v>
      </c>
      <c r="X73" s="337">
        <f t="shared" si="107"/>
        <v>9.1159478928048945E-2</v>
      </c>
      <c r="Y73" s="337">
        <f t="shared" si="107"/>
        <v>9.0014501711073253E-2</v>
      </c>
      <c r="Z73" s="337">
        <f t="shared" si="107"/>
        <v>8.859450434846422E-2</v>
      </c>
      <c r="AA73" s="337">
        <f t="shared" si="107"/>
        <v>8.7418485237669319E-2</v>
      </c>
      <c r="AB73" s="337">
        <f t="shared" si="107"/>
        <v>8.6453859073794256E-2</v>
      </c>
      <c r="AC73" s="337">
        <f t="shared" si="107"/>
        <v>8.5534645625612651E-2</v>
      </c>
      <c r="AD73" s="337">
        <f t="shared" si="107"/>
        <v>8.4587065717061913E-2</v>
      </c>
      <c r="AE73" s="337">
        <f t="shared" ref="AE73:AL73" si="108">AE26/AE$49</f>
        <v>8.3651935703534838E-2</v>
      </c>
      <c r="AF73" s="337">
        <f t="shared" si="108"/>
        <v>8.2738054990556462E-2</v>
      </c>
      <c r="AG73" s="337">
        <f t="shared" si="108"/>
        <v>8.1822288799604292E-2</v>
      </c>
      <c r="AH73" s="337">
        <f t="shared" si="108"/>
        <v>8.0909559018111518E-2</v>
      </c>
      <c r="AI73" s="337">
        <f t="shared" si="108"/>
        <v>8.0010781860357566E-2</v>
      </c>
      <c r="AJ73" s="337">
        <f t="shared" si="108"/>
        <v>7.9110278831890729E-2</v>
      </c>
      <c r="AK73" s="337">
        <f t="shared" si="108"/>
        <v>7.8195876304366196E-2</v>
      </c>
      <c r="AL73" s="337">
        <f t="shared" si="108"/>
        <v>7.7374805527917812E-2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8.8056938558584014E-3</v>
      </c>
      <c r="N74" s="336">
        <f t="shared" si="109"/>
        <v>1.1365032239598465E-2</v>
      </c>
      <c r="O74" s="336">
        <f t="shared" si="109"/>
        <v>1.1488782101862539E-2</v>
      </c>
      <c r="P74" s="336">
        <f t="shared" si="109"/>
        <v>9.6427788428552572E-3</v>
      </c>
      <c r="Q74" s="336">
        <f t="shared" si="109"/>
        <v>9.9596930224595346E-3</v>
      </c>
      <c r="R74" s="336">
        <f t="shared" si="109"/>
        <v>1.0764923129466355E-2</v>
      </c>
      <c r="S74" s="336">
        <f t="shared" si="109"/>
        <v>8.8884518986655087E-3</v>
      </c>
      <c r="T74" s="336">
        <f t="shared" si="109"/>
        <v>7.5209436582644651E-3</v>
      </c>
      <c r="U74" s="336">
        <f t="shared" si="109"/>
        <v>9.1707816101586227E-3</v>
      </c>
      <c r="V74" s="336">
        <f t="shared" si="109"/>
        <v>1.0142088119072811E-2</v>
      </c>
      <c r="W74" s="336">
        <f t="shared" si="109"/>
        <v>8.9108152593673738E-3</v>
      </c>
      <c r="X74" s="336">
        <f t="shared" si="109"/>
        <v>8.6462706707734344E-3</v>
      </c>
      <c r="Y74" s="336">
        <f t="shared" si="109"/>
        <v>8.6639721947529627E-3</v>
      </c>
      <c r="Z74" s="336">
        <f t="shared" si="109"/>
        <v>8.7281053907746833E-3</v>
      </c>
      <c r="AA74" s="336">
        <f t="shared" si="109"/>
        <v>8.818161615377516E-3</v>
      </c>
      <c r="AB74" s="336">
        <f t="shared" si="109"/>
        <v>8.9001634735357878E-3</v>
      </c>
      <c r="AC74" s="336">
        <f t="shared" si="109"/>
        <v>8.9805771868244379E-3</v>
      </c>
      <c r="AD74" s="336">
        <f t="shared" si="109"/>
        <v>9.0639249542375545E-3</v>
      </c>
      <c r="AE74" s="336">
        <f t="shared" ref="AE74:AL74" si="110">AE27/AE$49</f>
        <v>9.1478533292108227E-3</v>
      </c>
      <c r="AF74" s="336">
        <f t="shared" si="110"/>
        <v>9.2369237162116223E-3</v>
      </c>
      <c r="AG74" s="336">
        <f t="shared" si="110"/>
        <v>9.322349578082742E-3</v>
      </c>
      <c r="AH74" s="336">
        <f t="shared" si="110"/>
        <v>9.4045531820054068E-3</v>
      </c>
      <c r="AI74" s="336">
        <f t="shared" si="110"/>
        <v>9.4856443528357221E-3</v>
      </c>
      <c r="AJ74" s="336">
        <f t="shared" si="110"/>
        <v>9.5616784191602487E-3</v>
      </c>
      <c r="AK74" s="336">
        <f t="shared" si="110"/>
        <v>9.636189319694519E-3</v>
      </c>
      <c r="AL74" s="336">
        <f t="shared" si="110"/>
        <v>9.7048139303508862E-3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3.660998729370963E-2</v>
      </c>
      <c r="N75" s="336">
        <f t="shared" si="111"/>
        <v>3.9924085418444832E-2</v>
      </c>
      <c r="O75" s="336">
        <f t="shared" si="111"/>
        <v>3.7240952408134492E-2</v>
      </c>
      <c r="P75" s="336">
        <f t="shared" si="111"/>
        <v>3.8664859084791815E-2</v>
      </c>
      <c r="Q75" s="336">
        <f t="shared" si="111"/>
        <v>4.1605660255407462E-2</v>
      </c>
      <c r="R75" s="336">
        <f t="shared" si="111"/>
        <v>3.9324143943953629E-2</v>
      </c>
      <c r="S75" s="336">
        <f t="shared" si="111"/>
        <v>3.7956933504012108E-2</v>
      </c>
      <c r="T75" s="336">
        <f t="shared" si="111"/>
        <v>3.8538916489974338E-2</v>
      </c>
      <c r="U75" s="336">
        <f t="shared" si="111"/>
        <v>3.7003389388009948E-2</v>
      </c>
      <c r="V75" s="336">
        <f t="shared" si="111"/>
        <v>3.7931278633356373E-2</v>
      </c>
      <c r="W75" s="336">
        <f t="shared" si="111"/>
        <v>3.428680302555865E-2</v>
      </c>
      <c r="X75" s="336">
        <f t="shared" si="111"/>
        <v>3.4352299933882301E-2</v>
      </c>
      <c r="Y75" s="336">
        <f t="shared" si="111"/>
        <v>3.3950776378047477E-2</v>
      </c>
      <c r="Z75" s="336">
        <f t="shared" si="111"/>
        <v>3.3459323188967771E-2</v>
      </c>
      <c r="AA75" s="336">
        <f t="shared" si="111"/>
        <v>3.3036767311564505E-2</v>
      </c>
      <c r="AB75" s="336">
        <f t="shared" si="111"/>
        <v>3.2672508708308713E-2</v>
      </c>
      <c r="AC75" s="336">
        <f t="shared" si="111"/>
        <v>3.2286420186486794E-2</v>
      </c>
      <c r="AD75" s="336">
        <f t="shared" si="111"/>
        <v>3.188386160986998E-2</v>
      </c>
      <c r="AE75" s="336">
        <f t="shared" ref="AE75:AL75" si="112">AE28/AE$49</f>
        <v>3.1491388865616012E-2</v>
      </c>
      <c r="AF75" s="336">
        <f t="shared" si="112"/>
        <v>3.1121208700599562E-2</v>
      </c>
      <c r="AG75" s="336">
        <f t="shared" si="112"/>
        <v>3.0763665147532916E-2</v>
      </c>
      <c r="AH75" s="336">
        <f t="shared" si="112"/>
        <v>3.0402877560063164E-2</v>
      </c>
      <c r="AI75" s="336">
        <f t="shared" si="112"/>
        <v>3.0040877900629089E-2</v>
      </c>
      <c r="AJ75" s="336">
        <f t="shared" si="112"/>
        <v>2.9688138368648004E-2</v>
      </c>
      <c r="AK75" s="336">
        <f t="shared" si="112"/>
        <v>2.9332077024169474E-2</v>
      </c>
      <c r="AL75" s="336">
        <f t="shared" si="112"/>
        <v>2.8974852537250885E-2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4.0701240868032063E-2</v>
      </c>
      <c r="N76" s="336">
        <f t="shared" si="113"/>
        <v>3.9127055938833567E-2</v>
      </c>
      <c r="O76" s="336">
        <f t="shared" si="113"/>
        <v>3.4168135935881895E-2</v>
      </c>
      <c r="P76" s="336">
        <f t="shared" si="113"/>
        <v>3.3734940167015566E-2</v>
      </c>
      <c r="Q76" s="336">
        <f t="shared" si="113"/>
        <v>3.5908043795810987E-2</v>
      </c>
      <c r="R76" s="336">
        <f t="shared" si="113"/>
        <v>3.7902022778852226E-2</v>
      </c>
      <c r="S76" s="336">
        <f t="shared" si="113"/>
        <v>3.4425468455262023E-2</v>
      </c>
      <c r="T76" s="336">
        <f t="shared" si="113"/>
        <v>3.5594349513199536E-2</v>
      </c>
      <c r="U76" s="336">
        <f t="shared" si="113"/>
        <v>3.0944862849644126E-2</v>
      </c>
      <c r="V76" s="336">
        <f t="shared" si="113"/>
        <v>3.403278906181937E-2</v>
      </c>
      <c r="W76" s="336">
        <f t="shared" si="113"/>
        <v>2.9399157276805938E-2</v>
      </c>
      <c r="X76" s="336">
        <f t="shared" si="113"/>
        <v>3.0807894525915976E-2</v>
      </c>
      <c r="Y76" s="336">
        <f t="shared" si="113"/>
        <v>3.0331419487271485E-2</v>
      </c>
      <c r="Z76" s="336">
        <f t="shared" si="113"/>
        <v>2.9615339022635065E-2</v>
      </c>
      <c r="AA76" s="336">
        <f t="shared" si="113"/>
        <v>2.9006016588604088E-2</v>
      </c>
      <c r="AB76" s="336">
        <f t="shared" si="113"/>
        <v>2.8541674595290865E-2</v>
      </c>
      <c r="AC76" s="336">
        <f t="shared" si="113"/>
        <v>2.8080737700281088E-2</v>
      </c>
      <c r="AD76" s="336">
        <f t="shared" si="113"/>
        <v>2.7639270604276664E-2</v>
      </c>
      <c r="AE76" s="336">
        <f t="shared" ref="AE76:AL76" si="114">AE29/AE$49</f>
        <v>2.7200712893004186E-2</v>
      </c>
      <c r="AF76" s="336">
        <f t="shared" si="114"/>
        <v>2.6752860275119673E-2</v>
      </c>
      <c r="AG76" s="336">
        <f t="shared" si="114"/>
        <v>2.6292140002551981E-2</v>
      </c>
      <c r="AH76" s="336">
        <f t="shared" si="114"/>
        <v>2.5834231614871011E-2</v>
      </c>
      <c r="AI76" s="336">
        <f t="shared" si="114"/>
        <v>2.5380376886634706E-2</v>
      </c>
      <c r="AJ76" s="336">
        <f t="shared" si="114"/>
        <v>2.4926407426471054E-2</v>
      </c>
      <c r="AK76" s="336">
        <f t="shared" si="114"/>
        <v>2.4471622129211831E-2</v>
      </c>
      <c r="AL76" s="336">
        <f t="shared" si="114"/>
        <v>2.4028694697731997E-2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2.1540376039735742E-2</v>
      </c>
      <c r="N77" s="336">
        <f t="shared" si="115"/>
        <v>2.1118492252278947E-2</v>
      </c>
      <c r="O77" s="336">
        <f t="shared" si="115"/>
        <v>2.1940678416109451E-2</v>
      </c>
      <c r="P77" s="336">
        <f t="shared" si="115"/>
        <v>2.092999922954656E-2</v>
      </c>
      <c r="Q77" s="336">
        <f t="shared" si="115"/>
        <v>2.1459072294391156E-2</v>
      </c>
      <c r="R77" s="336">
        <f t="shared" si="115"/>
        <v>2.2206865920330967E-2</v>
      </c>
      <c r="S77" s="336">
        <f t="shared" si="115"/>
        <v>2.0115797015404065E-2</v>
      </c>
      <c r="T77" s="336">
        <f t="shared" si="115"/>
        <v>2.1413273846235904E-2</v>
      </c>
      <c r="U77" s="336">
        <f t="shared" si="115"/>
        <v>2.0669212965150865E-2</v>
      </c>
      <c r="V77" s="336">
        <f t="shared" si="115"/>
        <v>1.8080525160898558E-2</v>
      </c>
      <c r="W77" s="336">
        <f t="shared" si="115"/>
        <v>1.7539059358880615E-2</v>
      </c>
      <c r="X77" s="336">
        <f t="shared" si="115"/>
        <v>1.7353013797477244E-2</v>
      </c>
      <c r="Y77" s="336">
        <f t="shared" si="115"/>
        <v>1.706833365100132E-2</v>
      </c>
      <c r="Z77" s="336">
        <f t="shared" si="115"/>
        <v>1.6791736746086701E-2</v>
      </c>
      <c r="AA77" s="336">
        <f t="shared" si="115"/>
        <v>1.6557539722123208E-2</v>
      </c>
      <c r="AB77" s="336">
        <f t="shared" si="115"/>
        <v>1.6339512296658878E-2</v>
      </c>
      <c r="AC77" s="336">
        <f t="shared" si="115"/>
        <v>1.6186910552020328E-2</v>
      </c>
      <c r="AD77" s="336">
        <f t="shared" si="115"/>
        <v>1.6000008548677704E-2</v>
      </c>
      <c r="AE77" s="336">
        <f t="shared" ref="AE77:AL77" si="116">AE30/AE$49</f>
        <v>1.5811980615703821E-2</v>
      </c>
      <c r="AF77" s="336">
        <f t="shared" si="116"/>
        <v>1.5627062298625604E-2</v>
      </c>
      <c r="AG77" s="336">
        <f t="shared" si="116"/>
        <v>1.5444134071436664E-2</v>
      </c>
      <c r="AH77" s="336">
        <f t="shared" si="116"/>
        <v>1.5267896661171934E-2</v>
      </c>
      <c r="AI77" s="336">
        <f t="shared" si="116"/>
        <v>1.5103882720258052E-2</v>
      </c>
      <c r="AJ77" s="336">
        <f t="shared" si="116"/>
        <v>1.4934054617611421E-2</v>
      </c>
      <c r="AK77" s="336">
        <f t="shared" si="116"/>
        <v>1.4755987831290375E-2</v>
      </c>
      <c r="AL77" s="336">
        <f t="shared" si="116"/>
        <v>1.4666444362584052E-2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0.10879598511314781</v>
      </c>
      <c r="N79" s="337">
        <f t="shared" si="117"/>
        <v>0.10508896241357273</v>
      </c>
      <c r="O79" s="337">
        <f t="shared" si="117"/>
        <v>0.10675274395655042</v>
      </c>
      <c r="P79" s="337">
        <f t="shared" si="117"/>
        <v>0.10524166343320199</v>
      </c>
      <c r="Q79" s="337">
        <f t="shared" si="117"/>
        <v>0.10592467622828619</v>
      </c>
      <c r="R79" s="337">
        <f t="shared" si="117"/>
        <v>0.10858840680662386</v>
      </c>
      <c r="S79" s="337">
        <f t="shared" si="117"/>
        <v>0.1105521057509985</v>
      </c>
      <c r="T79" s="337">
        <f t="shared" si="117"/>
        <v>0.10539082491305811</v>
      </c>
      <c r="U79" s="337">
        <f t="shared" si="117"/>
        <v>0.10378500547229727</v>
      </c>
      <c r="V79" s="337">
        <f t="shared" si="117"/>
        <v>0.10818350296498531</v>
      </c>
      <c r="W79" s="337">
        <f t="shared" si="117"/>
        <v>0.10509738469565603</v>
      </c>
      <c r="X79" s="337">
        <f t="shared" si="117"/>
        <v>0.10775737274371826</v>
      </c>
      <c r="Y79" s="337">
        <f t="shared" si="117"/>
        <v>0.10826664154530666</v>
      </c>
      <c r="Z79" s="337">
        <f t="shared" si="117"/>
        <v>0.10899066461649622</v>
      </c>
      <c r="AA79" s="337">
        <f t="shared" si="117"/>
        <v>0.10968627379689207</v>
      </c>
      <c r="AB79" s="337">
        <f t="shared" si="117"/>
        <v>0.11028381148592625</v>
      </c>
      <c r="AC79" s="337">
        <f t="shared" si="117"/>
        <v>0.11088701507738831</v>
      </c>
      <c r="AD79" s="337">
        <f t="shared" si="117"/>
        <v>0.11153488428895494</v>
      </c>
      <c r="AE79" s="337">
        <f t="shared" ref="AE79:AL79" si="118">AE32/AE$49</f>
        <v>0.11221567566722955</v>
      </c>
      <c r="AF79" s="337">
        <f t="shared" si="118"/>
        <v>0.112917254963389</v>
      </c>
      <c r="AG79" s="337">
        <f t="shared" si="118"/>
        <v>0.11363727622138457</v>
      </c>
      <c r="AH79" s="337">
        <f t="shared" si="118"/>
        <v>0.11427578769863324</v>
      </c>
      <c r="AI79" s="337">
        <f t="shared" si="118"/>
        <v>0.11497265032194115</v>
      </c>
      <c r="AJ79" s="337">
        <f t="shared" si="118"/>
        <v>0.1157429991840786</v>
      </c>
      <c r="AK79" s="337">
        <f t="shared" si="118"/>
        <v>0.11650525763214201</v>
      </c>
      <c r="AL79" s="337">
        <f t="shared" si="118"/>
        <v>0.11733433665879051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8.6251148506396647E-2</v>
      </c>
      <c r="N80" s="336">
        <f t="shared" si="119"/>
        <v>8.1266603946482427E-2</v>
      </c>
      <c r="O80" s="336">
        <f t="shared" si="119"/>
        <v>8.2698366617797864E-2</v>
      </c>
      <c r="P80" s="336">
        <f t="shared" si="119"/>
        <v>8.426793307818839E-2</v>
      </c>
      <c r="Q80" s="336">
        <f t="shared" si="119"/>
        <v>8.4646578472719988E-2</v>
      </c>
      <c r="R80" s="336">
        <f t="shared" si="119"/>
        <v>8.6423771588388446E-2</v>
      </c>
      <c r="S80" s="336">
        <f t="shared" si="119"/>
        <v>8.8342992805440793E-2</v>
      </c>
      <c r="T80" s="336">
        <f t="shared" si="119"/>
        <v>8.480540656177854E-2</v>
      </c>
      <c r="U80" s="336">
        <f t="shared" si="119"/>
        <v>8.2180252073811133E-2</v>
      </c>
      <c r="V80" s="336">
        <f t="shared" si="119"/>
        <v>8.3832807419501235E-2</v>
      </c>
      <c r="W80" s="336">
        <f t="shared" si="119"/>
        <v>8.1956615653816456E-2</v>
      </c>
      <c r="X80" s="336">
        <f t="shared" si="119"/>
        <v>8.5356533343208821E-2</v>
      </c>
      <c r="Y80" s="336">
        <f t="shared" si="119"/>
        <v>8.6186504024797883E-2</v>
      </c>
      <c r="Z80" s="336">
        <f t="shared" si="119"/>
        <v>8.7039281981700189E-2</v>
      </c>
      <c r="AA80" s="336">
        <f t="shared" si="119"/>
        <v>8.7844180476749148E-2</v>
      </c>
      <c r="AB80" s="336">
        <f t="shared" si="119"/>
        <v>8.855044848446543E-2</v>
      </c>
      <c r="AC80" s="336">
        <f t="shared" si="119"/>
        <v>8.9263839175388035E-2</v>
      </c>
      <c r="AD80" s="336">
        <f t="shared" si="119"/>
        <v>9.0013101861488268E-2</v>
      </c>
      <c r="AE80" s="336">
        <f t="shared" ref="AE80:AL80" si="120">AE33/AE$49</f>
        <v>9.0806837551016109E-2</v>
      </c>
      <c r="AF80" s="336">
        <f t="shared" si="120"/>
        <v>9.1621612445158263E-2</v>
      </c>
      <c r="AG80" s="336">
        <f t="shared" si="120"/>
        <v>9.2451899925750786E-2</v>
      </c>
      <c r="AH80" s="336">
        <f t="shared" si="120"/>
        <v>9.322117418481693E-2</v>
      </c>
      <c r="AI80" s="336">
        <f t="shared" si="120"/>
        <v>9.40225235105457E-2</v>
      </c>
      <c r="AJ80" s="336">
        <f t="shared" si="120"/>
        <v>9.4883235416947903E-2</v>
      </c>
      <c r="AK80" s="336">
        <f t="shared" si="120"/>
        <v>9.5723868581272187E-2</v>
      </c>
      <c r="AL80" s="336">
        <f t="shared" si="120"/>
        <v>9.6614671337513891E-2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2.0853843433527638E-2</v>
      </c>
      <c r="N81" s="336">
        <f t="shared" si="121"/>
        <v>2.2679046490294577E-2</v>
      </c>
      <c r="O81" s="336">
        <f t="shared" si="121"/>
        <v>2.2907770008500944E-2</v>
      </c>
      <c r="P81" s="336">
        <f t="shared" si="121"/>
        <v>1.9933581464867237E-2</v>
      </c>
      <c r="Q81" s="336">
        <f t="shared" si="121"/>
        <v>2.0121360710686449E-2</v>
      </c>
      <c r="R81" s="336">
        <f t="shared" si="121"/>
        <v>2.1108444983864102E-2</v>
      </c>
      <c r="S81" s="336">
        <f t="shared" si="121"/>
        <v>2.1332430509140726E-2</v>
      </c>
      <c r="T81" s="336">
        <f t="shared" si="121"/>
        <v>1.9691122297849938E-2</v>
      </c>
      <c r="U81" s="336">
        <f t="shared" si="121"/>
        <v>2.0675337440906046E-2</v>
      </c>
      <c r="V81" s="336">
        <f t="shared" si="121"/>
        <v>2.3493339664750906E-2</v>
      </c>
      <c r="W81" s="336">
        <f t="shared" si="121"/>
        <v>2.2049157721375827E-2</v>
      </c>
      <c r="X81" s="336">
        <f t="shared" si="121"/>
        <v>2.1529715011426431E-2</v>
      </c>
      <c r="Y81" s="336">
        <f t="shared" si="121"/>
        <v>2.120476540345792E-2</v>
      </c>
      <c r="Z81" s="336">
        <f t="shared" si="121"/>
        <v>2.107211149016263E-2</v>
      </c>
      <c r="AA81" s="336">
        <f t="shared" si="121"/>
        <v>2.0960208250222843E-2</v>
      </c>
      <c r="AB81" s="336">
        <f t="shared" si="121"/>
        <v>2.0848744382435593E-2</v>
      </c>
      <c r="AC81" s="336">
        <f t="shared" si="121"/>
        <v>2.0734329524159951E-2</v>
      </c>
      <c r="AD81" s="336">
        <f t="shared" si="121"/>
        <v>2.0628798101710439E-2</v>
      </c>
      <c r="AE81" s="336">
        <f t="shared" ref="AE81:AL81" si="122">AE34/AE$49</f>
        <v>2.0510765707006915E-2</v>
      </c>
      <c r="AF81" s="336">
        <f t="shared" si="122"/>
        <v>2.0394075989387618E-2</v>
      </c>
      <c r="AG81" s="336">
        <f t="shared" si="122"/>
        <v>2.0280218788290665E-2</v>
      </c>
      <c r="AH81" s="336">
        <f t="shared" si="122"/>
        <v>2.01460998562514E-2</v>
      </c>
      <c r="AI81" s="336">
        <f t="shared" si="122"/>
        <v>2.0037263107836725E-2</v>
      </c>
      <c r="AJ81" s="336">
        <f t="shared" si="122"/>
        <v>1.9944066634708553E-2</v>
      </c>
      <c r="AK81" s="336">
        <f t="shared" si="122"/>
        <v>1.9861429614633601E-2</v>
      </c>
      <c r="AL81" s="336">
        <f t="shared" si="122"/>
        <v>1.9796830893977411E-2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1.6909931732235323E-3</v>
      </c>
      <c r="N82" s="336">
        <f t="shared" si="123"/>
        <v>1.1433119767957239E-3</v>
      </c>
      <c r="O82" s="336">
        <f t="shared" si="123"/>
        <v>1.1466073302516078E-3</v>
      </c>
      <c r="P82" s="336">
        <f t="shared" si="123"/>
        <v>1.0401488901463701E-3</v>
      </c>
      <c r="Q82" s="336">
        <f t="shared" si="123"/>
        <v>1.1567370448797411E-3</v>
      </c>
      <c r="R82" s="336">
        <f t="shared" si="123"/>
        <v>1.0561902343713151E-3</v>
      </c>
      <c r="S82" s="336">
        <f t="shared" si="123"/>
        <v>8.7668243641696826E-4</v>
      </c>
      <c r="T82" s="336">
        <f t="shared" si="123"/>
        <v>8.942960534296388E-4</v>
      </c>
      <c r="U82" s="336">
        <f t="shared" si="123"/>
        <v>9.2941595758009048E-4</v>
      </c>
      <c r="V82" s="336">
        <f t="shared" si="123"/>
        <v>8.5735588073317744E-4</v>
      </c>
      <c r="W82" s="336">
        <f t="shared" si="123"/>
        <v>1.0916113204637726E-3</v>
      </c>
      <c r="X82" s="336">
        <f t="shared" si="123"/>
        <v>8.711243890830038E-4</v>
      </c>
      <c r="Y82" s="336">
        <f t="shared" si="123"/>
        <v>8.7537211705086457E-4</v>
      </c>
      <c r="Z82" s="336">
        <f t="shared" si="123"/>
        <v>8.7927114463339981E-4</v>
      </c>
      <c r="AA82" s="336">
        <f t="shared" si="123"/>
        <v>8.8188506992006898E-4</v>
      </c>
      <c r="AB82" s="336">
        <f t="shared" si="123"/>
        <v>8.8461861902524165E-4</v>
      </c>
      <c r="AC82" s="336">
        <f t="shared" si="123"/>
        <v>8.8884637784033302E-4</v>
      </c>
      <c r="AD82" s="336">
        <f t="shared" si="123"/>
        <v>8.9298432575625898E-4</v>
      </c>
      <c r="AE82" s="336">
        <f t="shared" ref="AE82:AL82" si="124">AE35/AE$49</f>
        <v>8.9807240920653246E-4</v>
      </c>
      <c r="AF82" s="336">
        <f t="shared" si="124"/>
        <v>9.0156652884313066E-4</v>
      </c>
      <c r="AG82" s="336">
        <f t="shared" si="124"/>
        <v>9.0515750734312711E-4</v>
      </c>
      <c r="AH82" s="336">
        <f t="shared" si="124"/>
        <v>9.0851365756488135E-4</v>
      </c>
      <c r="AI82" s="336">
        <f t="shared" si="124"/>
        <v>9.1286370355873978E-4</v>
      </c>
      <c r="AJ82" s="336">
        <f t="shared" si="124"/>
        <v>9.1569713242213764E-4</v>
      </c>
      <c r="AK82" s="336">
        <f t="shared" si="124"/>
        <v>9.1995943623622209E-4</v>
      </c>
      <c r="AL82" s="336">
        <f t="shared" si="124"/>
        <v>9.228344272992127E-4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9.0405526885590282E-2</v>
      </c>
      <c r="N84" s="337">
        <f t="shared" si="125"/>
        <v>9.5834442813753348E-2</v>
      </c>
      <c r="O84" s="337">
        <f t="shared" si="125"/>
        <v>9.3776371415114704E-2</v>
      </c>
      <c r="P84" s="337">
        <f t="shared" si="125"/>
        <v>9.1217109253560594E-2</v>
      </c>
      <c r="Q84" s="337">
        <f t="shared" si="125"/>
        <v>9.133437695417336E-2</v>
      </c>
      <c r="R84" s="337">
        <f t="shared" si="125"/>
        <v>8.6221951578497547E-2</v>
      </c>
      <c r="S84" s="337">
        <f t="shared" si="125"/>
        <v>9.0451606491696562E-2</v>
      </c>
      <c r="T84" s="337">
        <f t="shared" si="125"/>
        <v>9.0103928855710169E-2</v>
      </c>
      <c r="U84" s="337">
        <f t="shared" si="125"/>
        <v>8.4404140819577686E-2</v>
      </c>
      <c r="V84" s="337">
        <f t="shared" si="125"/>
        <v>8.5016288561437059E-2</v>
      </c>
      <c r="W84" s="337">
        <f t="shared" si="125"/>
        <v>8.2880528537307846E-2</v>
      </c>
      <c r="X84" s="337">
        <f t="shared" si="125"/>
        <v>8.2216935316517539E-2</v>
      </c>
      <c r="Y84" s="337">
        <f t="shared" si="125"/>
        <v>8.2111237702784112E-2</v>
      </c>
      <c r="Z84" s="337">
        <f t="shared" si="125"/>
        <v>8.2035557700644385E-2</v>
      </c>
      <c r="AA84" s="337">
        <f t="shared" si="125"/>
        <v>8.1844549381798498E-2</v>
      </c>
      <c r="AB84" s="337">
        <f t="shared" si="125"/>
        <v>8.1603808710213208E-2</v>
      </c>
      <c r="AC84" s="337">
        <f t="shared" si="125"/>
        <v>8.1393593764401487E-2</v>
      </c>
      <c r="AD84" s="337">
        <f t="shared" si="125"/>
        <v>8.1169284796623123E-2</v>
      </c>
      <c r="AE84" s="337">
        <f t="shared" ref="AE84:AL84" si="126">AE37/AE$49</f>
        <v>8.0922416501599884E-2</v>
      </c>
      <c r="AF84" s="337">
        <f t="shared" si="126"/>
        <v>8.0668207046247165E-2</v>
      </c>
      <c r="AG84" s="337">
        <f t="shared" si="126"/>
        <v>8.0396938186329786E-2</v>
      </c>
      <c r="AH84" s="337">
        <f t="shared" si="126"/>
        <v>8.0181734244489933E-2</v>
      </c>
      <c r="AI84" s="337">
        <f t="shared" si="126"/>
        <v>7.9923514822895281E-2</v>
      </c>
      <c r="AJ84" s="337">
        <f t="shared" si="126"/>
        <v>7.9671604360253293E-2</v>
      </c>
      <c r="AK84" s="337">
        <f t="shared" si="126"/>
        <v>7.9430719064591968E-2</v>
      </c>
      <c r="AL84" s="337">
        <f t="shared" si="126"/>
        <v>7.9239053282025573E-2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7.3578607721065184E-2</v>
      </c>
      <c r="N85" s="336">
        <f t="shared" si="127"/>
        <v>7.9168267242620383E-2</v>
      </c>
      <c r="O85" s="336">
        <f t="shared" si="127"/>
        <v>7.7065734009556838E-2</v>
      </c>
      <c r="P85" s="336">
        <f t="shared" si="127"/>
        <v>7.4029318240514758E-2</v>
      </c>
      <c r="Q85" s="336">
        <f t="shared" si="127"/>
        <v>7.5236967077216332E-2</v>
      </c>
      <c r="R85" s="336">
        <f t="shared" si="127"/>
        <v>6.8788839120472345E-2</v>
      </c>
      <c r="S85" s="336">
        <f t="shared" si="127"/>
        <v>7.3673525452931765E-2</v>
      </c>
      <c r="T85" s="336">
        <f t="shared" si="127"/>
        <v>7.2073050651583773E-2</v>
      </c>
      <c r="U85" s="336">
        <f t="shared" si="127"/>
        <v>6.6095354936515541E-2</v>
      </c>
      <c r="V85" s="336">
        <f t="shared" si="127"/>
        <v>6.7190729224509541E-2</v>
      </c>
      <c r="W85" s="336">
        <f t="shared" si="127"/>
        <v>6.3965343095953031E-2</v>
      </c>
      <c r="X85" s="336">
        <f t="shared" si="127"/>
        <v>5.9326241268617706E-2</v>
      </c>
      <c r="Y85" s="336">
        <f t="shared" si="127"/>
        <v>5.8859544990646218E-2</v>
      </c>
      <c r="Z85" s="336">
        <f t="shared" si="127"/>
        <v>5.8455863711798402E-2</v>
      </c>
      <c r="AA85" s="336">
        <f t="shared" si="127"/>
        <v>5.7971915663597405E-2</v>
      </c>
      <c r="AB85" s="336">
        <f t="shared" si="127"/>
        <v>5.7446872156490358E-2</v>
      </c>
      <c r="AC85" s="336">
        <f t="shared" si="127"/>
        <v>5.6945225506057899E-2</v>
      </c>
      <c r="AD85" s="336">
        <f t="shared" si="127"/>
        <v>5.6424647647717152E-2</v>
      </c>
      <c r="AE85" s="336">
        <f t="shared" ref="AE85:AL85" si="128">AE38/AE$49</f>
        <v>5.5886326873313671E-2</v>
      </c>
      <c r="AF85" s="336">
        <f t="shared" si="128"/>
        <v>5.5342046878698127E-2</v>
      </c>
      <c r="AG85" s="336">
        <f t="shared" si="128"/>
        <v>5.477785506569384E-2</v>
      </c>
      <c r="AH85" s="336">
        <f t="shared" si="128"/>
        <v>5.4276821679667117E-2</v>
      </c>
      <c r="AI85" s="336">
        <f t="shared" si="128"/>
        <v>5.37284449976351E-2</v>
      </c>
      <c r="AJ85" s="336">
        <f t="shared" si="128"/>
        <v>5.3184513360472301E-2</v>
      </c>
      <c r="AK85" s="336">
        <f t="shared" si="128"/>
        <v>5.2662604963127892E-2</v>
      </c>
      <c r="AL85" s="336">
        <f t="shared" si="128"/>
        <v>5.2186493433385182E-2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1.6826919164525105E-2</v>
      </c>
      <c r="N86" s="336">
        <f t="shared" si="129"/>
        <v>1.6666175571132959E-2</v>
      </c>
      <c r="O86" s="336">
        <f t="shared" si="129"/>
        <v>1.6710637405557852E-2</v>
      </c>
      <c r="P86" s="336">
        <f t="shared" si="129"/>
        <v>1.7187791013045829E-2</v>
      </c>
      <c r="Q86" s="336">
        <f t="shared" si="129"/>
        <v>1.6097409876957024E-2</v>
      </c>
      <c r="R86" s="336">
        <f t="shared" si="129"/>
        <v>1.7433112458025195E-2</v>
      </c>
      <c r="S86" s="336">
        <f t="shared" si="129"/>
        <v>1.6778081038764794E-2</v>
      </c>
      <c r="T86" s="336">
        <f t="shared" si="129"/>
        <v>1.803087820412639E-2</v>
      </c>
      <c r="U86" s="336">
        <f t="shared" si="129"/>
        <v>1.8308785883062142E-2</v>
      </c>
      <c r="V86" s="336">
        <f t="shared" si="129"/>
        <v>1.7825559336927515E-2</v>
      </c>
      <c r="W86" s="336">
        <f t="shared" si="129"/>
        <v>1.8915185441354818E-2</v>
      </c>
      <c r="X86" s="336">
        <f t="shared" si="129"/>
        <v>2.289069404789984E-2</v>
      </c>
      <c r="Y86" s="336">
        <f t="shared" si="129"/>
        <v>2.3251692712137891E-2</v>
      </c>
      <c r="Z86" s="336">
        <f t="shared" si="129"/>
        <v>2.3579693988845987E-2</v>
      </c>
      <c r="AA86" s="336">
        <f t="shared" si="129"/>
        <v>2.387263371820109E-2</v>
      </c>
      <c r="AB86" s="336">
        <f t="shared" si="129"/>
        <v>2.4156936553722853E-2</v>
      </c>
      <c r="AC86" s="336">
        <f t="shared" si="129"/>
        <v>2.4448368258343581E-2</v>
      </c>
      <c r="AD86" s="336">
        <f t="shared" si="129"/>
        <v>2.4744637148905964E-2</v>
      </c>
      <c r="AE86" s="336">
        <f t="shared" ref="AE86:AL86" si="130">AE39/AE$49</f>
        <v>2.5036089628286219E-2</v>
      </c>
      <c r="AF86" s="336">
        <f t="shared" si="130"/>
        <v>2.5326160167549048E-2</v>
      </c>
      <c r="AG86" s="336">
        <f t="shared" si="130"/>
        <v>2.5619083120635943E-2</v>
      </c>
      <c r="AH86" s="336">
        <f t="shared" si="130"/>
        <v>2.5904912564822819E-2</v>
      </c>
      <c r="AI86" s="336">
        <f t="shared" si="130"/>
        <v>2.6195069825260181E-2</v>
      </c>
      <c r="AJ86" s="336">
        <f t="shared" si="130"/>
        <v>2.6487090999780988E-2</v>
      </c>
      <c r="AK86" s="336">
        <f t="shared" si="130"/>
        <v>2.6768114101464083E-2</v>
      </c>
      <c r="AL86" s="336">
        <f t="shared" si="130"/>
        <v>2.7052559848640398E-2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7.8977245483643904E-2</v>
      </c>
      <c r="N88" s="337">
        <f t="shared" si="131"/>
        <v>7.5407378093302987E-2</v>
      </c>
      <c r="O88" s="337">
        <f t="shared" si="131"/>
        <v>7.204510571688956E-2</v>
      </c>
      <c r="P88" s="337">
        <f t="shared" si="131"/>
        <v>7.6268901289554991E-2</v>
      </c>
      <c r="Q88" s="337">
        <f t="shared" si="131"/>
        <v>7.8102176646897212E-2</v>
      </c>
      <c r="R88" s="337">
        <f t="shared" si="131"/>
        <v>7.7319516387726273E-2</v>
      </c>
      <c r="S88" s="337">
        <f t="shared" si="131"/>
        <v>7.5473851664107208E-2</v>
      </c>
      <c r="T88" s="337">
        <f t="shared" si="131"/>
        <v>7.5941915465722876E-2</v>
      </c>
      <c r="U88" s="337">
        <f t="shared" si="131"/>
        <v>8.1275358143407861E-2</v>
      </c>
      <c r="V88" s="337">
        <f t="shared" si="131"/>
        <v>7.254680440277593E-2</v>
      </c>
      <c r="W88" s="337">
        <f t="shared" si="131"/>
        <v>6.6813292373909219E-2</v>
      </c>
      <c r="X88" s="337">
        <f t="shared" si="131"/>
        <v>7.4966295918437134E-2</v>
      </c>
      <c r="Y88" s="337">
        <f t="shared" si="131"/>
        <v>7.4573878481449488E-2</v>
      </c>
      <c r="Z88" s="337">
        <f t="shared" si="131"/>
        <v>7.411238214193383E-2</v>
      </c>
      <c r="AA88" s="337">
        <f t="shared" si="131"/>
        <v>7.3627484234240662E-2</v>
      </c>
      <c r="AB88" s="337">
        <f t="shared" si="131"/>
        <v>7.318427121147017E-2</v>
      </c>
      <c r="AC88" s="337">
        <f t="shared" si="131"/>
        <v>7.2729854540814057E-2</v>
      </c>
      <c r="AD88" s="337">
        <f t="shared" si="131"/>
        <v>7.2238842691721705E-2</v>
      </c>
      <c r="AE88" s="337">
        <f t="shared" ref="AE88:AL88" si="132">AE41/AE$49</f>
        <v>7.1679498901971186E-2</v>
      </c>
      <c r="AF88" s="337">
        <f t="shared" si="132"/>
        <v>7.1131093028524064E-2</v>
      </c>
      <c r="AG88" s="337">
        <f t="shared" si="132"/>
        <v>7.0603786899888665E-2</v>
      </c>
      <c r="AH88" s="337">
        <f t="shared" si="132"/>
        <v>7.0097746129301211E-2</v>
      </c>
      <c r="AI88" s="337">
        <f t="shared" si="132"/>
        <v>6.9588581457349682E-2</v>
      </c>
      <c r="AJ88" s="337">
        <f t="shared" si="132"/>
        <v>6.9063524451316596E-2</v>
      </c>
      <c r="AK88" s="337">
        <f t="shared" si="132"/>
        <v>6.8494843635762581E-2</v>
      </c>
      <c r="AL88" s="337">
        <f t="shared" si="132"/>
        <v>6.7930438669115537E-2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3.5448174697047898E-2</v>
      </c>
      <c r="N89" s="336">
        <f t="shared" si="133"/>
        <v>3.5169595873226288E-2</v>
      </c>
      <c r="O89" s="336">
        <f t="shared" si="133"/>
        <v>3.4275625264727647E-2</v>
      </c>
      <c r="P89" s="336">
        <f t="shared" si="133"/>
        <v>3.5673916715821923E-2</v>
      </c>
      <c r="Q89" s="336">
        <f t="shared" si="133"/>
        <v>3.6016512886896494E-2</v>
      </c>
      <c r="R89" s="336">
        <f t="shared" si="133"/>
        <v>3.6521250388223875E-2</v>
      </c>
      <c r="S89" s="336">
        <f t="shared" si="133"/>
        <v>3.4562534975706945E-2</v>
      </c>
      <c r="T89" s="336">
        <f t="shared" si="133"/>
        <v>3.6023345829837267E-2</v>
      </c>
      <c r="U89" s="336">
        <f t="shared" si="133"/>
        <v>3.6909962888683819E-2</v>
      </c>
      <c r="V89" s="336">
        <f t="shared" si="133"/>
        <v>3.3027166934420753E-2</v>
      </c>
      <c r="W89" s="336">
        <f t="shared" si="133"/>
        <v>2.9898951333956206E-2</v>
      </c>
      <c r="X89" s="336">
        <f t="shared" si="133"/>
        <v>3.5932003922743976E-2</v>
      </c>
      <c r="Y89" s="336">
        <f t="shared" si="133"/>
        <v>3.5728964992599088E-2</v>
      </c>
      <c r="Z89" s="336">
        <f t="shared" si="133"/>
        <v>3.5438429434855395E-2</v>
      </c>
      <c r="AA89" s="336">
        <f t="shared" si="133"/>
        <v>3.5181596663185995E-2</v>
      </c>
      <c r="AB89" s="336">
        <f t="shared" si="133"/>
        <v>3.4983335397809324E-2</v>
      </c>
      <c r="AC89" s="336">
        <f t="shared" si="133"/>
        <v>3.4783341996983429E-2</v>
      </c>
      <c r="AD89" s="336">
        <f t="shared" si="133"/>
        <v>3.4570902067385771E-2</v>
      </c>
      <c r="AE89" s="336">
        <f t="shared" ref="AE89:AL89" si="134">AE42/AE$49</f>
        <v>3.4291449387483339E-2</v>
      </c>
      <c r="AF89" s="336">
        <f t="shared" si="134"/>
        <v>3.4011125242192936E-2</v>
      </c>
      <c r="AG89" s="336">
        <f t="shared" si="134"/>
        <v>3.3737954460123024E-2</v>
      </c>
      <c r="AH89" s="336">
        <f t="shared" si="134"/>
        <v>3.3515095521175396E-2</v>
      </c>
      <c r="AI89" s="336">
        <f t="shared" si="134"/>
        <v>3.3291056213168899E-2</v>
      </c>
      <c r="AJ89" s="336">
        <f t="shared" si="134"/>
        <v>3.3043166401146629E-2</v>
      </c>
      <c r="AK89" s="336">
        <f t="shared" si="134"/>
        <v>3.2745593061442348E-2</v>
      </c>
      <c r="AL89" s="336">
        <f t="shared" si="134"/>
        <v>3.2440151200613297E-2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4.3529070786596014E-2</v>
      </c>
      <c r="N90" s="336">
        <f t="shared" si="135"/>
        <v>4.0237782220076693E-2</v>
      </c>
      <c r="O90" s="336">
        <f t="shared" si="135"/>
        <v>3.7769480452161913E-2</v>
      </c>
      <c r="P90" s="336">
        <f t="shared" si="135"/>
        <v>4.0594984573733069E-2</v>
      </c>
      <c r="Q90" s="336">
        <f t="shared" si="135"/>
        <v>4.2085663760000717E-2</v>
      </c>
      <c r="R90" s="336">
        <f t="shared" si="135"/>
        <v>4.0798265999502398E-2</v>
      </c>
      <c r="S90" s="336">
        <f t="shared" si="135"/>
        <v>4.0911316688400264E-2</v>
      </c>
      <c r="T90" s="336">
        <f t="shared" si="135"/>
        <v>3.9918569635885609E-2</v>
      </c>
      <c r="U90" s="336">
        <f t="shared" si="135"/>
        <v>4.4365395254724035E-2</v>
      </c>
      <c r="V90" s="336">
        <f t="shared" si="135"/>
        <v>3.9519637468355164E-2</v>
      </c>
      <c r="W90" s="336">
        <f t="shared" si="135"/>
        <v>3.6914341039953016E-2</v>
      </c>
      <c r="X90" s="336">
        <f t="shared" si="135"/>
        <v>3.9034291995693172E-2</v>
      </c>
      <c r="Y90" s="336">
        <f t="shared" si="135"/>
        <v>3.8844913488850392E-2</v>
      </c>
      <c r="Z90" s="336">
        <f t="shared" si="135"/>
        <v>3.8673952707078442E-2</v>
      </c>
      <c r="AA90" s="336">
        <f t="shared" si="135"/>
        <v>3.844588757105466E-2</v>
      </c>
      <c r="AB90" s="336">
        <f t="shared" si="135"/>
        <v>3.8200935813660845E-2</v>
      </c>
      <c r="AC90" s="336">
        <f t="shared" si="135"/>
        <v>3.7946512543830635E-2</v>
      </c>
      <c r="AD90" s="336">
        <f t="shared" si="135"/>
        <v>3.7667940624335941E-2</v>
      </c>
      <c r="AE90" s="336">
        <f t="shared" ref="AE90:AL90" si="136">AE43/AE$49</f>
        <v>3.7388049514487855E-2</v>
      </c>
      <c r="AF90" s="336">
        <f t="shared" si="136"/>
        <v>3.7119967786331136E-2</v>
      </c>
      <c r="AG90" s="336">
        <f t="shared" si="136"/>
        <v>3.6865832439765642E-2</v>
      </c>
      <c r="AH90" s="336">
        <f t="shared" si="136"/>
        <v>3.6582650608125801E-2</v>
      </c>
      <c r="AI90" s="336">
        <f t="shared" si="136"/>
        <v>3.6297525244180777E-2</v>
      </c>
      <c r="AJ90" s="336">
        <f t="shared" si="136"/>
        <v>3.6020358050169975E-2</v>
      </c>
      <c r="AK90" s="336">
        <f t="shared" si="136"/>
        <v>3.5749250574320227E-2</v>
      </c>
      <c r="AL90" s="336">
        <f t="shared" si="136"/>
        <v>3.5490287468502239E-2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0.12457925584677226</v>
      </c>
      <c r="N92" s="337">
        <f t="shared" si="137"/>
        <v>0.1176387655824437</v>
      </c>
      <c r="O92" s="337">
        <f t="shared" si="137"/>
        <v>0.11144007837871886</v>
      </c>
      <c r="P92" s="337">
        <f t="shared" si="137"/>
        <v>0.11689787274779483</v>
      </c>
      <c r="Q92" s="337">
        <f t="shared" si="137"/>
        <v>0.11892183774681041</v>
      </c>
      <c r="R92" s="337">
        <f t="shared" si="137"/>
        <v>0.11827723497312036</v>
      </c>
      <c r="S92" s="337">
        <f t="shared" si="137"/>
        <v>0.11290728167924378</v>
      </c>
      <c r="T92" s="337">
        <f t="shared" si="137"/>
        <v>0.11272354891480184</v>
      </c>
      <c r="U92" s="337">
        <f t="shared" si="137"/>
        <v>0.11055826537939335</v>
      </c>
      <c r="V92" s="337">
        <f t="shared" si="137"/>
        <v>0.10782745349892346</v>
      </c>
      <c r="W92" s="337">
        <f t="shared" si="137"/>
        <v>9.8418208652800154E-2</v>
      </c>
      <c r="X92" s="337">
        <f t="shared" si="137"/>
        <v>9.7719804137688687E-2</v>
      </c>
      <c r="Y92" s="337">
        <f t="shared" si="137"/>
        <v>9.6576675340220602E-2</v>
      </c>
      <c r="Z92" s="337">
        <f t="shared" si="137"/>
        <v>9.5374175155687399E-2</v>
      </c>
      <c r="AA92" s="337">
        <f t="shared" si="137"/>
        <v>9.4240723454163067E-2</v>
      </c>
      <c r="AB92" s="337">
        <f t="shared" si="137"/>
        <v>9.3160607263825954E-2</v>
      </c>
      <c r="AC92" s="337">
        <f t="shared" si="137"/>
        <v>9.2055339526335989E-2</v>
      </c>
      <c r="AD92" s="337">
        <f t="shared" si="137"/>
        <v>9.0962433478894475E-2</v>
      </c>
      <c r="AE92" s="337">
        <f t="shared" ref="AE92:AL92" si="138">AE45/AE$49</f>
        <v>8.9893857595628582E-2</v>
      </c>
      <c r="AF92" s="337">
        <f t="shared" si="138"/>
        <v>8.8819796720551181E-2</v>
      </c>
      <c r="AG92" s="337">
        <f t="shared" si="138"/>
        <v>8.7706170040110748E-2</v>
      </c>
      <c r="AH92" s="337">
        <f t="shared" si="138"/>
        <v>8.6533754103898949E-2</v>
      </c>
      <c r="AI92" s="337">
        <f t="shared" si="138"/>
        <v>8.540993383669368E-2</v>
      </c>
      <c r="AJ92" s="337">
        <f t="shared" si="138"/>
        <v>8.4300256396476675E-2</v>
      </c>
      <c r="AK92" s="337">
        <f t="shared" si="138"/>
        <v>8.3200464580117595E-2</v>
      </c>
      <c r="AL92" s="337">
        <f t="shared" si="138"/>
        <v>8.2138394326695882E-2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2.0428849458699737E-2</v>
      </c>
      <c r="N93" s="336">
        <f t="shared" si="139"/>
        <v>2.0344934816912796E-2</v>
      </c>
      <c r="O93" s="336">
        <f t="shared" si="139"/>
        <v>1.9772781666938136E-2</v>
      </c>
      <c r="P93" s="336">
        <f t="shared" si="139"/>
        <v>1.9761454339418495E-2</v>
      </c>
      <c r="Q93" s="336">
        <f t="shared" si="139"/>
        <v>2.1173172564714356E-2</v>
      </c>
      <c r="R93" s="336">
        <f t="shared" si="139"/>
        <v>2.1926630795279397E-2</v>
      </c>
      <c r="S93" s="336">
        <f t="shared" si="139"/>
        <v>2.1949259691061797E-2</v>
      </c>
      <c r="T93" s="336">
        <f t="shared" si="139"/>
        <v>1.9766542486685749E-2</v>
      </c>
      <c r="U93" s="336">
        <f t="shared" si="139"/>
        <v>1.9860611074531302E-2</v>
      </c>
      <c r="V93" s="336">
        <f t="shared" si="139"/>
        <v>1.8625208596427033E-2</v>
      </c>
      <c r="W93" s="336">
        <f t="shared" si="139"/>
        <v>1.7051726007853672E-2</v>
      </c>
      <c r="X93" s="336">
        <f t="shared" si="139"/>
        <v>1.4386185335487618E-2</v>
      </c>
      <c r="Y93" s="336">
        <f t="shared" si="139"/>
        <v>1.4232907744412968E-2</v>
      </c>
      <c r="Z93" s="336">
        <f t="shared" si="139"/>
        <v>1.4068190077142443E-2</v>
      </c>
      <c r="AA93" s="336">
        <f t="shared" si="139"/>
        <v>1.3907032716856357E-2</v>
      </c>
      <c r="AB93" s="336">
        <f t="shared" si="139"/>
        <v>1.3754705266977451E-2</v>
      </c>
      <c r="AC93" s="336">
        <f t="shared" si="139"/>
        <v>1.3591920541476236E-2</v>
      </c>
      <c r="AD93" s="336">
        <f t="shared" si="139"/>
        <v>1.3426828899888795E-2</v>
      </c>
      <c r="AE93" s="336">
        <f t="shared" ref="AE93:AL93" si="140">AE46/AE$49</f>
        <v>1.3259046931359276E-2</v>
      </c>
      <c r="AF93" s="336">
        <f t="shared" si="140"/>
        <v>1.3090708567706468E-2</v>
      </c>
      <c r="AG93" s="336">
        <f t="shared" si="140"/>
        <v>1.2919075192435207E-2</v>
      </c>
      <c r="AH93" s="336">
        <f t="shared" si="140"/>
        <v>1.2744141689030918E-2</v>
      </c>
      <c r="AI93" s="336">
        <f t="shared" si="140"/>
        <v>1.2570597546416696E-2</v>
      </c>
      <c r="AJ93" s="336">
        <f t="shared" si="140"/>
        <v>1.2399823241834603E-2</v>
      </c>
      <c r="AK93" s="336">
        <f t="shared" si="140"/>
        <v>1.223178894144882E-2</v>
      </c>
      <c r="AL93" s="336">
        <f t="shared" si="140"/>
        <v>1.2064770540904327E-2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0.10415040638807253</v>
      </c>
      <c r="N94" s="336">
        <f t="shared" si="141"/>
        <v>9.72938307655309E-2</v>
      </c>
      <c r="O94" s="336">
        <f t="shared" si="141"/>
        <v>9.1667296711780727E-2</v>
      </c>
      <c r="P94" s="336">
        <f t="shared" si="141"/>
        <v>9.7136418408376335E-2</v>
      </c>
      <c r="Q94" s="336">
        <f t="shared" si="141"/>
        <v>9.7748665182096059E-2</v>
      </c>
      <c r="R94" s="336">
        <f t="shared" si="141"/>
        <v>9.6350604177840957E-2</v>
      </c>
      <c r="S94" s="336">
        <f t="shared" si="141"/>
        <v>9.0958021988181995E-2</v>
      </c>
      <c r="T94" s="336">
        <f t="shared" si="141"/>
        <v>9.2957006428116093E-2</v>
      </c>
      <c r="U94" s="336">
        <f t="shared" si="141"/>
        <v>9.0697654304862041E-2</v>
      </c>
      <c r="V94" s="336">
        <f t="shared" si="141"/>
        <v>8.9202244902496439E-2</v>
      </c>
      <c r="W94" s="336">
        <f t="shared" si="141"/>
        <v>8.1366482644946489E-2</v>
      </c>
      <c r="X94" s="336">
        <f t="shared" si="141"/>
        <v>8.3333618802201082E-2</v>
      </c>
      <c r="Y94" s="336">
        <f t="shared" si="141"/>
        <v>8.2343767595807638E-2</v>
      </c>
      <c r="Z94" s="336">
        <f t="shared" si="141"/>
        <v>8.1305985078544946E-2</v>
      </c>
      <c r="AA94" s="336">
        <f t="shared" si="141"/>
        <v>8.0333690737306715E-2</v>
      </c>
      <c r="AB94" s="336">
        <f t="shared" si="141"/>
        <v>7.9405901996848507E-2</v>
      </c>
      <c r="AC94" s="336">
        <f t="shared" si="141"/>
        <v>7.8463418984859756E-2</v>
      </c>
      <c r="AD94" s="336">
        <f t="shared" si="141"/>
        <v>7.7535604579005685E-2</v>
      </c>
      <c r="AE94" s="336">
        <f t="shared" ref="AE94:AL94" si="142">AE47/AE$49</f>
        <v>7.6634810664269304E-2</v>
      </c>
      <c r="AF94" s="336">
        <f t="shared" si="142"/>
        <v>7.5729088152844709E-2</v>
      </c>
      <c r="AG94" s="336">
        <f t="shared" si="142"/>
        <v>7.4787094847675553E-2</v>
      </c>
      <c r="AH94" s="336">
        <f t="shared" si="142"/>
        <v>7.3789612414868033E-2</v>
      </c>
      <c r="AI94" s="336">
        <f t="shared" si="142"/>
        <v>7.2839336290276974E-2</v>
      </c>
      <c r="AJ94" s="336">
        <f t="shared" si="142"/>
        <v>7.1900433154642063E-2</v>
      </c>
      <c r="AK94" s="336">
        <f t="shared" si="142"/>
        <v>7.0968675638668766E-2</v>
      </c>
      <c r="AL94" s="336">
        <f t="shared" si="142"/>
        <v>7.0073623785791558E-2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Sheffield City Region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Sheffield City Region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Sheffield City Region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Sheffield City Region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Sheffield City Region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Sheffield City Region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Sheffield City Region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Sheffield City Region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Sheffield City Region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Sheffield City Region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Sheffield City Region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Sheffield City Region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Sheffield City Region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7.7764307591825954</v>
      </c>
      <c r="Y4" s="11">
        <f>'Occ T1'!D8-'Occ T1'!C8</f>
        <v>3.3599271797239183</v>
      </c>
      <c r="Z4" s="11">
        <f>'Occ T1'!E8-'Occ T1'!D8</f>
        <v>0.6257410202900644</v>
      </c>
      <c r="AA4" s="11">
        <f>'Occ T1'!F8-'Occ T1'!E8</f>
        <v>7.232012452940495</v>
      </c>
      <c r="AB4" s="11">
        <f>'Occ T1'!D8-'Occ T1'!B8</f>
        <v>11.136357938906514</v>
      </c>
      <c r="AC4" s="11">
        <f>'Occ T1'!F8-'Occ T1'!D8</f>
        <v>7.8577534732305594</v>
      </c>
    </row>
    <row r="5" spans="1:29" x14ac:dyDescent="0.2">
      <c r="W5" s="10" t="str">
        <f>name!E5</f>
        <v>Professional occupations</v>
      </c>
      <c r="X5" s="11">
        <f>'Occ T1'!C9-'Occ T1'!B9</f>
        <v>17.595855997973615</v>
      </c>
      <c r="Y5" s="11">
        <f>'Occ T1'!D9-'Occ T1'!C9</f>
        <v>9.1926235278115627</v>
      </c>
      <c r="Z5" s="11">
        <f>'Occ T1'!E9-'Occ T1'!D9</f>
        <v>9.7469249875695425</v>
      </c>
      <c r="AA5" s="11">
        <f>'Occ T1'!F9-'Occ T1'!E9</f>
        <v>16.865465451003928</v>
      </c>
      <c r="AB5" s="11">
        <f>'Occ T1'!D9-'Occ T1'!B9</f>
        <v>26.788479525785178</v>
      </c>
      <c r="AC5" s="11">
        <f>'Occ T1'!F9-'Occ T1'!D9</f>
        <v>26.61239043857347</v>
      </c>
    </row>
    <row r="6" spans="1:29" x14ac:dyDescent="0.2">
      <c r="W6" s="10" t="str">
        <f>name!E6</f>
        <v>Associate professional occupations</v>
      </c>
      <c r="X6" s="11">
        <f>'Occ T1'!C10-'Occ T1'!B10</f>
        <v>6.8017494452760587</v>
      </c>
      <c r="Y6" s="11">
        <f>'Occ T1'!D10-'Occ T1'!C10</f>
        <v>5.962056706515682</v>
      </c>
      <c r="Z6" s="11">
        <f>'Occ T1'!E10-'Occ T1'!D10</f>
        <v>-2.4029358615926526</v>
      </c>
      <c r="AA6" s="11">
        <f>'Occ T1'!F10-'Occ T1'!E10</f>
        <v>6.1834900394636918</v>
      </c>
      <c r="AB6" s="11">
        <f>'Occ T1'!D10-'Occ T1'!B10</f>
        <v>12.763806151791741</v>
      </c>
      <c r="AC6" s="11">
        <f>'Occ T1'!F10-'Occ T1'!D10</f>
        <v>3.7805541778710392</v>
      </c>
    </row>
    <row r="7" spans="1:29" x14ac:dyDescent="0.2">
      <c r="W7" s="10" t="str">
        <f>name!E7</f>
        <v>Administrative and secretarial occupations</v>
      </c>
      <c r="X7" s="11">
        <f>'Occ T1'!C11-'Occ T1'!B11</f>
        <v>-4.210963970160833</v>
      </c>
      <c r="Y7" s="11">
        <f>'Occ T1'!D11-'Occ T1'!C11</f>
        <v>4.9808232573234932</v>
      </c>
      <c r="Z7" s="11">
        <f>'Occ T1'!E11-'Occ T1'!D11</f>
        <v>-3.62368856258351</v>
      </c>
      <c r="AA7" s="11">
        <f>'Occ T1'!F11-'Occ T1'!E11</f>
        <v>-5.2793634727993748</v>
      </c>
      <c r="AB7" s="11">
        <f>'Occ T1'!D11-'Occ T1'!B11</f>
        <v>0.76985928716266017</v>
      </c>
      <c r="AC7" s="11">
        <f>'Occ T1'!F11-'Occ T1'!D11</f>
        <v>-8.9030520353828848</v>
      </c>
    </row>
    <row r="8" spans="1:29" x14ac:dyDescent="0.2">
      <c r="W8" s="10" t="str">
        <f>name!E8</f>
        <v>Skilled trades occupations</v>
      </c>
      <c r="X8" s="11">
        <f>'Occ T1'!C12-'Occ T1'!B12</f>
        <v>-3.9971995159000926</v>
      </c>
      <c r="Y8" s="11">
        <f>'Occ T1'!D12-'Occ T1'!C12</f>
        <v>-5.7512360245901704</v>
      </c>
      <c r="Z8" s="11">
        <f>'Occ T1'!E12-'Occ T1'!D12</f>
        <v>-1.5650477016700819</v>
      </c>
      <c r="AA8" s="11">
        <f>'Occ T1'!F12-'Occ T1'!E12</f>
        <v>-4.4045455747987603</v>
      </c>
      <c r="AB8" s="11">
        <f>'Occ T1'!D12-'Occ T1'!B12</f>
        <v>-9.748435540490263</v>
      </c>
      <c r="AC8" s="11">
        <f>'Occ T1'!F12-'Occ T1'!D12</f>
        <v>-5.9695932764688422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2.0974664669162451</v>
      </c>
      <c r="Y9" s="11">
        <f>'Occ T1'!D13-'Occ T1'!C13</f>
        <v>-1.1973397214974</v>
      </c>
      <c r="Z9" s="11">
        <f>'Occ T1'!E13-'Occ T1'!D13</f>
        <v>4.3824319633448283</v>
      </c>
      <c r="AA9" s="11">
        <f>'Occ T1'!F13-'Occ T1'!E13</f>
        <v>6.9527213938320642</v>
      </c>
      <c r="AB9" s="11">
        <f>'Occ T1'!D13-'Occ T1'!B13</f>
        <v>0.90012674541884508</v>
      </c>
      <c r="AC9" s="11">
        <f>'Occ T1'!F13-'Occ T1'!D13</f>
        <v>11.335153357176893</v>
      </c>
    </row>
    <row r="10" spans="1:29" x14ac:dyDescent="0.2">
      <c r="W10" s="10" t="str">
        <f>name!E10</f>
        <v>Sales and customer service occupations</v>
      </c>
      <c r="X10" s="11">
        <f>'Occ T1'!C14-'Occ T1'!B14</f>
        <v>1.1012818098846751</v>
      </c>
      <c r="Y10" s="11">
        <f>'Occ T1'!D14-'Occ T1'!C14</f>
        <v>-0.75410047581826944</v>
      </c>
      <c r="Z10" s="11">
        <f>'Occ T1'!E14-'Occ T1'!D14</f>
        <v>-5.8167489338245559E-2</v>
      </c>
      <c r="AA10" s="11">
        <f>'Occ T1'!F14-'Occ T1'!E14</f>
        <v>2.9118998392874573E-2</v>
      </c>
      <c r="AB10" s="11">
        <f>'Occ T1'!D14-'Occ T1'!B14</f>
        <v>0.34718133406640561</v>
      </c>
      <c r="AC10" s="11">
        <f>'Occ T1'!F14-'Occ T1'!D14</f>
        <v>-2.9048490945370986E-2</v>
      </c>
    </row>
    <row r="11" spans="1:29" x14ac:dyDescent="0.2">
      <c r="W11" s="10" t="str">
        <f>name!E11</f>
        <v>Process, plant and machine operatives</v>
      </c>
      <c r="X11" s="11">
        <f>'Occ T1'!C15-'Occ T1'!B15</f>
        <v>-1.3679012917654347</v>
      </c>
      <c r="Y11" s="11">
        <f>'Occ T1'!D15-'Occ T1'!C15</f>
        <v>-3.1677338686251488</v>
      </c>
      <c r="Z11" s="11">
        <f>'Occ T1'!E15-'Occ T1'!D15</f>
        <v>4.7987851756793987</v>
      </c>
      <c r="AA11" s="11">
        <f>'Occ T1'!F15-'Occ T1'!E15</f>
        <v>-2.0878034606005613</v>
      </c>
      <c r="AB11" s="11">
        <f>'Occ T1'!D15-'Occ T1'!B15</f>
        <v>-4.5356351603905836</v>
      </c>
      <c r="AC11" s="11">
        <f>'Occ T1'!F15-'Occ T1'!D15</f>
        <v>2.7109817150788373</v>
      </c>
    </row>
    <row r="12" spans="1:29" x14ac:dyDescent="0.2">
      <c r="W12" s="10" t="str">
        <f>name!E12</f>
        <v>Elementary occupations</v>
      </c>
      <c r="X12" s="11">
        <f>'Occ T1'!C16-'Occ T1'!B16</f>
        <v>-4.1017197014062816</v>
      </c>
      <c r="Y12" s="11">
        <f>'Occ T1'!D16-'Occ T1'!C16</f>
        <v>-5.281020580843979</v>
      </c>
      <c r="Z12" s="11">
        <f>'Occ T1'!E16-'Occ T1'!D16</f>
        <v>-2.5190435316993387</v>
      </c>
      <c r="AA12" s="11">
        <f>'Occ T1'!F16-'Occ T1'!E16</f>
        <v>-5.5820958274343297</v>
      </c>
      <c r="AB12" s="11">
        <f>'Occ T1'!D16-'Occ T1'!B16</f>
        <v>-9.3827402822502606</v>
      </c>
      <c r="AC12" s="11">
        <f>'Occ T1'!F16-'Occ T1'!D16</f>
        <v>-8.1011393591336684</v>
      </c>
    </row>
    <row r="14" spans="1:29" x14ac:dyDescent="0.2">
      <c r="W14" s="10" t="str">
        <f>name!E3</f>
        <v>All occupations</v>
      </c>
      <c r="X14" s="11">
        <f>'Occ T1'!C18-'Occ T1'!B18</f>
        <v>21.695000000000505</v>
      </c>
      <c r="Y14" s="11">
        <f>'Occ T1'!D18-'Occ T1'!C18</f>
        <v>7.3439999999998236</v>
      </c>
      <c r="Z14" s="11">
        <f>'Occ T1'!E18-'Occ T1'!D18</f>
        <v>9.3849999999999909</v>
      </c>
      <c r="AA14" s="11">
        <f>'Occ T1'!F18-'Occ T1'!E18</f>
        <v>19.908999999999992</v>
      </c>
      <c r="AB14" s="11">
        <f>'Occ T1'!D18-'Occ T1'!B18</f>
        <v>29.039000000000328</v>
      </c>
      <c r="AC14" s="11">
        <f>'Occ T1'!F18-'Occ T1'!D18</f>
        <v>29.293999999999983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Sheffield City Region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7.8577534732305594</v>
      </c>
      <c r="O3" s="11">
        <f>'Occ T1'!AB64</f>
        <v>5.9664950145279896</v>
      </c>
      <c r="P3" s="11">
        <f>'Occ T1'!Q64</f>
        <v>1.8912584587024313</v>
      </c>
    </row>
    <row r="4" spans="1:16" x14ac:dyDescent="0.2">
      <c r="M4" s="10" t="str">
        <f>name!E5</f>
        <v>Professional occupations</v>
      </c>
      <c r="N4" s="11">
        <f>'Occ T1'!F65</f>
        <v>26.61239043857347</v>
      </c>
      <c r="O4" s="11">
        <f>'Occ T1'!AB65</f>
        <v>18.624959898892641</v>
      </c>
      <c r="P4" s="11">
        <f>'Occ T1'!Q65</f>
        <v>7.9874305396809007</v>
      </c>
    </row>
    <row r="5" spans="1:16" x14ac:dyDescent="0.2">
      <c r="M5" s="10" t="str">
        <f>name!E6</f>
        <v>Associate professional occupations</v>
      </c>
      <c r="N5" s="11">
        <f>'Occ T1'!F66</f>
        <v>3.7805541778710392</v>
      </c>
      <c r="O5" s="11">
        <f>'Occ T1'!AB66</f>
        <v>6.0552360671813048</v>
      </c>
      <c r="P5" s="11">
        <f>'Occ T1'!Q66</f>
        <v>-2.2746818893102585</v>
      </c>
    </row>
    <row r="6" spans="1:16" x14ac:dyDescent="0.2">
      <c r="M6" s="10" t="str">
        <f>name!E7</f>
        <v>Administrative and secretarial occupations</v>
      </c>
      <c r="N6" s="11">
        <f>'Occ T1'!F67</f>
        <v>-8.9030520353828848</v>
      </c>
      <c r="O6" s="11">
        <f>'Occ T1'!AB67</f>
        <v>-11.401060693150669</v>
      </c>
      <c r="P6" s="11">
        <f>'Occ T1'!Q67</f>
        <v>2.4980086577678051</v>
      </c>
    </row>
    <row r="7" spans="1:16" x14ac:dyDescent="0.2">
      <c r="M7" s="10" t="str">
        <f>name!E8</f>
        <v>Skilled trades occupations</v>
      </c>
      <c r="N7" s="11">
        <f>'Occ T1'!F68</f>
        <v>-5.9695932764688422</v>
      </c>
      <c r="O7" s="11">
        <f>'Occ T1'!AB68</f>
        <v>1.0882808597284965</v>
      </c>
      <c r="P7" s="11">
        <f>'Occ T1'!Q68</f>
        <v>-7.0578741361972774</v>
      </c>
    </row>
    <row r="8" spans="1:16" x14ac:dyDescent="0.2">
      <c r="M8" s="10" t="str">
        <f>name!E9</f>
        <v>Caring, leisure and other service occupations</v>
      </c>
      <c r="N8" s="11">
        <f>'Occ T1'!F69</f>
        <v>11.335153357176893</v>
      </c>
      <c r="O8" s="11">
        <f>'Occ T1'!AB69</f>
        <v>7.5128364653664832</v>
      </c>
      <c r="P8" s="11">
        <f>'Occ T1'!Q69</f>
        <v>3.8223168918104431</v>
      </c>
    </row>
    <row r="9" spans="1:16" x14ac:dyDescent="0.2">
      <c r="M9" s="10" t="str">
        <f>name!E10</f>
        <v>Sales and customer service occupations</v>
      </c>
      <c r="N9" s="11">
        <f>'Occ T1'!F70</f>
        <v>-2.9048490945370986E-2</v>
      </c>
      <c r="O9" s="11">
        <f>'Occ T1'!AB70</f>
        <v>-2.2992071018494862</v>
      </c>
      <c r="P9" s="11">
        <f>'Occ T1'!Q70</f>
        <v>2.2701586109041578</v>
      </c>
    </row>
    <row r="10" spans="1:16" x14ac:dyDescent="0.2">
      <c r="M10" s="10" t="str">
        <f>name!E11</f>
        <v>Process, plant and machine operatives</v>
      </c>
      <c r="N10" s="11">
        <f>'Occ T1'!F71</f>
        <v>2.7109817150788373</v>
      </c>
      <c r="O10" s="11">
        <f>'Occ T1'!AB71</f>
        <v>2.1704294717475872</v>
      </c>
      <c r="P10" s="11">
        <f>'Occ T1'!Q71</f>
        <v>0.54055224333115603</v>
      </c>
    </row>
    <row r="11" spans="1:16" x14ac:dyDescent="0.2">
      <c r="M11" s="10" t="str">
        <f>name!E12</f>
        <v>Elementary occupations</v>
      </c>
      <c r="N11" s="11">
        <f>'Occ T1'!F72</f>
        <v>-8.1011393591336684</v>
      </c>
      <c r="O11" s="11">
        <f>'Occ T1'!AB72</f>
        <v>-5.4037162373200296</v>
      </c>
      <c r="P11" s="11">
        <f>'Occ T1'!Q72</f>
        <v>-2.6974231218136424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29.293999999999983</v>
      </c>
      <c r="O13" s="11">
        <f>'Occ T1'!AB74</f>
        <v>22.314253745124347</v>
      </c>
      <c r="P13" s="11">
        <f>'Occ T1'!Q74</f>
        <v>6.9797462548756357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Sheffield City Region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1.4064454071276806</v>
      </c>
      <c r="O3" s="11">
        <f>'Occ T5'!H44</f>
        <v>2.0836000712989398</v>
      </c>
      <c r="P3" s="11">
        <f>'Occ T5'!G44</f>
        <v>4.3677079948037516</v>
      </c>
    </row>
    <row r="4" spans="1:16" x14ac:dyDescent="0.2">
      <c r="M4" s="10" t="str">
        <f>name!E5</f>
        <v>Professional occupations</v>
      </c>
      <c r="N4" s="11">
        <f>'Occ T5'!I45</f>
        <v>-0.20917773683523855</v>
      </c>
      <c r="O4" s="11">
        <f>'Occ T5'!H45</f>
        <v>6.3624925737945475</v>
      </c>
      <c r="P4" s="11">
        <f>'Occ T5'!G45</f>
        <v>20.459075601614202</v>
      </c>
    </row>
    <row r="5" spans="1:16" x14ac:dyDescent="0.2">
      <c r="M5" s="10" t="str">
        <f>name!E6</f>
        <v>Associate professional occupations</v>
      </c>
      <c r="N5" s="11">
        <f>'Occ T5'!I46</f>
        <v>-0.10092173323948828</v>
      </c>
      <c r="O5" s="11">
        <f>'Occ T5'!H46</f>
        <v>1.3257476210077002</v>
      </c>
      <c r="P5" s="11">
        <f>'Occ T5'!G46</f>
        <v>2.5557282901028913</v>
      </c>
    </row>
    <row r="6" spans="1:16" x14ac:dyDescent="0.2">
      <c r="M6" s="10" t="str">
        <f>name!E7</f>
        <v>Administrative and secretarial occupations</v>
      </c>
      <c r="N6" s="11">
        <f>'Occ T5'!I47</f>
        <v>-0.1238312756075608</v>
      </c>
      <c r="O6" s="11">
        <f>'Occ T5'!H47</f>
        <v>-3.7235749825749629</v>
      </c>
      <c r="P6" s="11">
        <f>'Occ T5'!G47</f>
        <v>-5.0556457772002688</v>
      </c>
    </row>
    <row r="7" spans="1:16" x14ac:dyDescent="0.2">
      <c r="M7" s="10" t="str">
        <f>name!E8</f>
        <v>Skilled trades occupations</v>
      </c>
      <c r="N7" s="11">
        <f>'Occ T5'!I48</f>
        <v>0.59450928105902179</v>
      </c>
      <c r="O7" s="11">
        <f>'Occ T5'!H48</f>
        <v>0.3800151817324684</v>
      </c>
      <c r="P7" s="11">
        <f>'Occ T5'!G48</f>
        <v>-6.9441177392603137</v>
      </c>
    </row>
    <row r="8" spans="1:16" x14ac:dyDescent="0.2">
      <c r="M8" s="10" t="str">
        <f>name!E9</f>
        <v>Caring, leisure and other service occupations</v>
      </c>
      <c r="N8" s="11">
        <f>'Occ T5'!I49</f>
        <v>0.46239073779587514</v>
      </c>
      <c r="O8" s="11">
        <f>'Occ T5'!H49</f>
        <v>3.6105150354633793</v>
      </c>
      <c r="P8" s="11">
        <f>'Occ T5'!G49</f>
        <v>7.2622475839175813</v>
      </c>
    </row>
    <row r="9" spans="1:16" x14ac:dyDescent="0.2">
      <c r="M9" s="10" t="str">
        <f>name!E10</f>
        <v>Sales and customer service occupations</v>
      </c>
      <c r="N9" s="11">
        <f>'Occ T5'!I50</f>
        <v>-0.48786584888850815</v>
      </c>
      <c r="O9" s="11">
        <f>'Occ T5'!H50</f>
        <v>-0.16759580610360558</v>
      </c>
      <c r="P9" s="11">
        <f>'Occ T5'!G50</f>
        <v>0.62641316404675251</v>
      </c>
    </row>
    <row r="10" spans="1:16" x14ac:dyDescent="0.2">
      <c r="M10" s="10" t="str">
        <f>name!E11</f>
        <v>Process, plant and machine operatives</v>
      </c>
      <c r="N10" s="11">
        <f>'Occ T5'!I51</f>
        <v>1.3424155358092813</v>
      </c>
      <c r="O10" s="11">
        <f>'Occ T5'!H51</f>
        <v>2.0289103038364029</v>
      </c>
      <c r="P10" s="11">
        <f>'Occ T5'!G51</f>
        <v>-0.66034412456686908</v>
      </c>
    </row>
    <row r="11" spans="1:16" x14ac:dyDescent="0.2">
      <c r="M11" s="10" t="str">
        <f>name!E12</f>
        <v>Elementary occupations</v>
      </c>
      <c r="N11" s="11">
        <f>'Occ T5'!I52</f>
        <v>0.77764455601767413</v>
      </c>
      <c r="O11" s="11">
        <f>'Occ T5'!H52</f>
        <v>-6.2896796879891177</v>
      </c>
      <c r="P11" s="11">
        <f>'Occ T5'!G52</f>
        <v>-2.5891042271621956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3.661608923238731</v>
      </c>
      <c r="O13" s="11">
        <f>'Occ T5'!H54</f>
        <v>5.6104303104657163</v>
      </c>
      <c r="P13" s="11">
        <f>'Occ T5'!G54</f>
        <v>20.021960766295592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0.51013170097845251</v>
      </c>
      <c r="O18" s="11">
        <f>'Occ T5'!AN44</f>
        <v>1.0405938169383253</v>
      </c>
      <c r="P18" s="11">
        <f>'Occ T5'!AM44</f>
        <v>4.4157694966112313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0.62257588586108792</v>
      </c>
      <c r="O19" s="11">
        <f>'Occ T5'!AN45</f>
        <v>5.0348642726981971</v>
      </c>
      <c r="P19" s="11">
        <f>'Occ T5'!AM45</f>
        <v>12.967519740333358</v>
      </c>
    </row>
    <row r="20" spans="13:16" x14ac:dyDescent="0.2">
      <c r="M20" s="10" t="str">
        <f t="shared" si="0"/>
        <v>Associate professional occupations</v>
      </c>
      <c r="N20" s="11">
        <f>'Occ T5'!AO46</f>
        <v>0.32541548379948004</v>
      </c>
      <c r="O20" s="11">
        <f>'Occ T5'!AN46</f>
        <v>1.6894579014581872</v>
      </c>
      <c r="P20" s="11">
        <f>'Occ T5'!AM46</f>
        <v>4.0403626819236464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-0.32750778311960738</v>
      </c>
      <c r="O21" s="11">
        <f>'Occ T5'!AN47</f>
        <v>-4.2010065939258467</v>
      </c>
      <c r="P21" s="11">
        <f>'Occ T5'!AM47</f>
        <v>-6.8725463161051792</v>
      </c>
    </row>
    <row r="22" spans="13:16" x14ac:dyDescent="0.2">
      <c r="M22" s="10" t="str">
        <f t="shared" si="0"/>
        <v>Skilled trades occupations</v>
      </c>
      <c r="N22" s="11">
        <f>'Occ T5'!AO48</f>
        <v>0.63204299405515796</v>
      </c>
      <c r="O22" s="11">
        <f>'Occ T5'!AN48</f>
        <v>8.4857717892673934E-2</v>
      </c>
      <c r="P22" s="11">
        <f>'Occ T5'!AM48</f>
        <v>0.37138014778066664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6.9353168976406643E-2</v>
      </c>
      <c r="O23" s="11">
        <f>'Occ T5'!AN49</f>
        <v>2.625453223667062</v>
      </c>
      <c r="P23" s="11">
        <f>'Occ T5'!AM49</f>
        <v>4.8180300727228946</v>
      </c>
    </row>
    <row r="24" spans="13:16" x14ac:dyDescent="0.2">
      <c r="M24" s="10" t="str">
        <f t="shared" si="0"/>
        <v>Sales and customer service occupations</v>
      </c>
      <c r="N24" s="11">
        <f>'Occ T5'!AO50</f>
        <v>-0.21784521728179296</v>
      </c>
      <c r="O24" s="11">
        <f>'Occ T5'!AN50</f>
        <v>-0.76110441126436967</v>
      </c>
      <c r="P24" s="11">
        <f>'Occ T5'!AM50</f>
        <v>-1.3202574733033501</v>
      </c>
    </row>
    <row r="25" spans="13:16" x14ac:dyDescent="0.2">
      <c r="M25" s="10" t="str">
        <f t="shared" si="0"/>
        <v>Process, plant and machine operatives</v>
      </c>
      <c r="N25" s="11">
        <f>'Occ T5'!AO51</f>
        <v>1.9734466580789256E-2</v>
      </c>
      <c r="O25" s="11">
        <f>'Occ T5'!AN51</f>
        <v>1.3365394198113385</v>
      </c>
      <c r="P25" s="11">
        <f>'Occ T5'!AM51</f>
        <v>0.81415558535546451</v>
      </c>
    </row>
    <row r="26" spans="13:16" x14ac:dyDescent="0.2">
      <c r="M26" s="10" t="str">
        <f t="shared" si="0"/>
        <v>Elementary occupations</v>
      </c>
      <c r="N26" s="11">
        <f>'Occ T5'!AO52</f>
        <v>-1.2026327952596505E-2</v>
      </c>
      <c r="O26" s="11">
        <f>'Occ T5'!AN52</f>
        <v>-4.9651467856551132</v>
      </c>
      <c r="P26" s="11">
        <f>'Occ T5'!AM52</f>
        <v>-0.42654312371231562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1.6218743718973769</v>
      </c>
      <c r="O28" s="11">
        <f>'Occ T5'!AN54</f>
        <v>1.8845085616204358</v>
      </c>
      <c r="P28" s="11">
        <f>'Occ T5'!AM54</f>
        <v>18.807870811606421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0.89631370614923789</v>
      </c>
      <c r="O33" s="11">
        <f>'Occ T5'!X44</f>
        <v>1.0430062543606207</v>
      </c>
      <c r="P33" s="11">
        <f>'Occ T5'!W44</f>
        <v>-4.8061501807431739E-2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-0.83175362269632469</v>
      </c>
      <c r="O34" s="11">
        <f>'Occ T5'!X45</f>
        <v>1.3276283010963548</v>
      </c>
      <c r="P34" s="11">
        <f>'Occ T5'!W45</f>
        <v>7.4915558612808653</v>
      </c>
    </row>
    <row r="35" spans="1:16" x14ac:dyDescent="0.2">
      <c r="M35" s="10" t="str">
        <f t="shared" si="1"/>
        <v>Associate professional occupations</v>
      </c>
      <c r="N35" s="11">
        <f>'Occ T5'!Y46</f>
        <v>-0.42633721703896565</v>
      </c>
      <c r="O35" s="11">
        <f>'Occ T5'!X46</f>
        <v>-0.36371028045048037</v>
      </c>
      <c r="P35" s="11">
        <f>'Occ T5'!W46</f>
        <v>-1.4846343918207872</v>
      </c>
    </row>
    <row r="36" spans="1:16" x14ac:dyDescent="0.2">
      <c r="M36" s="10" t="str">
        <f t="shared" si="1"/>
        <v>Administrative and secretarial occupations</v>
      </c>
      <c r="N36" s="11">
        <f>'Occ T5'!Y47</f>
        <v>0.20367650751204636</v>
      </c>
      <c r="O36" s="11">
        <f>'Occ T5'!X47</f>
        <v>0.47743161135088563</v>
      </c>
      <c r="P36" s="11">
        <f>'Occ T5'!W47</f>
        <v>1.816900538904914</v>
      </c>
    </row>
    <row r="37" spans="1:16" x14ac:dyDescent="0.2">
      <c r="M37" s="10" t="str">
        <f t="shared" si="1"/>
        <v>Skilled trades occupations</v>
      </c>
      <c r="N37" s="11">
        <f>'Occ T5'!Y48</f>
        <v>-3.7533712996129509E-2</v>
      </c>
      <c r="O37" s="11">
        <f>'Occ T5'!X48</f>
        <v>0.29515746383979424</v>
      </c>
      <c r="P37" s="11">
        <f>'Occ T5'!W48</f>
        <v>-7.3154978870409622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0.3930375688194665</v>
      </c>
      <c r="O38" s="11">
        <f>'Occ T5'!X49</f>
        <v>0.98506181179631014</v>
      </c>
      <c r="P38" s="11">
        <f>'Occ T5'!W49</f>
        <v>2.4442175111946804</v>
      </c>
    </row>
    <row r="39" spans="1:16" x14ac:dyDescent="0.2">
      <c r="M39" s="10" t="str">
        <f t="shared" si="1"/>
        <v>Sales and customer service occupations</v>
      </c>
      <c r="N39" s="11">
        <f>'Occ T5'!Y50</f>
        <v>-0.2700206316067153</v>
      </c>
      <c r="O39" s="11">
        <f>'Occ T5'!X50</f>
        <v>0.59350860516077297</v>
      </c>
      <c r="P39" s="11">
        <f>'Occ T5'!W50</f>
        <v>1.9466706373500902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Sheffield City Region</v>
      </c>
      <c r="M40" s="10" t="str">
        <f t="shared" si="1"/>
        <v>Process, plant and machine operatives</v>
      </c>
      <c r="N40" s="11">
        <f>'Occ T5'!Y51</f>
        <v>1.3226810692284925</v>
      </c>
      <c r="O40" s="11">
        <f>'Occ T5'!X51</f>
        <v>0.6923708840250562</v>
      </c>
      <c r="P40" s="11">
        <f>'Occ T5'!W51</f>
        <v>-1.4744997099223447</v>
      </c>
    </row>
    <row r="41" spans="1:16" x14ac:dyDescent="0.2">
      <c r="M41" s="10" t="str">
        <f t="shared" si="1"/>
        <v>Elementary occupations</v>
      </c>
      <c r="N41" s="11">
        <f>'Occ T5'!Y52</f>
        <v>0.7896708839702713</v>
      </c>
      <c r="O41" s="11">
        <f>'Occ T5'!X52</f>
        <v>-1.3245329023340204</v>
      </c>
      <c r="P41" s="11">
        <f>'Occ T5'!W52</f>
        <v>-2.162561103449864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2.0397345513413825</v>
      </c>
      <c r="O43" s="11">
        <f>'Occ T5'!X54</f>
        <v>3.7259217488452947</v>
      </c>
      <c r="P43" s="11">
        <f>'Occ T5'!W54</f>
        <v>1.2140899546891433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Sheffield City Region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Sheffield City Region, Sheffield City Region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7.4539050252658114</v>
      </c>
      <c r="C5" s="11">
        <f>HLOOKUP(C$3,'Qual F1'!$M$4:$BW$14,11,FALSE)</f>
        <v>9.0990913122124439</v>
      </c>
      <c r="D5" s="11">
        <f>HLOOKUP(D$3,'Qual F1'!$M$4:$BW$14,11,FALSE)</f>
        <v>8.7539013993207302</v>
      </c>
      <c r="E5" s="11">
        <f>HLOOKUP(E$3,'Qual F1'!$M$4:$BW$14,11,FALSE)</f>
        <v>11.90006708417619</v>
      </c>
      <c r="F5" s="11">
        <f>HLOOKUP(F$3,'Qual F1'!$M$4:$BW$14,11,FALSE)</f>
        <v>16.151926408046467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48.533879616761368</v>
      </c>
      <c r="C6" s="11">
        <f>HLOOKUP(C$3,'Qual F1'!$M$4:$BW$14,10,FALSE)</f>
        <v>61.486616561857822</v>
      </c>
      <c r="D6" s="11">
        <f>HLOOKUP(D$3,'Qual F1'!$M$4:$BW$14,10,FALSE)</f>
        <v>59.11270730822072</v>
      </c>
      <c r="E6" s="11">
        <f>HLOOKUP(E$3,'Qual F1'!$M$4:$BW$14,10,FALSE)</f>
        <v>80.95418820037483</v>
      </c>
      <c r="F6" s="11">
        <f>HLOOKUP(F$3,'Qual F1'!$M$4:$BW$14,10,FALSE)</f>
        <v>109.92262011721766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100.79639418098228</v>
      </c>
      <c r="C7" s="11">
        <f>HLOOKUP(C$3,'Qual F1'!$M$4:$BW$14,9,FALSE)</f>
        <v>113.87307989564894</v>
      </c>
      <c r="D7" s="11">
        <f>HLOOKUP(D$3,'Qual F1'!$M$4:$BW$14,9,FALSE)</f>
        <v>117.32044935561414</v>
      </c>
      <c r="E7" s="11">
        <f>HLOOKUP(E$3,'Qual F1'!$M$4:$BW$14,9,FALSE)</f>
        <v>131.90472074373943</v>
      </c>
      <c r="F7" s="11">
        <f>HLOOKUP(F$3,'Qual F1'!$M$4:$BW$14,9,FALSE)</f>
        <v>154.60541010765445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34.333740171587607</v>
      </c>
      <c r="C8" s="11">
        <f>HLOOKUP(C$3,'Qual F1'!$M$4:$BW$14,8,FALSE)</f>
        <v>33.73435383132594</v>
      </c>
      <c r="D8" s="11">
        <f>HLOOKUP(D$3,'Qual F1'!$M$4:$BW$14,8,FALSE)</f>
        <v>33.090690972174954</v>
      </c>
      <c r="E8" s="11">
        <f>HLOOKUP(E$3,'Qual F1'!$M$4:$BW$14,8,FALSE)</f>
        <v>34.603360186029093</v>
      </c>
      <c r="F8" s="11">
        <f>HLOOKUP(F$3,'Qual F1'!$M$4:$BW$14,8,FALSE)</f>
        <v>37.668330847519044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28.883887880083705</v>
      </c>
      <c r="C9" s="11">
        <f>HLOOKUP(C$3,'Qual F1'!$M$4:$BW$14,7,FALSE)</f>
        <v>31.234084660198537</v>
      </c>
      <c r="D9" s="11">
        <f>HLOOKUP(D$3,'Qual F1'!$M$4:$BW$14,7,FALSE)</f>
        <v>31.553737061776623</v>
      </c>
      <c r="E9" s="11">
        <f>HLOOKUP(E$3,'Qual F1'!$M$4:$BW$14,7,FALSE)</f>
        <v>35.043946463825939</v>
      </c>
      <c r="F9" s="11">
        <f>HLOOKUP(F$3,'Qual F1'!$M$4:$BW$14,7,FALSE)</f>
        <v>40.638059846465765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135.13790495553425</v>
      </c>
      <c r="C10" s="11">
        <f>HLOOKUP(C$3,'Qual F1'!$M$4:$BW$14,6,FALSE)</f>
        <v>142.12806479332005</v>
      </c>
      <c r="D10" s="11">
        <f>HLOOKUP(D$3,'Qual F1'!$M$4:$BW$14,6,FALSE)</f>
        <v>153.48842711909455</v>
      </c>
      <c r="E10" s="11">
        <f>HLOOKUP(E$3,'Qual F1'!$M$4:$BW$14,6,FALSE)</f>
        <v>150.13315963063346</v>
      </c>
      <c r="F10" s="11">
        <f>HLOOKUP(F$3,'Qual F1'!$M$4:$BW$14,6,FALSE)</f>
        <v>162.05786653978205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130.82146963636632</v>
      </c>
      <c r="C11" s="11">
        <f>HLOOKUP(C$3,'Qual F1'!$M$4:$BW$14,5,FALSE)</f>
        <v>126.40077306102289</v>
      </c>
      <c r="D11" s="11">
        <f>HLOOKUP(D$3,'Qual F1'!$M$4:$BW$14,5,FALSE)</f>
        <v>136.89329311655055</v>
      </c>
      <c r="E11" s="11">
        <f>HLOOKUP(E$3,'Qual F1'!$M$4:$BW$14,5,FALSE)</f>
        <v>118.7678685637872</v>
      </c>
      <c r="F11" s="11">
        <f>HLOOKUP(F$3,'Qual F1'!$M$4:$BW$14,5,FALSE)</f>
        <v>94.586375788512953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94.758913335858935</v>
      </c>
      <c r="C12" s="11">
        <f>HLOOKUP(C$3,'Qual F1'!$M$4:$BW$14,4,FALSE)</f>
        <v>86.576108268775087</v>
      </c>
      <c r="D12" s="11">
        <f>HLOOKUP(D$3,'Qual F1'!$M$4:$BW$14,4,FALSE)</f>
        <v>78.690720104850371</v>
      </c>
      <c r="E12" s="11">
        <f>HLOOKUP(E$3,'Qual F1'!$M$4:$BW$14,4,FALSE)</f>
        <v>70.311175243899697</v>
      </c>
      <c r="F12" s="11">
        <f>HLOOKUP(F$3,'Qual F1'!$M$4:$BW$14,4,FALSE)</f>
        <v>46.263405428203264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35.659905197559972</v>
      </c>
      <c r="C13" s="11">
        <f>HLOOKUP(C$3,'Qual F1'!$M$4:$BW$14,3,FALSE)</f>
        <v>33.542827615638565</v>
      </c>
      <c r="D13" s="11">
        <f>HLOOKUP(D$3,'Qual F1'!$M$4:$BW$14,3,FALSE)</f>
        <v>26.515073562398207</v>
      </c>
      <c r="E13" s="11">
        <f>HLOOKUP(E$3,'Qual F1'!$M$4:$BW$14,3,FALSE)</f>
        <v>21.185513883534274</v>
      </c>
      <c r="F13" s="11">
        <f>HLOOKUP(F$3,'Qual F1'!$M$4:$BW$14,3,FALSE)</f>
        <v>12.81900491659799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616.38000000000022</v>
      </c>
      <c r="C15" s="11">
        <f t="shared" ref="C15:F15" si="0">SUM(C5:C13)</f>
        <v>638.07500000000027</v>
      </c>
      <c r="D15" s="11">
        <f t="shared" si="0"/>
        <v>645.41900000000089</v>
      </c>
      <c r="E15" s="11">
        <f t="shared" si="0"/>
        <v>654.8040000000002</v>
      </c>
      <c r="F15" s="11">
        <f t="shared" si="0"/>
        <v>674.71299999999951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1.209303518165062</v>
      </c>
      <c r="C19" s="18">
        <f t="shared" si="1"/>
        <v>1.4260222250068473</v>
      </c>
      <c r="D19" s="18">
        <f t="shared" si="1"/>
        <v>1.3563129376917502</v>
      </c>
      <c r="E19" s="18">
        <f t="shared" si="1"/>
        <v>1.8173479520858433</v>
      </c>
      <c r="F19" s="18">
        <f t="shared" si="1"/>
        <v>2.3938958354213535</v>
      </c>
      <c r="G19" s="11"/>
    </row>
    <row r="20" spans="1:7" x14ac:dyDescent="0.2">
      <c r="A20" t="str">
        <f>$A6</f>
        <v>RQF7 Other higher degree</v>
      </c>
      <c r="B20" s="18">
        <f t="shared" si="1"/>
        <v>7.8740192116488776</v>
      </c>
      <c r="C20" s="18">
        <f t="shared" si="1"/>
        <v>9.636267924908168</v>
      </c>
      <c r="D20" s="18">
        <f t="shared" si="1"/>
        <v>9.1588111456620638</v>
      </c>
      <c r="E20" s="18">
        <f t="shared" si="1"/>
        <v>12.36311754362753</v>
      </c>
      <c r="F20" s="18">
        <f t="shared" si="1"/>
        <v>16.291759624791244</v>
      </c>
      <c r="G20" s="11"/>
    </row>
    <row r="21" spans="1:7" x14ac:dyDescent="0.2">
      <c r="A21" t="str">
        <f>$A7</f>
        <v>RQF6 First degree</v>
      </c>
      <c r="B21" s="18">
        <f t="shared" si="1"/>
        <v>16.352963136536268</v>
      </c>
      <c r="C21" s="18">
        <f t="shared" si="1"/>
        <v>17.846347199882285</v>
      </c>
      <c r="D21" s="18">
        <f t="shared" si="1"/>
        <v>18.177408684221255</v>
      </c>
      <c r="E21" s="18">
        <f t="shared" si="1"/>
        <v>20.14415317312347</v>
      </c>
      <c r="F21" s="18">
        <f t="shared" si="1"/>
        <v>22.914247999913233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5.5702229422738556</v>
      </c>
      <c r="C22" s="18">
        <f t="shared" si="3"/>
        <v>5.2868947743330992</v>
      </c>
      <c r="D22" s="18">
        <f t="shared" si="3"/>
        <v>5.1270091168953664</v>
      </c>
      <c r="E22" s="18">
        <f t="shared" si="3"/>
        <v>5.2845370807186702</v>
      </c>
      <c r="F22" s="18">
        <f t="shared" si="3"/>
        <v>5.5828672113208233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4.686052091255994</v>
      </c>
      <c r="C23" s="18">
        <f t="shared" si="4"/>
        <v>4.8950491180814986</v>
      </c>
      <c r="D23" s="18">
        <f t="shared" si="4"/>
        <v>4.8888763829042183</v>
      </c>
      <c r="E23" s="18">
        <f t="shared" si="4"/>
        <v>5.3518222955000168</v>
      </c>
      <c r="F23" s="18">
        <f t="shared" si="4"/>
        <v>6.0230142069985009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21.924446762635743</v>
      </c>
      <c r="C24" s="18">
        <f t="shared" si="5"/>
        <v>22.274507666547034</v>
      </c>
      <c r="D24" s="18">
        <f t="shared" si="5"/>
        <v>23.781206800403201</v>
      </c>
      <c r="E24" s="18">
        <f t="shared" si="5"/>
        <v>22.927953957311413</v>
      </c>
      <c r="F24" s="18">
        <f t="shared" si="5"/>
        <v>24.018785252363919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21.224158739148947</v>
      </c>
      <c r="C25" s="18">
        <f t="shared" si="6"/>
        <v>19.80970466810686</v>
      </c>
      <c r="D25" s="18">
        <f t="shared" si="6"/>
        <v>21.209988103317436</v>
      </c>
      <c r="E25" s="18">
        <f t="shared" si="6"/>
        <v>18.137926549591509</v>
      </c>
      <c r="F25" s="18">
        <f t="shared" si="6"/>
        <v>14.018756980896029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15.373456850621192</v>
      </c>
      <c r="C26" s="18">
        <f>C12/C$15*100</f>
        <v>13.568327903267649</v>
      </c>
      <c r="D26" s="18">
        <f t="shared" si="7"/>
        <v>12.192191445378935</v>
      </c>
      <c r="E26" s="18">
        <f t="shared" si="7"/>
        <v>10.737743697946206</v>
      </c>
      <c r="F26" s="18">
        <f t="shared" si="7"/>
        <v>6.8567532311076418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5.7853767477140661</v>
      </c>
      <c r="C27" s="18">
        <f>C13/C$15*100</f>
        <v>5.25687851986656</v>
      </c>
      <c r="D27" s="18">
        <f t="shared" si="8"/>
        <v>4.108195383525767</v>
      </c>
      <c r="E27" s="18">
        <f t="shared" si="8"/>
        <v>3.2353977500953368</v>
      </c>
      <c r="F27" s="18">
        <f t="shared" si="8"/>
        <v>1.8999196571872781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5.1123007206029802</v>
      </c>
      <c r="C33" s="18">
        <f t="shared" si="9"/>
        <v>-3.793674566474714</v>
      </c>
      <c r="D33" s="18">
        <f t="shared" si="9"/>
        <v>6.3333635655815401</v>
      </c>
      <c r="E33" s="18">
        <f t="shared" si="9"/>
        <v>3.1020953948819097</v>
      </c>
      <c r="F33" s="18">
        <f>IF(F$3-D$3 &lt;&gt; 0,(EXP(LN(F5/D5)/(F$3-D$3))-1)*100,0)</f>
        <v>4.1681245364380004</v>
      </c>
    </row>
    <row r="34" spans="1:6" x14ac:dyDescent="0.2">
      <c r="A34" t="str">
        <f>$A20</f>
        <v>RQF7 Other higher degree</v>
      </c>
      <c r="B34" s="18">
        <f t="shared" si="9"/>
        <v>6.0923078392436159</v>
      </c>
      <c r="C34" s="18">
        <f t="shared" si="9"/>
        <v>-3.8608552338359026</v>
      </c>
      <c r="D34" s="18">
        <f t="shared" si="9"/>
        <v>6.4907030861133475</v>
      </c>
      <c r="E34" s="18">
        <f t="shared" si="9"/>
        <v>3.1061985328080688</v>
      </c>
      <c r="F34" s="18">
        <f t="shared" ref="F34:F43" si="10">IF(F$3-D$3 &lt;&gt; 0,(EXP(LN(F6/D6)/(F$3-D$3))-1)*100,0)</f>
        <v>4.2222428204886642</v>
      </c>
    </row>
    <row r="35" spans="1:6" x14ac:dyDescent="0.2">
      <c r="A35" t="str">
        <f>$A21</f>
        <v>RQF6 First degree</v>
      </c>
      <c r="B35" s="18">
        <f t="shared" si="9"/>
        <v>3.0965227741684531</v>
      </c>
      <c r="C35" s="18">
        <f t="shared" si="9"/>
        <v>3.0273787826976317</v>
      </c>
      <c r="D35" s="18">
        <f t="shared" si="9"/>
        <v>2.371089231119905</v>
      </c>
      <c r="E35" s="18">
        <f t="shared" si="9"/>
        <v>1.6006379362039969</v>
      </c>
      <c r="F35" s="18">
        <f t="shared" si="10"/>
        <v>1.8568085960472214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-0.43932785696960686</v>
      </c>
      <c r="C36" s="18">
        <f t="shared" ref="C36:E36" si="12">IF(D$3-C$3 &lt;&gt; 0,(EXP(LN(D8/C8)/(D$3-C$3))-1)*100,0)</f>
        <v>-1.9080337580181461</v>
      </c>
      <c r="D36" s="18">
        <f t="shared" si="12"/>
        <v>0.89798368252775873</v>
      </c>
      <c r="E36" s="18">
        <f t="shared" si="12"/>
        <v>0.85230075953033335</v>
      </c>
      <c r="F36" s="18">
        <f t="shared" si="10"/>
        <v>0.86752610189362311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1.9748988373709642</v>
      </c>
      <c r="C37" s="18">
        <f t="shared" si="13"/>
        <v>1.0234088978615663</v>
      </c>
      <c r="D37" s="18">
        <f t="shared" si="13"/>
        <v>2.1203844692911478</v>
      </c>
      <c r="E37" s="18">
        <f t="shared" si="13"/>
        <v>1.4920432201638967</v>
      </c>
      <c r="F37" s="18">
        <f t="shared" si="10"/>
        <v>1.7010595520227323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1.268800343696852</v>
      </c>
      <c r="C38" s="18">
        <f t="shared" si="14"/>
        <v>7.9930465121681227</v>
      </c>
      <c r="D38" s="18">
        <f t="shared" si="14"/>
        <v>-0.44107518670837287</v>
      </c>
      <c r="E38" s="18">
        <f t="shared" si="14"/>
        <v>0.76723670385068221</v>
      </c>
      <c r="F38" s="18">
        <f t="shared" si="10"/>
        <v>0.36284537237460945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-0.8557169414689203</v>
      </c>
      <c r="C39" s="18">
        <f t="shared" si="15"/>
        <v>8.300993578941295</v>
      </c>
      <c r="D39" s="18">
        <f t="shared" si="15"/>
        <v>-2.8006505313961649</v>
      </c>
      <c r="E39" s="18">
        <f t="shared" si="15"/>
        <v>-2.2508561488897239</v>
      </c>
      <c r="F39" s="18">
        <f t="shared" si="10"/>
        <v>-2.4344656143907351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-2.2325029371392691</v>
      </c>
      <c r="C40" s="18">
        <f t="shared" si="16"/>
        <v>-9.1080418392619045</v>
      </c>
      <c r="D40" s="18">
        <f t="shared" si="16"/>
        <v>-2.2267238692769142</v>
      </c>
      <c r="E40" s="18">
        <f t="shared" si="16"/>
        <v>-4.0994000592452622</v>
      </c>
      <c r="F40" s="18">
        <f t="shared" si="10"/>
        <v>-3.479194287184928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-1.5184508693426912</v>
      </c>
      <c r="C41" s="18">
        <f t="shared" si="17"/>
        <v>-20.951585041577804</v>
      </c>
      <c r="D41" s="18">
        <f t="shared" si="17"/>
        <v>-4.3886977784210028</v>
      </c>
      <c r="E41" s="18">
        <f t="shared" si="17"/>
        <v>-4.8997779174592804</v>
      </c>
      <c r="F41" s="18">
        <f t="shared" si="10"/>
        <v>-4.7297221417406003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0.86855460690113961</v>
      </c>
      <c r="C43" s="18">
        <f t="shared" ref="C43" si="18">IF(D$3-C$3 &lt;&gt; 0,(EXP(LN(D15/C15)/(D$3-C$3))-1)*100,0)</f>
        <v>1.1509618775223274</v>
      </c>
      <c r="D43" s="18">
        <f>IF(E$3-D$3 &lt;&gt; 0,(EXP(LN(E15/D15)/(E$3-D$3))-1)*100,0)</f>
        <v>0.28914192968407804</v>
      </c>
      <c r="E43" s="18">
        <f>IF(F$3-E$3 &lt;&gt; 0,(EXP(LN(F15/E15)/(F$3-E$3))-1)*100,0)</f>
        <v>0.29996360373130138</v>
      </c>
      <c r="F43" s="18">
        <f t="shared" si="10"/>
        <v>0.29635624930957061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1.6451862869466325</v>
      </c>
      <c r="C47" s="27">
        <f>D5-C5</f>
        <v>-0.34518991289171375</v>
      </c>
      <c r="D47" s="27">
        <f>E5-D5</f>
        <v>3.1461656848554593</v>
      </c>
      <c r="E47" s="27">
        <f>F5-E5</f>
        <v>4.2518593238702778</v>
      </c>
      <c r="F47" s="27">
        <f>F5-D5</f>
        <v>7.3980250087257371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12.952736945096454</v>
      </c>
      <c r="C48" s="27">
        <f t="shared" si="20"/>
        <v>-2.3739092536371018</v>
      </c>
      <c r="D48" s="27">
        <f t="shared" si="20"/>
        <v>21.841480892154109</v>
      </c>
      <c r="E48" s="27">
        <f t="shared" si="20"/>
        <v>28.968431916842832</v>
      </c>
      <c r="F48" s="27">
        <f t="shared" ref="F48:F57" si="21">F6-D6</f>
        <v>50.809912808996941</v>
      </c>
    </row>
    <row r="49" spans="1:6" x14ac:dyDescent="0.2">
      <c r="A49" t="str">
        <f t="shared" si="19"/>
        <v>RQF6 First degree</v>
      </c>
      <c r="B49" s="27">
        <f t="shared" ref="B49:E49" si="22">C7-B7</f>
        <v>13.076685714666667</v>
      </c>
      <c r="C49" s="27">
        <f t="shared" si="22"/>
        <v>3.4473694599652021</v>
      </c>
      <c r="D49" s="27">
        <f t="shared" si="22"/>
        <v>14.584271388125288</v>
      </c>
      <c r="E49" s="27">
        <f t="shared" si="22"/>
        <v>22.700689363915018</v>
      </c>
      <c r="F49" s="27">
        <f t="shared" si="21"/>
        <v>37.284960752040305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-0.59938634026166682</v>
      </c>
      <c r="C50" s="27">
        <f t="shared" si="23"/>
        <v>-0.64366285915098587</v>
      </c>
      <c r="D50" s="27">
        <f t="shared" si="23"/>
        <v>1.5126692138541387</v>
      </c>
      <c r="E50" s="27">
        <f t="shared" si="23"/>
        <v>3.0649706614899515</v>
      </c>
      <c r="F50" s="27">
        <f t="shared" si="21"/>
        <v>4.5776398753440901</v>
      </c>
    </row>
    <row r="51" spans="1:6" x14ac:dyDescent="0.2">
      <c r="A51" t="str">
        <f t="shared" si="19"/>
        <v>RQF4 HE below degree level</v>
      </c>
      <c r="B51" s="27">
        <f t="shared" ref="B51:E51" si="24">C9-B9</f>
        <v>2.3501967801148318</v>
      </c>
      <c r="C51" s="27">
        <f t="shared" si="24"/>
        <v>0.31965240157808594</v>
      </c>
      <c r="D51" s="27">
        <f t="shared" si="24"/>
        <v>3.4902094020493166</v>
      </c>
      <c r="E51" s="27">
        <f t="shared" si="24"/>
        <v>5.5941133826398257</v>
      </c>
      <c r="F51" s="27">
        <f t="shared" si="21"/>
        <v>9.0843227846891423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6.9901598377857965</v>
      </c>
      <c r="C52" s="27">
        <f t="shared" si="25"/>
        <v>11.360362325774503</v>
      </c>
      <c r="D52" s="27">
        <f t="shared" si="25"/>
        <v>-3.3552674884610951</v>
      </c>
      <c r="E52" s="27">
        <f t="shared" si="25"/>
        <v>11.924706909148597</v>
      </c>
      <c r="F52" s="27">
        <f t="shared" si="21"/>
        <v>8.5694394206875018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-4.4206965753434275</v>
      </c>
      <c r="C53" s="27">
        <f>D11-C11</f>
        <v>10.492520055527663</v>
      </c>
      <c r="D53" s="27">
        <f t="shared" si="26"/>
        <v>-18.125424552763349</v>
      </c>
      <c r="E53" s="27">
        <f t="shared" si="26"/>
        <v>-24.181492775274251</v>
      </c>
      <c r="F53" s="27">
        <f t="shared" si="21"/>
        <v>-42.306917328037599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-8.1828050670838479</v>
      </c>
      <c r="C54" s="27">
        <f t="shared" si="27"/>
        <v>-7.8853881639247163</v>
      </c>
      <c r="D54" s="27">
        <f t="shared" si="27"/>
        <v>-8.3795448609506735</v>
      </c>
      <c r="E54" s="27">
        <f t="shared" si="27"/>
        <v>-24.047769815696434</v>
      </c>
      <c r="F54" s="27">
        <f t="shared" si="21"/>
        <v>-32.427314676647107</v>
      </c>
    </row>
    <row r="55" spans="1:6" x14ac:dyDescent="0.2">
      <c r="A55" t="str">
        <f t="shared" si="19"/>
        <v>No Qualification</v>
      </c>
      <c r="B55" s="27">
        <f t="shared" ref="B55:E55" si="28">C13-B13</f>
        <v>-2.1170775819214072</v>
      </c>
      <c r="C55" s="27">
        <f t="shared" si="28"/>
        <v>-7.0277540532403577</v>
      </c>
      <c r="D55" s="27">
        <f t="shared" si="28"/>
        <v>-5.3295596788639337</v>
      </c>
      <c r="E55" s="27">
        <f t="shared" si="28"/>
        <v>-8.3665089669362835</v>
      </c>
      <c r="F55" s="27">
        <f t="shared" si="21"/>
        <v>-13.696068645800217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21.69500000000005</v>
      </c>
      <c r="C57" s="29">
        <f t="shared" ref="C57" si="29">D15-C15</f>
        <v>7.3440000000006194</v>
      </c>
      <c r="D57" s="29">
        <f>E15-D15</f>
        <v>9.3849999999993088</v>
      </c>
      <c r="E57" s="29">
        <f>F15-E15</f>
        <v>19.90899999999931</v>
      </c>
      <c r="F57" s="29">
        <f t="shared" si="21"/>
        <v>29.293999999998618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Sheffield City Region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42.330036650664162</v>
      </c>
      <c r="N6" s="11">
        <v>40.818787613336568</v>
      </c>
      <c r="O6" s="11">
        <v>43.601721440191916</v>
      </c>
      <c r="P6" s="11">
        <v>36.099291137575428</v>
      </c>
      <c r="Q6" s="11">
        <v>34.690376998176845</v>
      </c>
      <c r="R6" s="11">
        <v>35.659905197559972</v>
      </c>
      <c r="S6" s="11">
        <v>38.946188263907139</v>
      </c>
      <c r="T6" s="11">
        <v>35.60768884907651</v>
      </c>
      <c r="U6" s="11">
        <v>33.640561631814045</v>
      </c>
      <c r="V6" s="11">
        <v>33.542827615638565</v>
      </c>
      <c r="W6" s="11">
        <v>26.515073562398207</v>
      </c>
      <c r="X6" s="11">
        <v>25.609631336968008</v>
      </c>
      <c r="Y6" s="11">
        <v>25.406807446788438</v>
      </c>
      <c r="Z6" s="11">
        <v>23.742415182662135</v>
      </c>
      <c r="AA6" s="11">
        <v>22.180583025846328</v>
      </c>
      <c r="AB6" s="11">
        <v>21.185513883534274</v>
      </c>
      <c r="AC6" s="11">
        <v>20.246634675191455</v>
      </c>
      <c r="AD6" s="11">
        <v>19.298308111242285</v>
      </c>
      <c r="AE6" s="11">
        <v>18.377085296266209</v>
      </c>
      <c r="AF6" s="11">
        <v>17.460687073938836</v>
      </c>
      <c r="AG6" s="11">
        <v>16.564162733602707</v>
      </c>
      <c r="AH6" s="11">
        <v>15.674960949604218</v>
      </c>
      <c r="AI6" s="11">
        <v>14.792787879534146</v>
      </c>
      <c r="AJ6" s="11">
        <v>13.91877379276055</v>
      </c>
      <c r="AK6" s="11">
        <v>13.087244175278951</v>
      </c>
      <c r="AL6" s="11">
        <v>12.81900491659799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100.60609605987868</v>
      </c>
      <c r="N7" s="11">
        <v>96.128479499323802</v>
      </c>
      <c r="O7" s="11">
        <v>89.526346190240844</v>
      </c>
      <c r="P7" s="11">
        <v>93.76744150015243</v>
      </c>
      <c r="Q7" s="11">
        <v>91.679528343516225</v>
      </c>
      <c r="R7" s="11">
        <v>94.758913335858935</v>
      </c>
      <c r="S7" s="11">
        <v>89.615525419901374</v>
      </c>
      <c r="T7" s="11">
        <v>93.471146539262818</v>
      </c>
      <c r="U7" s="11">
        <v>92.240589025851861</v>
      </c>
      <c r="V7" s="11">
        <v>86.576108268775087</v>
      </c>
      <c r="W7" s="11">
        <v>78.690720104850371</v>
      </c>
      <c r="X7" s="11">
        <v>76.693917653973713</v>
      </c>
      <c r="Y7" s="11">
        <v>77.55128647629995</v>
      </c>
      <c r="Z7" s="11">
        <v>75.068899628527092</v>
      </c>
      <c r="AA7" s="11">
        <v>72.74847572842674</v>
      </c>
      <c r="AB7" s="11">
        <v>70.311175243899697</v>
      </c>
      <c r="AC7" s="11">
        <v>67.830728517403699</v>
      </c>
      <c r="AD7" s="11">
        <v>65.339374411109063</v>
      </c>
      <c r="AE7" s="11">
        <v>62.881913733942547</v>
      </c>
      <c r="AF7" s="11">
        <v>60.444003411768968</v>
      </c>
      <c r="AG7" s="11">
        <v>58.049270797952083</v>
      </c>
      <c r="AH7" s="11">
        <v>55.667479320096675</v>
      </c>
      <c r="AI7" s="11">
        <v>53.304868922988902</v>
      </c>
      <c r="AJ7" s="11">
        <v>50.964791190529525</v>
      </c>
      <c r="AK7" s="11">
        <v>48.633249764751639</v>
      </c>
      <c r="AL7" s="11">
        <v>46.263405428203264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133.10985127520726</v>
      </c>
      <c r="N8" s="11">
        <v>142.86483301412645</v>
      </c>
      <c r="O8" s="11">
        <v>135.19438373702272</v>
      </c>
      <c r="P8" s="11">
        <v>129.16265792297543</v>
      </c>
      <c r="Q8" s="11">
        <v>137.66182920959025</v>
      </c>
      <c r="R8" s="11">
        <v>130.82146963636632</v>
      </c>
      <c r="S8" s="11">
        <v>141.16231005913525</v>
      </c>
      <c r="T8" s="11">
        <v>136.82695043176554</v>
      </c>
      <c r="U8" s="11">
        <v>131.74196002900297</v>
      </c>
      <c r="V8" s="11">
        <v>126.40077306102289</v>
      </c>
      <c r="W8" s="11">
        <v>136.89329311655055</v>
      </c>
      <c r="X8" s="11">
        <v>123.54879821583555</v>
      </c>
      <c r="Y8" s="11">
        <v>125.08384761610391</v>
      </c>
      <c r="Z8" s="11">
        <v>122.91142943830009</v>
      </c>
      <c r="AA8" s="11">
        <v>120.97803557740266</v>
      </c>
      <c r="AB8" s="11">
        <v>118.7678685637872</v>
      </c>
      <c r="AC8" s="11">
        <v>116.42299332969391</v>
      </c>
      <c r="AD8" s="11">
        <v>114.02284400117377</v>
      </c>
      <c r="AE8" s="11">
        <v>111.61195412228595</v>
      </c>
      <c r="AF8" s="11">
        <v>109.18601895735631</v>
      </c>
      <c r="AG8" s="11">
        <v>106.79593997200455</v>
      </c>
      <c r="AH8" s="11">
        <v>104.3913280852674</v>
      </c>
      <c r="AI8" s="11">
        <v>101.97724068779576</v>
      </c>
      <c r="AJ8" s="11">
        <v>99.556879105031825</v>
      </c>
      <c r="AK8" s="11">
        <v>97.120189964801156</v>
      </c>
      <c r="AL8" s="11">
        <v>94.586375788512953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123.49012338434943</v>
      </c>
      <c r="N9" s="11">
        <v>123.19300646445338</v>
      </c>
      <c r="O9" s="11">
        <v>123.15994471712796</v>
      </c>
      <c r="P9" s="11">
        <v>123.44947136668425</v>
      </c>
      <c r="Q9" s="11">
        <v>134.09313709069869</v>
      </c>
      <c r="R9" s="11">
        <v>135.13790495553425</v>
      </c>
      <c r="S9" s="11">
        <v>141.68658212395238</v>
      </c>
      <c r="T9" s="11">
        <v>132.96249067698147</v>
      </c>
      <c r="U9" s="11">
        <v>130.38476033158406</v>
      </c>
      <c r="V9" s="11">
        <v>142.12806479332005</v>
      </c>
      <c r="W9" s="11">
        <v>153.48842711909455</v>
      </c>
      <c r="X9" s="11">
        <v>144.02175738713012</v>
      </c>
      <c r="Y9" s="11">
        <v>145.86631726341565</v>
      </c>
      <c r="Z9" s="11">
        <v>147.16520607449044</v>
      </c>
      <c r="AA9" s="11">
        <v>148.80277846506092</v>
      </c>
      <c r="AB9" s="11">
        <v>150.13315963063346</v>
      </c>
      <c r="AC9" s="11">
        <v>151.31726399637637</v>
      </c>
      <c r="AD9" s="11">
        <v>152.46806148082405</v>
      </c>
      <c r="AE9" s="11">
        <v>153.61388639204546</v>
      </c>
      <c r="AF9" s="11">
        <v>154.77465930809049</v>
      </c>
      <c r="AG9" s="11">
        <v>155.996214867872</v>
      </c>
      <c r="AH9" s="11">
        <v>157.213265998022</v>
      </c>
      <c r="AI9" s="11">
        <v>158.44452969875132</v>
      </c>
      <c r="AJ9" s="11">
        <v>159.69367555463614</v>
      </c>
      <c r="AK9" s="11">
        <v>160.93835160351583</v>
      </c>
      <c r="AL9" s="11">
        <v>162.05786653978205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27.010046214123822</v>
      </c>
      <c r="N10" s="11">
        <v>25.827948324245334</v>
      </c>
      <c r="O10" s="11">
        <v>26.683434051969343</v>
      </c>
      <c r="P10" s="11">
        <v>26.983088286353421</v>
      </c>
      <c r="Q10" s="11">
        <v>28.49806207344146</v>
      </c>
      <c r="R10" s="11">
        <v>28.883887880083705</v>
      </c>
      <c r="S10" s="11">
        <v>31.352149770882935</v>
      </c>
      <c r="T10" s="11">
        <v>31.21165549941739</v>
      </c>
      <c r="U10" s="11">
        <v>31.533881415850768</v>
      </c>
      <c r="V10" s="11">
        <v>31.234084660198537</v>
      </c>
      <c r="W10" s="11">
        <v>31.553737061776623</v>
      </c>
      <c r="X10" s="11">
        <v>34.346650563978862</v>
      </c>
      <c r="Y10" s="11">
        <v>33.408827835624443</v>
      </c>
      <c r="Z10" s="11">
        <v>33.921776323734832</v>
      </c>
      <c r="AA10" s="11">
        <v>34.519987144888859</v>
      </c>
      <c r="AB10" s="11">
        <v>35.043946463825939</v>
      </c>
      <c r="AC10" s="11">
        <v>35.557923393292192</v>
      </c>
      <c r="AD10" s="11">
        <v>36.07972923170589</v>
      </c>
      <c r="AE10">
        <v>36.59263046604827</v>
      </c>
      <c r="AF10">
        <v>37.113990119889102</v>
      </c>
      <c r="AG10">
        <v>37.675415319368021</v>
      </c>
      <c r="AH10">
        <v>38.253876524845793</v>
      </c>
      <c r="AI10" s="11">
        <v>38.838742409031781</v>
      </c>
      <c r="AJ10" s="11">
        <v>39.441052328801831</v>
      </c>
      <c r="AK10" s="11">
        <v>40.069451922522717</v>
      </c>
      <c r="AL10" s="11">
        <v>40.638059846465765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34.487862874076704</v>
      </c>
      <c r="N11" s="11">
        <v>32.27401477624786</v>
      </c>
      <c r="O11" s="11">
        <v>32.879914571207969</v>
      </c>
      <c r="P11" s="11">
        <v>33.610452306516152</v>
      </c>
      <c r="Q11" s="11">
        <v>32.8934801386864</v>
      </c>
      <c r="R11" s="11">
        <v>34.333740171587607</v>
      </c>
      <c r="S11" s="11">
        <v>34.902671083921184</v>
      </c>
      <c r="T11" s="11">
        <v>34.434449968495947</v>
      </c>
      <c r="U11" s="11">
        <v>33.886301904843869</v>
      </c>
      <c r="V11" s="11">
        <v>33.73435383132594</v>
      </c>
      <c r="W11" s="11">
        <v>33.090690972174954</v>
      </c>
      <c r="X11" s="11">
        <v>34.905091330415161</v>
      </c>
      <c r="Y11" s="11">
        <v>33.983598521820198</v>
      </c>
      <c r="Z11" s="11">
        <v>34.148679169488162</v>
      </c>
      <c r="AA11" s="11">
        <v>34.413618911723226</v>
      </c>
      <c r="AB11" s="11">
        <v>34.603360186029093</v>
      </c>
      <c r="AC11" s="11">
        <v>34.776481979390653</v>
      </c>
      <c r="AD11" s="11">
        <v>34.965394319477689</v>
      </c>
      <c r="AE11">
        <v>35.224967831959667</v>
      </c>
      <c r="AF11">
        <v>35.509523537935472</v>
      </c>
      <c r="AG11">
        <v>35.82124851329548</v>
      </c>
      <c r="AH11">
        <v>36.165403423400171</v>
      </c>
      <c r="AI11" s="11">
        <v>36.531201289886504</v>
      </c>
      <c r="AJ11" s="11">
        <v>36.914158943753506</v>
      </c>
      <c r="AK11" s="11">
        <v>37.302692920717661</v>
      </c>
      <c r="AL11" s="11">
        <v>37.668330847519044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83.411614236111774</v>
      </c>
      <c r="N12" s="11">
        <v>82.009282820425128</v>
      </c>
      <c r="O12" s="11">
        <v>89.349103823099185</v>
      </c>
      <c r="P12" s="11">
        <v>92.688558125024102</v>
      </c>
      <c r="Q12" s="11">
        <v>96.732569144457912</v>
      </c>
      <c r="R12" s="11">
        <v>100.79639418098228</v>
      </c>
      <c r="S12" s="11">
        <v>109.84868044139544</v>
      </c>
      <c r="T12" s="11">
        <v>111.15056512212531</v>
      </c>
      <c r="U12" s="11">
        <v>111.91794110036989</v>
      </c>
      <c r="V12" s="11">
        <v>113.87307989564894</v>
      </c>
      <c r="W12" s="11">
        <v>117.32044935561414</v>
      </c>
      <c r="X12" s="11">
        <v>124.23744256357944</v>
      </c>
      <c r="Y12" s="11">
        <v>124.08253409603806</v>
      </c>
      <c r="Z12" s="11">
        <v>126.61110144537614</v>
      </c>
      <c r="AA12" s="11">
        <v>129.39683858835082</v>
      </c>
      <c r="AB12" s="11">
        <v>131.90472074373943</v>
      </c>
      <c r="AC12" s="11">
        <v>134.25854012191854</v>
      </c>
      <c r="AD12" s="11">
        <v>136.53511095299791</v>
      </c>
      <c r="AE12">
        <v>138.77903613620188</v>
      </c>
      <c r="AF12">
        <v>141.03194193360778</v>
      </c>
      <c r="AG12">
        <v>143.32144890274174</v>
      </c>
      <c r="AH12">
        <v>145.57936574826488</v>
      </c>
      <c r="AI12">
        <v>147.85085460946229</v>
      </c>
      <c r="AJ12">
        <v>150.1369712469041</v>
      </c>
      <c r="AK12">
        <v>152.40762064804107</v>
      </c>
      <c r="AL12">
        <v>154.60541010765445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37.855829710720691</v>
      </c>
      <c r="N13" s="11">
        <v>38.968410150606324</v>
      </c>
      <c r="O13" s="11">
        <v>36.441301996605269</v>
      </c>
      <c r="P13" s="11">
        <v>40.270828386229589</v>
      </c>
      <c r="Q13" s="11">
        <v>41.756034029945894</v>
      </c>
      <c r="R13" s="11">
        <v>48.533879616761368</v>
      </c>
      <c r="S13" s="11">
        <v>52.44892436048454</v>
      </c>
      <c r="T13" s="11">
        <v>53.804657771088735</v>
      </c>
      <c r="U13" s="11">
        <v>61.546040367213074</v>
      </c>
      <c r="V13" s="11">
        <v>61.486616561857822</v>
      </c>
      <c r="W13" s="11">
        <v>59.11270730822072</v>
      </c>
      <c r="X13" s="11">
        <v>73.024700207486219</v>
      </c>
      <c r="Y13" s="11">
        <v>71.334376537731515</v>
      </c>
      <c r="Z13" s="11">
        <v>74.507475921292396</v>
      </c>
      <c r="AA13" s="11">
        <v>77.825897204310607</v>
      </c>
      <c r="AB13" s="11">
        <v>80.95418820037483</v>
      </c>
      <c r="AC13" s="11">
        <v>83.977410235526378</v>
      </c>
      <c r="AD13" s="11">
        <v>86.947828732691548</v>
      </c>
      <c r="AE13">
        <v>89.892193307494466</v>
      </c>
      <c r="AF13">
        <v>92.817861195608614</v>
      </c>
      <c r="AG13">
        <v>95.750710893235663</v>
      </c>
      <c r="AH13">
        <v>98.653505304895916</v>
      </c>
      <c r="AI13">
        <v>101.53180713000951</v>
      </c>
      <c r="AJ13">
        <v>104.39102201888373</v>
      </c>
      <c r="AK13">
        <v>107.21060801783381</v>
      </c>
      <c r="AL13">
        <v>109.92262011721766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5.3885395948676074</v>
      </c>
      <c r="N14" s="11">
        <v>5.8172373372348014</v>
      </c>
      <c r="O14" s="11">
        <v>5.543849472534907</v>
      </c>
      <c r="P14" s="11">
        <v>6.0542109684892411</v>
      </c>
      <c r="Q14" s="11">
        <v>6.2829829714858434</v>
      </c>
      <c r="R14" s="11">
        <v>7.4539050252658114</v>
      </c>
      <c r="S14" s="11">
        <v>7.6119684764195696</v>
      </c>
      <c r="T14" s="11">
        <v>7.9233951417871582</v>
      </c>
      <c r="U14" s="11">
        <v>9.132964193469002</v>
      </c>
      <c r="V14" s="11">
        <v>9.0990913122124439</v>
      </c>
      <c r="W14" s="11">
        <v>8.7539013993207302</v>
      </c>
      <c r="X14" s="11">
        <v>10.770010740632371</v>
      </c>
      <c r="Y14" s="11">
        <v>10.518404206177385</v>
      </c>
      <c r="Z14" s="11">
        <v>10.974016816129275</v>
      </c>
      <c r="AA14" s="11">
        <v>11.451785353990426</v>
      </c>
      <c r="AB14" s="11">
        <v>11.90006708417619</v>
      </c>
      <c r="AC14" s="11">
        <v>12.334023751206699</v>
      </c>
      <c r="AD14" s="11">
        <v>12.759348758778081</v>
      </c>
      <c r="AE14">
        <v>13.190332713756009</v>
      </c>
      <c r="AF14">
        <v>13.61731446180422</v>
      </c>
      <c r="AG14">
        <v>14.047587999928151</v>
      </c>
      <c r="AH14">
        <v>14.473814645603591</v>
      </c>
      <c r="AI14">
        <v>14.899967372540001</v>
      </c>
      <c r="AJ14">
        <v>15.320675818699822</v>
      </c>
      <c r="AK14">
        <v>15.742590982536319</v>
      </c>
      <c r="AL14">
        <v>16.151926408046467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Sheffield City Region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Sheffield City Region</v>
      </c>
      <c r="W1" s="203" t="str">
        <f>CONCATENATE("Shift-share Figure 1: Levels of Employment, ",C4," - ",F40,", ",Info!B5)</f>
        <v>Shift-share Figure 1: Levels of Employment, 2015 - 2035, Sheffield City Region</v>
      </c>
      <c r="AK1" s="203" t="str">
        <f>CONCATENATE("Shift-share Figure 1.1: Net Changes, ",C4,"-",F40,", ",Info!B5)</f>
        <v>Shift-share Figure 1.1: Net Changes, 2015-2035, Sheffield City Region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34.525277472808767</v>
      </c>
      <c r="C8" s="141">
        <f t="shared" ref="C8:C33" si="0">B8/B$35*100</f>
        <v>5.6012974906403157</v>
      </c>
      <c r="E8" s="151">
        <v>44.10792339579158</v>
      </c>
      <c r="F8" s="141">
        <f t="shared" ref="F8:F33" si="1">E8/E$35*100</f>
        <v>6.8339982857324584</v>
      </c>
      <c r="H8" s="151">
        <f>E8-B8</f>
        <v>9.5826459229828131</v>
      </c>
      <c r="I8" s="141">
        <f>IF(B8&lt;&gt;0,((E8/B8)-1)*100,0)</f>
        <v>27.755449411028966</v>
      </c>
      <c r="K8" s="207">
        <f t="shared" ref="K8:K33" si="2">(($E$35/$B$35)-1)*B8</f>
        <v>1.6265607783070566</v>
      </c>
      <c r="L8" s="141">
        <f>IF(B8&lt;&gt;0,K8/B8*100,0)</f>
        <v>4.7112171063305563</v>
      </c>
      <c r="N8" s="151">
        <f>H8-(K8+Q8)</f>
        <v>7.6014324251977037</v>
      </c>
      <c r="O8" s="141">
        <f>IF(B8&lt;&gt;0,N8/B8*100,0)</f>
        <v>22.017006036184355</v>
      </c>
      <c r="Q8" s="151">
        <v>0.35465271947805238</v>
      </c>
      <c r="R8" s="141">
        <f>IF(B8&lt;&gt;0,Q8/B8*100,0)</f>
        <v>1.0272262685140412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18.031042913195311</v>
      </c>
      <c r="C9" s="141">
        <f t="shared" si="0"/>
        <v>2.9253127799726335</v>
      </c>
      <c r="E9" s="151">
        <v>19.584754929119004</v>
      </c>
      <c r="F9" s="141">
        <f t="shared" si="1"/>
        <v>3.0344249129819545</v>
      </c>
      <c r="H9" s="151">
        <f t="shared" ref="H9:H32" si="3">E9-B9</f>
        <v>1.5537120159236935</v>
      </c>
      <c r="I9" s="141">
        <f t="shared" ref="I9:I32" si="4">IF(B9&lt;&gt;0,((E9/B9)-1)*100,0)</f>
        <v>8.6168727089361639</v>
      </c>
      <c r="K9" s="207">
        <f t="shared" si="2"/>
        <v>0.84948157817626102</v>
      </c>
      <c r="L9" s="141">
        <f t="shared" ref="L9:L32" si="5">IF(B9&lt;&gt;0,K9/B9*100,0)</f>
        <v>4.7112171063305563</v>
      </c>
      <c r="N9" s="151">
        <f t="shared" ref="N9:N31" si="6">H9-(K9+Q9)</f>
        <v>0.87517385827706595</v>
      </c>
      <c r="O9" s="141">
        <f>IF(B9&lt;&gt;0,N9/B9*100,0)</f>
        <v>4.8537062580922834</v>
      </c>
      <c r="Q9" s="151">
        <v>-0.17094342052963354</v>
      </c>
      <c r="R9" s="141">
        <f>IF(B9&lt;&gt;0,Q9/B9*100,0)</f>
        <v>-0.94805065548668466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24.788393087547007</v>
      </c>
      <c r="C10" s="141">
        <f t="shared" si="0"/>
        <v>4.0216089242913489</v>
      </c>
      <c r="E10" s="151">
        <v>32.665150204284899</v>
      </c>
      <c r="F10" s="141">
        <f t="shared" si="1"/>
        <v>5.0610766346024665</v>
      </c>
      <c r="H10" s="151">
        <f t="shared" si="3"/>
        <v>7.8767571167378918</v>
      </c>
      <c r="I10" s="141">
        <f t="shared" si="4"/>
        <v>31.775989225759659</v>
      </c>
      <c r="K10" s="207">
        <f t="shared" si="2"/>
        <v>1.1678350155249757</v>
      </c>
      <c r="L10" s="141">
        <f t="shared" si="5"/>
        <v>4.7112171063305563</v>
      </c>
      <c r="N10" s="151">
        <f t="shared" si="6"/>
        <v>5.4023450096556358</v>
      </c>
      <c r="O10" s="141">
        <f t="shared" ref="O10:O32" si="7">IF(B10&lt;&gt;0,N10/B10*100,0)</f>
        <v>21.793849204245603</v>
      </c>
      <c r="Q10" s="151">
        <v>1.3065770915572803</v>
      </c>
      <c r="R10" s="141">
        <f t="shared" ref="R10:R32" si="8">IF(B10&lt;&gt;0,Q10/B10*100,0)</f>
        <v>5.27092291518351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27.384601708354936</v>
      </c>
      <c r="C11" s="141">
        <f t="shared" si="0"/>
        <v>4.4428115299579716</v>
      </c>
      <c r="E11" s="151">
        <v>31.690508453740382</v>
      </c>
      <c r="F11" s="141">
        <f t="shared" si="1"/>
        <v>4.9100674838733251</v>
      </c>
      <c r="H11" s="151">
        <f>E11-B11</f>
        <v>4.305906745385446</v>
      </c>
      <c r="I11" s="141">
        <f>IF(B11&lt;&gt;0,((E11/B11)-1)*100,0)</f>
        <v>15.723824619555193</v>
      </c>
      <c r="K11" s="207">
        <f t="shared" si="2"/>
        <v>1.2901480401845076</v>
      </c>
      <c r="L11" s="141">
        <f t="shared" si="5"/>
        <v>4.7112171063305563</v>
      </c>
      <c r="N11" s="151">
        <f t="shared" si="6"/>
        <v>3.0707131426236476</v>
      </c>
      <c r="O11" s="141">
        <f t="shared" si="7"/>
        <v>11.213283929876493</v>
      </c>
      <c r="Q11" s="151">
        <v>-5.4954437422708988E-2</v>
      </c>
      <c r="R11" s="141">
        <f>IF(B11&lt;&gt;0,Q11/B11*100,0)</f>
        <v>-0.20067641665185368</v>
      </c>
      <c r="T11" s="136"/>
    </row>
    <row r="12" spans="1:97" x14ac:dyDescent="0.2">
      <c r="A12" s="10" t="str">
        <f>name!$D8</f>
        <v>23 Teaching and other educational professionals</v>
      </c>
      <c r="B12" s="151">
        <v>28.189538975878598</v>
      </c>
      <c r="C12" s="141">
        <f t="shared" si="0"/>
        <v>4.5734026048669021</v>
      </c>
      <c r="E12" s="151">
        <v>31.978750655181372</v>
      </c>
      <c r="F12" s="141">
        <f t="shared" si="1"/>
        <v>4.9547271857787525</v>
      </c>
      <c r="H12" s="151">
        <f t="shared" si="3"/>
        <v>3.7892116793027739</v>
      </c>
      <c r="I12" s="141">
        <f t="shared" si="4"/>
        <v>13.441907235677576</v>
      </c>
      <c r="K12" s="207">
        <f t="shared" si="2"/>
        <v>1.3280703824273121</v>
      </c>
      <c r="L12" s="141">
        <f t="shared" si="5"/>
        <v>4.7112171063305563</v>
      </c>
      <c r="N12" s="151">
        <f t="shared" si="6"/>
        <v>3.5804283614785746</v>
      </c>
      <c r="O12" s="141">
        <f t="shared" si="7"/>
        <v>12.701266113441223</v>
      </c>
      <c r="Q12" s="151">
        <v>-1.1192870646031126</v>
      </c>
      <c r="R12" s="141">
        <f t="shared" si="8"/>
        <v>-3.9705759840942099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28.954548646146225</v>
      </c>
      <c r="C13" s="141">
        <f t="shared" si="0"/>
        <v>4.697515922993321</v>
      </c>
      <c r="E13" s="151">
        <v>39.771152630505284</v>
      </c>
      <c r="F13" s="141">
        <f t="shared" si="1"/>
        <v>6.1620672199772981</v>
      </c>
      <c r="H13" s="151">
        <f t="shared" si="3"/>
        <v>10.816603984359059</v>
      </c>
      <c r="I13" s="141">
        <f t="shared" si="4"/>
        <v>37.357183897248291</v>
      </c>
      <c r="K13" s="207">
        <f t="shared" si="2"/>
        <v>1.3641116488780434</v>
      </c>
      <c r="L13" s="141">
        <f t="shared" si="5"/>
        <v>4.7112171063305555</v>
      </c>
      <c r="N13" s="151">
        <f>H13-(K13+Q13)</f>
        <v>8.4240315844147844</v>
      </c>
      <c r="O13" s="141">
        <f>IF(B13&lt;&gt;0,N13/B13*100,0)</f>
        <v>29.093983426800889</v>
      </c>
      <c r="Q13" s="151">
        <v>1.0284607510662302</v>
      </c>
      <c r="R13" s="141">
        <f t="shared" si="8"/>
        <v>3.5519833641168357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9.6770290506131413</v>
      </c>
      <c r="C14" s="141">
        <f t="shared" si="0"/>
        <v>1.5699777816627964</v>
      </c>
      <c r="E14" s="151">
        <v>12.97027770672201</v>
      </c>
      <c r="F14" s="141">
        <f t="shared" si="1"/>
        <v>2.0095903136911075</v>
      </c>
      <c r="H14" s="151">
        <f t="shared" si="3"/>
        <v>3.2932486561088687</v>
      </c>
      <c r="I14" s="141">
        <f t="shared" si="4"/>
        <v>34.031608656793352</v>
      </c>
      <c r="K14" s="207">
        <f t="shared" si="2"/>
        <v>0.45590584801706374</v>
      </c>
      <c r="L14" s="141">
        <f>IF(B14&lt;&gt;0,K14/B14*100,0)</f>
        <v>4.7112171063305563</v>
      </c>
      <c r="N14" s="151">
        <f t="shared" si="6"/>
        <v>2.5541773868614635</v>
      </c>
      <c r="O14" s="141">
        <f t="shared" si="7"/>
        <v>26.394230848150958</v>
      </c>
      <c r="Q14" s="151">
        <v>0.28316542123034155</v>
      </c>
      <c r="R14" s="141">
        <f t="shared" si="8"/>
        <v>2.9261607023118326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11.472168400569915</v>
      </c>
      <c r="C15" s="141">
        <f t="shared" si="0"/>
        <v>1.8612168468428436</v>
      </c>
      <c r="E15" s="151">
        <v>13.342630100715976</v>
      </c>
      <c r="F15" s="141">
        <f t="shared" si="1"/>
        <v>2.0672818898600713</v>
      </c>
      <c r="H15" s="151">
        <f t="shared" si="3"/>
        <v>1.8704617001460608</v>
      </c>
      <c r="I15" s="141">
        <f t="shared" si="4"/>
        <v>16.304343127086064</v>
      </c>
      <c r="K15" s="207">
        <f t="shared" si="2"/>
        <v>0.54047876015469842</v>
      </c>
      <c r="L15" s="141">
        <f t="shared" si="5"/>
        <v>4.7112171063305563</v>
      </c>
      <c r="N15" s="151">
        <f t="shared" si="6"/>
        <v>1.3817320775039508</v>
      </c>
      <c r="O15" s="141">
        <f t="shared" si="7"/>
        <v>12.044210207333681</v>
      </c>
      <c r="Q15" s="151">
        <v>-5.174913751258832E-2</v>
      </c>
      <c r="R15" s="141">
        <f t="shared" si="8"/>
        <v>-0.45108418657816712</v>
      </c>
      <c r="T15" s="11"/>
    </row>
    <row r="16" spans="1:97" x14ac:dyDescent="0.2">
      <c r="A16" s="10" t="str">
        <f>name!$D12</f>
        <v>33 Protective service occupations</v>
      </c>
      <c r="B16" s="151">
        <v>7.1655630545112183</v>
      </c>
      <c r="C16" s="141">
        <f t="shared" si="0"/>
        <v>1.1625236144117626</v>
      </c>
      <c r="E16" s="151">
        <v>7.7383575266497768</v>
      </c>
      <c r="F16" s="141">
        <f t="shared" si="1"/>
        <v>1.1989664894664978</v>
      </c>
      <c r="H16" s="151">
        <f t="shared" si="3"/>
        <v>0.5727944721385585</v>
      </c>
      <c r="I16" s="141">
        <f t="shared" si="4"/>
        <v>7.9937119774271537</v>
      </c>
      <c r="K16" s="207">
        <f t="shared" si="2"/>
        <v>0.33758523238903487</v>
      </c>
      <c r="L16" s="141">
        <f t="shared" si="5"/>
        <v>4.7112171063305572</v>
      </c>
      <c r="N16" s="151">
        <f t="shared" si="6"/>
        <v>0.41689810315116094</v>
      </c>
      <c r="O16" s="141">
        <f t="shared" si="7"/>
        <v>5.818078774545075</v>
      </c>
      <c r="Q16" s="151">
        <v>-0.18168886340163734</v>
      </c>
      <c r="R16" s="141">
        <f t="shared" si="8"/>
        <v>-2.5355839034484755</v>
      </c>
      <c r="T16" s="11"/>
    </row>
    <row r="17" spans="1:20" x14ac:dyDescent="0.2">
      <c r="A17" s="10" t="str">
        <f>name!$D13</f>
        <v>34 Culture, media and sports occupations</v>
      </c>
      <c r="B17" s="151">
        <v>7.5688690790758946</v>
      </c>
      <c r="C17" s="141">
        <f t="shared" si="0"/>
        <v>1.2279550081241926</v>
      </c>
      <c r="E17" s="151">
        <v>9.5537937732517317</v>
      </c>
      <c r="F17" s="141">
        <f t="shared" si="1"/>
        <v>1.4802467502896151</v>
      </c>
      <c r="H17" s="151">
        <f t="shared" si="3"/>
        <v>1.9849246941758372</v>
      </c>
      <c r="I17" s="141">
        <f t="shared" si="4"/>
        <v>26.224851737271472</v>
      </c>
      <c r="K17" s="207">
        <f t="shared" si="2"/>
        <v>0.35658585480918759</v>
      </c>
      <c r="L17" s="141">
        <f t="shared" si="5"/>
        <v>4.7112171063305563</v>
      </c>
      <c r="N17" s="151">
        <f t="shared" si="6"/>
        <v>1.3920876425854738</v>
      </c>
      <c r="O17" s="141">
        <f t="shared" si="7"/>
        <v>18.392280643800461</v>
      </c>
      <c r="Q17" s="151">
        <v>0.23625119678117584</v>
      </c>
      <c r="R17" s="141">
        <f t="shared" si="8"/>
        <v>3.1213539871404468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30.955021910219866</v>
      </c>
      <c r="C18" s="141">
        <f t="shared" si="0"/>
        <v>5.0220678656380606</v>
      </c>
      <c r="E18" s="151">
        <v>35.997398539442273</v>
      </c>
      <c r="F18" s="141">
        <f t="shared" si="1"/>
        <v>5.5773688936089991</v>
      </c>
      <c r="H18" s="151">
        <f t="shared" si="3"/>
        <v>5.0423766292224066</v>
      </c>
      <c r="I18" s="141">
        <f t="shared" si="4"/>
        <v>16.289365401992018</v>
      </c>
      <c r="K18" s="207">
        <f t="shared" si="2"/>
        <v>1.4583582875026502</v>
      </c>
      <c r="L18" s="141">
        <f t="shared" si="5"/>
        <v>4.7112171063305563</v>
      </c>
      <c r="N18" s="151">
        <f t="shared" si="6"/>
        <v>3.5171828466717949</v>
      </c>
      <c r="O18" s="141">
        <f t="shared" si="7"/>
        <v>11.362236657020713</v>
      </c>
      <c r="Q18" s="151">
        <v>6.6835495047961754E-2</v>
      </c>
      <c r="R18" s="141">
        <f t="shared" si="8"/>
        <v>0.21591163864075921</v>
      </c>
      <c r="T18" s="11"/>
    </row>
    <row r="19" spans="1:20" x14ac:dyDescent="0.2">
      <c r="A19" s="10" t="str">
        <f>name!$D15</f>
        <v>41 Administrative occupations</v>
      </c>
      <c r="B19" s="151">
        <v>63.418905164213108</v>
      </c>
      <c r="C19" s="141">
        <f t="shared" si="0"/>
        <v>10.288929745321576</v>
      </c>
      <c r="E19" s="151">
        <v>65.946643549606108</v>
      </c>
      <c r="F19" s="141">
        <f t="shared" si="1"/>
        <v>10.217648310571288</v>
      </c>
      <c r="H19" s="151">
        <f t="shared" si="3"/>
        <v>2.5277383853930004</v>
      </c>
      <c r="I19" s="141">
        <f t="shared" si="4"/>
        <v>3.9857805473743513</v>
      </c>
      <c r="K19" s="207">
        <f t="shared" si="2"/>
        <v>2.9878023087439605</v>
      </c>
      <c r="L19" s="141">
        <f t="shared" si="5"/>
        <v>4.7112171063305563</v>
      </c>
      <c r="N19" s="151">
        <f t="shared" si="6"/>
        <v>-0.65433644457254925</v>
      </c>
      <c r="O19" s="141">
        <f t="shared" si="7"/>
        <v>-1.0317687492053824</v>
      </c>
      <c r="Q19" s="151">
        <v>0.19427252122158903</v>
      </c>
      <c r="R19" s="141">
        <f t="shared" si="8"/>
        <v>0.3063321902491874</v>
      </c>
      <c r="T19" s="11"/>
    </row>
    <row r="20" spans="1:20" x14ac:dyDescent="0.2">
      <c r="A20" s="10" t="str">
        <f>name!$D16</f>
        <v>42 Secretarial and related occupations</v>
      </c>
      <c r="B20" s="151">
        <v>15.68609025252899</v>
      </c>
      <c r="C20" s="141">
        <f t="shared" si="0"/>
        <v>2.5448733334191562</v>
      </c>
      <c r="E20" s="151">
        <v>13.928211154298648</v>
      </c>
      <c r="F20" s="141">
        <f t="shared" si="1"/>
        <v>2.1580107115375666</v>
      </c>
      <c r="H20" s="151">
        <f t="shared" si="3"/>
        <v>-1.7578790982303421</v>
      </c>
      <c r="I20" s="141">
        <f t="shared" si="4"/>
        <v>-11.206610888566882</v>
      </c>
      <c r="K20" s="207">
        <f t="shared" si="2"/>
        <v>0.73900576729159573</v>
      </c>
      <c r="L20" s="141">
        <f t="shared" si="5"/>
        <v>4.7112171063305563</v>
      </c>
      <c r="N20" s="151">
        <f t="shared" si="6"/>
        <v>-2.6269700407084571</v>
      </c>
      <c r="O20" s="141">
        <f t="shared" si="7"/>
        <v>-16.747130728034183</v>
      </c>
      <c r="Q20" s="151">
        <v>0.13008517518651935</v>
      </c>
      <c r="R20" s="141">
        <f t="shared" si="8"/>
        <v>0.82930273313674441</v>
      </c>
      <c r="T20" s="11"/>
    </row>
    <row r="21" spans="1:20" x14ac:dyDescent="0.2">
      <c r="A21" s="10" t="str">
        <f>name!$D17</f>
        <v>51 Skilled agricultural and related trades</v>
      </c>
      <c r="B21" s="151">
        <v>6.6352833185404698</v>
      </c>
      <c r="C21" s="141">
        <f t="shared" si="0"/>
        <v>1.0764923129466355</v>
      </c>
      <c r="E21" s="151">
        <v>5.7512094738856314</v>
      </c>
      <c r="F21" s="141">
        <f t="shared" si="1"/>
        <v>0.8910815259367374</v>
      </c>
      <c r="H21" s="151">
        <f t="shared" si="3"/>
        <v>-0.8840738446548384</v>
      </c>
      <c r="I21" s="141">
        <f t="shared" si="4"/>
        <v>-13.323829627358009</v>
      </c>
      <c r="K21" s="207">
        <f t="shared" si="2"/>
        <v>0.31260260275657642</v>
      </c>
      <c r="L21" s="141">
        <f t="shared" si="5"/>
        <v>4.7112171063305563</v>
      </c>
      <c r="N21" s="151">
        <f t="shared" si="6"/>
        <v>-0.60902488716426073</v>
      </c>
      <c r="O21" s="141">
        <f t="shared" si="7"/>
        <v>-9.1785815002429292</v>
      </c>
      <c r="Q21" s="151">
        <v>-0.58765156024715404</v>
      </c>
      <c r="R21" s="141">
        <f t="shared" si="8"/>
        <v>-8.8564652334456273</v>
      </c>
      <c r="T21" s="11"/>
    </row>
    <row r="22" spans="1:20" x14ac:dyDescent="0.2">
      <c r="A22" s="10" t="str">
        <f>name!$D18</f>
        <v>52 Skilled metal, electrical and electronic trades</v>
      </c>
      <c r="B22" s="151">
        <v>24.238615844174131</v>
      </c>
      <c r="C22" s="141">
        <f t="shared" si="0"/>
        <v>3.9324143943953631</v>
      </c>
      <c r="E22" s="151">
        <v>22.129354121953043</v>
      </c>
      <c r="F22" s="141">
        <f t="shared" si="1"/>
        <v>3.4286803025558652</v>
      </c>
      <c r="H22" s="151">
        <f t="shared" si="3"/>
        <v>-2.1092617222210883</v>
      </c>
      <c r="I22" s="141">
        <f t="shared" si="4"/>
        <v>-8.7020716685357264</v>
      </c>
      <c r="K22" s="207">
        <f t="shared" si="2"/>
        <v>1.1419338159884802</v>
      </c>
      <c r="L22" s="141">
        <f t="shared" si="5"/>
        <v>4.7112171063305563</v>
      </c>
      <c r="N22" s="151">
        <f t="shared" si="6"/>
        <v>-2.7874450880964114</v>
      </c>
      <c r="O22" s="141">
        <f t="shared" si="7"/>
        <v>-11.500017600082504</v>
      </c>
      <c r="Q22" s="151">
        <v>-0.46375045011315713</v>
      </c>
      <c r="R22" s="141">
        <f t="shared" si="8"/>
        <v>-1.9132711747837772</v>
      </c>
      <c r="T22" s="11"/>
    </row>
    <row r="23" spans="1:20" x14ac:dyDescent="0.2">
      <c r="A23" s="10" t="str">
        <f>name!$D19</f>
        <v>53 Skilled construction and building trades</v>
      </c>
      <c r="B23" s="151">
        <v>23.362048800428926</v>
      </c>
      <c r="C23" s="141">
        <f t="shared" si="0"/>
        <v>3.7902022778852227</v>
      </c>
      <c r="E23" s="151">
        <v>18.974774690438814</v>
      </c>
      <c r="F23" s="141">
        <f t="shared" si="1"/>
        <v>2.9399157276805936</v>
      </c>
      <c r="H23" s="151">
        <f t="shared" si="3"/>
        <v>-4.3872741099901127</v>
      </c>
      <c r="I23" s="141">
        <f t="shared" si="4"/>
        <v>-18.779492104774487</v>
      </c>
      <c r="K23" s="207">
        <f t="shared" si="2"/>
        <v>1.1006368394751</v>
      </c>
      <c r="L23" s="141">
        <f t="shared" si="5"/>
        <v>4.7112171063305563</v>
      </c>
      <c r="N23" s="151">
        <f t="shared" si="6"/>
        <v>-6.5344888409342303</v>
      </c>
      <c r="O23" s="141">
        <f t="shared" si="7"/>
        <v>-27.970529882697004</v>
      </c>
      <c r="Q23" s="151">
        <v>1.0465778914690176</v>
      </c>
      <c r="R23" s="141">
        <f t="shared" si="8"/>
        <v>4.4798206715919644</v>
      </c>
      <c r="T23" s="11"/>
    </row>
    <row r="24" spans="1:20" x14ac:dyDescent="0.2">
      <c r="A24" s="10" t="str">
        <f>name!$D20</f>
        <v>54 Textiles, printing and other skilled trades</v>
      </c>
      <c r="B24" s="151">
        <v>13.687868015973596</v>
      </c>
      <c r="C24" s="141">
        <f t="shared" si="0"/>
        <v>2.2206865920330965</v>
      </c>
      <c r="E24" s="151">
        <v>11.32004215234937</v>
      </c>
      <c r="F24" s="141">
        <f t="shared" si="1"/>
        <v>1.7539059358880615</v>
      </c>
      <c r="H24" s="151">
        <f t="shared" si="3"/>
        <v>-2.3678258636242262</v>
      </c>
      <c r="I24" s="141">
        <f t="shared" si="4"/>
        <v>-17.298719280906262</v>
      </c>
      <c r="K24" s="207">
        <f t="shared" si="2"/>
        <v>0.64486517946049693</v>
      </c>
      <c r="L24" s="141">
        <f t="shared" si="5"/>
        <v>4.7112171063305563</v>
      </c>
      <c r="N24" s="151">
        <f t="shared" si="6"/>
        <v>-2.4487858893309404</v>
      </c>
      <c r="O24" s="141">
        <f t="shared" si="7"/>
        <v>-17.890192150254762</v>
      </c>
      <c r="Q24" s="151">
        <v>-0.56390515375378281</v>
      </c>
      <c r="R24" s="141">
        <f t="shared" si="8"/>
        <v>-4.1197442369820596</v>
      </c>
      <c r="T24" s="11"/>
    </row>
    <row r="25" spans="1:20" x14ac:dyDescent="0.2">
      <c r="A25" s="10" t="str">
        <f>name!$D21</f>
        <v>61 Caring personal service occupations</v>
      </c>
      <c r="B25" s="151">
        <v>53.26988433165085</v>
      </c>
      <c r="C25" s="141">
        <f t="shared" si="0"/>
        <v>8.6423771588388441</v>
      </c>
      <c r="E25" s="151">
        <v>52.89635691867057</v>
      </c>
      <c r="F25" s="141">
        <f t="shared" si="1"/>
        <v>8.1956615653816449</v>
      </c>
      <c r="H25" s="151">
        <f t="shared" si="3"/>
        <v>-0.37352741298028036</v>
      </c>
      <c r="I25" s="141">
        <f t="shared" si="4"/>
        <v>-0.70119809281873335</v>
      </c>
      <c r="K25" s="207">
        <f t="shared" si="2"/>
        <v>2.5096599031552356</v>
      </c>
      <c r="L25" s="141">
        <f t="shared" si="5"/>
        <v>4.7112171063305563</v>
      </c>
      <c r="N25" s="151">
        <f t="shared" si="6"/>
        <v>-2.1912150535690151</v>
      </c>
      <c r="O25" s="141">
        <f t="shared" si="7"/>
        <v>-4.1134218349843161</v>
      </c>
      <c r="Q25" s="151">
        <v>-0.6919722625665008</v>
      </c>
      <c r="R25" s="141">
        <f t="shared" si="8"/>
        <v>-1.2989933641649722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13.01082331915415</v>
      </c>
      <c r="C26" s="141">
        <f t="shared" si="0"/>
        <v>2.1108444983864101</v>
      </c>
      <c r="E26" s="151">
        <v>14.230945327372666</v>
      </c>
      <c r="F26" s="141">
        <f t="shared" si="1"/>
        <v>2.2049157721375825</v>
      </c>
      <c r="H26" s="151">
        <f t="shared" si="3"/>
        <v>1.2201220082185156</v>
      </c>
      <c r="I26" s="141">
        <f t="shared" si="4"/>
        <v>9.3777463446320652</v>
      </c>
      <c r="K26" s="207">
        <f t="shared" si="2"/>
        <v>0.61296813388643545</v>
      </c>
      <c r="L26" s="141">
        <f t="shared" si="5"/>
        <v>4.7112171063305563</v>
      </c>
      <c r="N26" s="151">
        <f t="shared" si="6"/>
        <v>-0.77860181705995402</v>
      </c>
      <c r="O26" s="141">
        <f t="shared" si="7"/>
        <v>-5.984262471028404</v>
      </c>
      <c r="Q26" s="151">
        <v>1.3857556913920341</v>
      </c>
      <c r="R26" s="141">
        <f t="shared" si="8"/>
        <v>10.650791709329919</v>
      </c>
      <c r="T26" s="11"/>
    </row>
    <row r="27" spans="1:20" x14ac:dyDescent="0.2">
      <c r="A27" s="10" t="str">
        <f>name!$D23</f>
        <v>63 Community and civil enforcement occupations</v>
      </c>
      <c r="B27" s="151">
        <v>0.65101453666179099</v>
      </c>
      <c r="C27" s="141">
        <f t="shared" si="0"/>
        <v>0.10561902343713152</v>
      </c>
      <c r="E27" s="151">
        <v>0.70454668684240784</v>
      </c>
      <c r="F27" s="141">
        <f t="shared" si="1"/>
        <v>0.10916113204637726</v>
      </c>
      <c r="H27" s="151">
        <f t="shared" si="3"/>
        <v>5.3532150180616855E-2</v>
      </c>
      <c r="I27" s="141">
        <f t="shared" si="4"/>
        <v>8.2228809290670881</v>
      </c>
      <c r="K27" s="207">
        <f t="shared" si="2"/>
        <v>3.0670708215908907E-2</v>
      </c>
      <c r="L27" s="141">
        <f t="shared" si="5"/>
        <v>4.7112171063305563</v>
      </c>
      <c r="N27" s="151">
        <f t="shared" si="6"/>
        <v>4.3679053429874201E-2</v>
      </c>
      <c r="O27" s="141">
        <f t="shared" si="7"/>
        <v>6.7093821981068809</v>
      </c>
      <c r="Q27" s="151">
        <v>-2.0817611465166249E-2</v>
      </c>
      <c r="R27" s="141">
        <f t="shared" si="8"/>
        <v>-3.1977183753703522</v>
      </c>
      <c r="T27" s="172"/>
    </row>
    <row r="28" spans="1:20" x14ac:dyDescent="0.2">
      <c r="A28" s="10" t="str">
        <f>name!$D24</f>
        <v>71 Sales occupations</v>
      </c>
      <c r="B28" s="151">
        <v>42.400064657076726</v>
      </c>
      <c r="C28" s="141">
        <f t="shared" si="0"/>
        <v>6.8788839120472343</v>
      </c>
      <c r="E28" s="151">
        <v>41.284447775646917</v>
      </c>
      <c r="F28" s="141">
        <f t="shared" si="1"/>
        <v>6.3965343095953031</v>
      </c>
      <c r="H28" s="151">
        <f t="shared" si="3"/>
        <v>-1.1156168814298084</v>
      </c>
      <c r="I28" s="141">
        <f t="shared" si="4"/>
        <v>-2.6311678778150327</v>
      </c>
      <c r="K28" s="207">
        <f t="shared" si="2"/>
        <v>1.997559099219415</v>
      </c>
      <c r="L28" s="141">
        <f t="shared" si="5"/>
        <v>4.7112171063305563</v>
      </c>
      <c r="N28" s="151">
        <f>H28-(K28+Q28)</f>
        <v>-2.5519390931595654</v>
      </c>
      <c r="O28" s="141">
        <f t="shared" si="7"/>
        <v>-6.0187150981941659</v>
      </c>
      <c r="Q28" s="151">
        <v>-0.56123688748965783</v>
      </c>
      <c r="R28" s="141">
        <f t="shared" si="8"/>
        <v>-1.3236698859514249</v>
      </c>
      <c r="T28" s="11"/>
    </row>
    <row r="29" spans="1:20" x14ac:dyDescent="0.2">
      <c r="A29" s="10" t="str">
        <f>name!$D25</f>
        <v>72 Customer service occupations</v>
      </c>
      <c r="B29" s="151">
        <v>10.745421856877567</v>
      </c>
      <c r="C29" s="141">
        <f t="shared" si="0"/>
        <v>1.7433112458025195</v>
      </c>
      <c r="E29" s="151">
        <v>12.208220072373788</v>
      </c>
      <c r="F29" s="141">
        <f t="shared" si="1"/>
        <v>1.8915185441354818</v>
      </c>
      <c r="H29" s="151">
        <f t="shared" si="3"/>
        <v>1.4627982154962211</v>
      </c>
      <c r="I29" s="141">
        <f t="shared" si="4"/>
        <v>13.613222775055256</v>
      </c>
      <c r="K29" s="207">
        <f t="shared" si="2"/>
        <v>0.50624015266859845</v>
      </c>
      <c r="L29" s="141">
        <f t="shared" si="5"/>
        <v>4.7112171063305563</v>
      </c>
      <c r="N29" s="151">
        <f t="shared" si="6"/>
        <v>0.97435664042541603</v>
      </c>
      <c r="O29" s="141">
        <f t="shared" si="7"/>
        <v>9.0676443736062602</v>
      </c>
      <c r="Q29" s="151">
        <v>-1.7798577597793335E-2</v>
      </c>
      <c r="R29" s="141">
        <f t="shared" si="8"/>
        <v>-0.1656387048815717</v>
      </c>
      <c r="T29" s="11"/>
    </row>
    <row r="30" spans="1:20" x14ac:dyDescent="0.2">
      <c r="A30" s="10" t="str">
        <f>name!$D26</f>
        <v>81 Process, plant and machine operatives</v>
      </c>
      <c r="B30" s="151">
        <v>22.510968314293425</v>
      </c>
      <c r="C30" s="141">
        <f t="shared" si="0"/>
        <v>3.6521250388223874</v>
      </c>
      <c r="E30" s="151">
        <v>19.297351271010683</v>
      </c>
      <c r="F30" s="141">
        <f t="shared" si="1"/>
        <v>2.9898951333956205</v>
      </c>
      <c r="H30" s="151">
        <f t="shared" si="3"/>
        <v>-3.213617043282742</v>
      </c>
      <c r="I30" s="141">
        <f t="shared" si="4"/>
        <v>-14.275783246703977</v>
      </c>
      <c r="K30" s="207">
        <f t="shared" si="2"/>
        <v>1.0605405900236431</v>
      </c>
      <c r="L30" s="141">
        <f t="shared" si="5"/>
        <v>4.7112171063305563</v>
      </c>
      <c r="N30" s="151">
        <f t="shared" si="6"/>
        <v>-3.6225674729715145</v>
      </c>
      <c r="O30" s="141">
        <f t="shared" si="7"/>
        <v>-16.092455119628735</v>
      </c>
      <c r="Q30" s="151">
        <v>-0.65159016033487061</v>
      </c>
      <c r="R30" s="141">
        <f t="shared" si="8"/>
        <v>-2.8945452334058013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25.147235196773277</v>
      </c>
      <c r="C31" s="141">
        <f t="shared" si="0"/>
        <v>4.0798265999502394</v>
      </c>
      <c r="E31" s="151">
        <v>23.825217079665439</v>
      </c>
      <c r="F31" s="141">
        <f t="shared" si="1"/>
        <v>3.6914341039953018</v>
      </c>
      <c r="H31" s="151">
        <f t="shared" si="3"/>
        <v>-1.322018117107838</v>
      </c>
      <c r="I31" s="141">
        <f t="shared" si="4"/>
        <v>-5.2571111963730761</v>
      </c>
      <c r="K31" s="207">
        <f t="shared" si="2"/>
        <v>1.1847408463595612</v>
      </c>
      <c r="L31" s="141">
        <f t="shared" si="5"/>
        <v>4.7112171063305563</v>
      </c>
      <c r="N31" s="151">
        <f t="shared" si="6"/>
        <v>-3.5227271144248595</v>
      </c>
      <c r="O31" s="141">
        <f t="shared" si="7"/>
        <v>-14.008407233877035</v>
      </c>
      <c r="Q31" s="151">
        <v>1.0159681509574603</v>
      </c>
      <c r="R31" s="141">
        <f t="shared" si="8"/>
        <v>4.0400789311734053</v>
      </c>
      <c r="T31" s="11"/>
    </row>
    <row r="32" spans="1:20" x14ac:dyDescent="0.2">
      <c r="A32" s="10" t="str">
        <f>name!$D28</f>
        <v>91 Elementary trades and related occupations</v>
      </c>
      <c r="B32" s="151">
        <v>13.515136689594311</v>
      </c>
      <c r="C32" s="141">
        <f t="shared" si="0"/>
        <v>2.1926630795279398</v>
      </c>
      <c r="E32" s="151">
        <v>11.005507948262911</v>
      </c>
      <c r="F32" s="141">
        <f t="shared" si="1"/>
        <v>1.7051726007853671</v>
      </c>
      <c r="H32" s="151">
        <f t="shared" si="3"/>
        <v>-2.5096287413313991</v>
      </c>
      <c r="I32" s="141">
        <f t="shared" si="4"/>
        <v>-18.569022267186053</v>
      </c>
      <c r="K32" s="207">
        <f t="shared" si="2"/>
        <v>0.63672743166412438</v>
      </c>
      <c r="L32" s="141">
        <f t="shared" si="5"/>
        <v>4.7112171063305555</v>
      </c>
      <c r="N32" s="151">
        <f>H32-(K32+Q32)</f>
        <v>-3.1358282533520283</v>
      </c>
      <c r="O32" s="141">
        <f t="shared" si="7"/>
        <v>-23.202342124785108</v>
      </c>
      <c r="Q32" s="151">
        <v>-1.0527919643495167E-2</v>
      </c>
      <c r="R32" s="141">
        <f t="shared" si="8"/>
        <v>-7.7897248731497573E-2</v>
      </c>
      <c r="T32" s="11"/>
    </row>
    <row r="33" spans="1:20" x14ac:dyDescent="0.2">
      <c r="A33" s="10" t="str">
        <f>name!$D29</f>
        <v>92 Elementary administration and service occupations</v>
      </c>
      <c r="B33" s="151">
        <v>59.388585403137583</v>
      </c>
      <c r="C33" s="141">
        <f t="shared" si="0"/>
        <v>9.6350604177840964</v>
      </c>
      <c r="E33" s="151">
        <v>52.515473862218727</v>
      </c>
      <c r="F33" s="141">
        <f t="shared" si="1"/>
        <v>8.1366482644946494</v>
      </c>
      <c r="H33" s="151">
        <f t="shared" ref="H33" si="9">E33-B33</f>
        <v>-6.8731115409188561</v>
      </c>
      <c r="I33" s="141">
        <f>IF(B33&lt;&gt;0,((E33/B33)-1)*100,0)</f>
        <v>-11.573118797599346</v>
      </c>
      <c r="K33" s="207">
        <f t="shared" si="2"/>
        <v>2.7979251947203494</v>
      </c>
      <c r="L33" s="141">
        <f t="shared" ref="L33" si="10">IF(B33&lt;&gt;0,K33/B33*100,0)</f>
        <v>4.7112171063305555</v>
      </c>
      <c r="N33" s="151">
        <f>H33-(K33+Q33)</f>
        <v>-7.7703081369298541</v>
      </c>
      <c r="O33" s="141">
        <f t="shared" ref="O33" si="11">IF(B33&lt;&gt;0,N33/B33*100,0)</f>
        <v>-13.083841085259015</v>
      </c>
      <c r="Q33" s="151">
        <v>-1.9007285987093514</v>
      </c>
      <c r="R33" s="141">
        <f t="shared" ref="R33" si="12">IF(B33&lt;&gt;0,Q33/B33*100,0)</f>
        <v>-3.2004948186708839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616.37999999999977</v>
      </c>
      <c r="C35" s="147">
        <f>B35/B$35*100</f>
        <v>100</v>
      </c>
      <c r="D35" s="145"/>
      <c r="E35" s="152">
        <f>SUM(E8:E33)</f>
        <v>645.4190000000001</v>
      </c>
      <c r="F35" s="147">
        <f t="shared" ref="F35" si="13">E35/E$35*100</f>
        <v>100</v>
      </c>
      <c r="G35" s="145"/>
      <c r="H35" s="152">
        <f>E35-B35</f>
        <v>29.039000000000328</v>
      </c>
      <c r="I35" s="147">
        <f>IF(B35&lt;&gt;0,((E35/B35)-1)*100,0)</f>
        <v>4.7112171063305563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Sheffield City Region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44.10792339579158</v>
      </c>
      <c r="C44" s="141">
        <f t="shared" ref="C44:C68" si="15">B44/B$71*100</f>
        <v>6.8339982857324584</v>
      </c>
      <c r="E44" s="151">
        <v>44.731139225368025</v>
      </c>
      <c r="F44" s="141">
        <f t="shared" ref="F44:F68" si="16">E44/E$71*100</f>
        <v>6.6296542715744335</v>
      </c>
      <c r="H44" s="151">
        <f>E44-B44</f>
        <v>0.62321582957644495</v>
      </c>
      <c r="I44" s="141">
        <f>IF(B44&gt;0,((E44/B44)-1)*100,0)</f>
        <v>1.4129339619645354</v>
      </c>
      <c r="K44" s="151">
        <f>(($E$71/$B$71)-1)*B44</f>
        <v>2.0019514578224737</v>
      </c>
      <c r="L44" s="141">
        <f>IF(B44&gt;0,K44/B44*100,0)</f>
        <v>4.5387569935189553</v>
      </c>
      <c r="N44" s="151">
        <f>H44-(K44+Q44)</f>
        <v>-0.3672946080496875</v>
      </c>
      <c r="O44" s="141">
        <f>IF(B44&gt;0,N44/B44*100,0)</f>
        <v>-0.83271797847715456</v>
      </c>
      <c r="Q44" s="151">
        <v>-1.0114410201963413</v>
      </c>
      <c r="R44" s="141">
        <f>IF(B44&gt;0,Q44/B44*100,0)</f>
        <v>-2.2931050530772543</v>
      </c>
      <c r="T44" s="151"/>
    </row>
    <row r="45" spans="1:20" x14ac:dyDescent="0.2">
      <c r="A45" s="135" t="str">
        <f t="shared" si="14"/>
        <v>12 Other managers and proprietors</v>
      </c>
      <c r="B45" s="151">
        <v>19.584754929119004</v>
      </c>
      <c r="C45" s="141">
        <f t="shared" si="15"/>
        <v>3.0344249129819545</v>
      </c>
      <c r="E45" s="151">
        <v>26.819292572773115</v>
      </c>
      <c r="F45" s="141">
        <f t="shared" si="16"/>
        <v>3.9749186058032238</v>
      </c>
      <c r="H45" s="151">
        <f t="shared" ref="H45:H71" si="17">E45-B45</f>
        <v>7.2345376436541109</v>
      </c>
      <c r="I45" s="141">
        <f t="shared" ref="I45:I71" si="18">IF(B45&gt;0,((E45/B45)-1)*100,0)</f>
        <v>36.939638355635765</v>
      </c>
      <c r="K45" s="151">
        <f t="shared" ref="K45:K68" si="19">(($E$71/$B$71)-1)*B45</f>
        <v>0.88890443400893715</v>
      </c>
      <c r="L45" s="141">
        <f t="shared" ref="L45:L68" si="20">IF(B45&gt;0,K45/B45*100,0)</f>
        <v>4.5387569935189553</v>
      </c>
      <c r="N45" s="151">
        <f t="shared" ref="N45:N68" si="21">H45-(K45+Q45)</f>
        <v>6.5883873826192643</v>
      </c>
      <c r="O45" s="141">
        <f t="shared" ref="O45:O68" si="22">IF(B45&gt;0,N45/B45*100,0)</f>
        <v>33.640387160645645</v>
      </c>
      <c r="Q45" s="151">
        <v>-0.24275417297409063</v>
      </c>
      <c r="R45" s="141">
        <f>IF(B45&gt;0,Q45/B45*100,0)</f>
        <v>-1.2395057985288287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32.665150204284899</v>
      </c>
      <c r="C46" s="141">
        <f t="shared" si="15"/>
        <v>5.0610766346024665</v>
      </c>
      <c r="E46" s="151">
        <v>38.078964393690626</v>
      </c>
      <c r="F46" s="141">
        <f t="shared" si="16"/>
        <v>5.6437276877265763</v>
      </c>
      <c r="H46" s="151">
        <f t="shared" si="17"/>
        <v>5.413814189405727</v>
      </c>
      <c r="I46" s="141">
        <f t="shared" si="18"/>
        <v>16.573669967987968</v>
      </c>
      <c r="K46" s="151">
        <f t="shared" si="19"/>
        <v>1.4825917893404521</v>
      </c>
      <c r="L46" s="141">
        <f t="shared" si="20"/>
        <v>4.5387569935189553</v>
      </c>
      <c r="N46" s="151">
        <f t="shared" si="21"/>
        <v>4.3295175411082187</v>
      </c>
      <c r="O46" s="141">
        <f t="shared" si="22"/>
        <v>13.254240418402507</v>
      </c>
      <c r="Q46" s="151">
        <v>-0.39829514104294389</v>
      </c>
      <c r="R46" s="141">
        <f t="shared" ref="R46:R68" si="23">IF(B46&gt;0,Q46/B46*100,0)</f>
        <v>-1.2193274439334951</v>
      </c>
      <c r="T46" s="151"/>
    </row>
    <row r="47" spans="1:20" x14ac:dyDescent="0.2">
      <c r="A47" s="135" t="str">
        <f t="shared" si="14"/>
        <v>22 Health professionals</v>
      </c>
      <c r="B47" s="151">
        <v>31.690508453740382</v>
      </c>
      <c r="C47" s="141">
        <f t="shared" si="15"/>
        <v>4.9100674838733251</v>
      </c>
      <c r="E47" s="151">
        <v>38.976830523501008</v>
      </c>
      <c r="F47" s="141">
        <f t="shared" si="16"/>
        <v>5.7768014731450252</v>
      </c>
      <c r="H47" s="151">
        <f t="shared" si="17"/>
        <v>7.2863220697606259</v>
      </c>
      <c r="I47" s="141">
        <f t="shared" si="18"/>
        <v>22.992127375919825</v>
      </c>
      <c r="K47" s="151">
        <f t="shared" si="19"/>
        <v>1.4383551687258573</v>
      </c>
      <c r="L47" s="141">
        <f t="shared" si="20"/>
        <v>4.5387569935189553</v>
      </c>
      <c r="N47" s="151">
        <f t="shared" si="21"/>
        <v>2.2072139725197211</v>
      </c>
      <c r="O47" s="141">
        <f t="shared" si="22"/>
        <v>6.9649055197131338</v>
      </c>
      <c r="Q47" s="151">
        <v>3.6407529285150479</v>
      </c>
      <c r="R47" s="141">
        <f t="shared" si="23"/>
        <v>11.48846486268773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31.978750655181372</v>
      </c>
      <c r="C48" s="141">
        <f t="shared" si="15"/>
        <v>4.9547271857787525</v>
      </c>
      <c r="E48" s="151">
        <v>35.612861724570315</v>
      </c>
      <c r="F48" s="141">
        <f t="shared" si="16"/>
        <v>5.2782237372883438</v>
      </c>
      <c r="H48" s="151">
        <f t="shared" si="17"/>
        <v>3.6341110693889433</v>
      </c>
      <c r="I48" s="141">
        <f t="shared" si="18"/>
        <v>11.364143360616641</v>
      </c>
      <c r="K48" s="151">
        <f t="shared" si="19"/>
        <v>1.4514377818020332</v>
      </c>
      <c r="L48" s="141">
        <f t="shared" si="20"/>
        <v>4.5387569935189553</v>
      </c>
      <c r="N48" s="151">
        <f t="shared" si="21"/>
        <v>2.7158433209302726</v>
      </c>
      <c r="O48" s="141">
        <f t="shared" si="22"/>
        <v>8.4926498543189233</v>
      </c>
      <c r="Q48" s="151">
        <v>-0.53317003334336233</v>
      </c>
      <c r="R48" s="141">
        <f t="shared" si="23"/>
        <v>-1.6672634872212408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39.771152630505284</v>
      </c>
      <c r="C49" s="141">
        <f t="shared" si="15"/>
        <v>6.1620672199772981</v>
      </c>
      <c r="E49" s="151">
        <v>50.049295740523455</v>
      </c>
      <c r="F49" s="141">
        <f t="shared" si="16"/>
        <v>7.4178644461457592</v>
      </c>
      <c r="H49" s="151">
        <f t="shared" si="17"/>
        <v>10.278143110018171</v>
      </c>
      <c r="I49" s="141">
        <f t="shared" si="18"/>
        <v>25.843211549606004</v>
      </c>
      <c r="K49" s="151">
        <f t="shared" si="19"/>
        <v>1.8051159714201566</v>
      </c>
      <c r="L49" s="141">
        <f t="shared" si="20"/>
        <v>4.5387569935189553</v>
      </c>
      <c r="N49" s="151">
        <f t="shared" si="21"/>
        <v>8.323200192763851</v>
      </c>
      <c r="O49" s="141">
        <f t="shared" si="22"/>
        <v>20.927731891732467</v>
      </c>
      <c r="Q49" s="151">
        <v>0.14982694583416248</v>
      </c>
      <c r="R49" s="141">
        <f t="shared" si="23"/>
        <v>0.3767226643545708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12.97027770672201</v>
      </c>
      <c r="C50" s="141">
        <f t="shared" si="15"/>
        <v>2.0095903136911075</v>
      </c>
      <c r="E50" s="151">
        <v>12.089360187375791</v>
      </c>
      <c r="F50" s="141">
        <f t="shared" si="16"/>
        <v>1.7917781615851165</v>
      </c>
      <c r="H50" s="151">
        <f t="shared" si="17"/>
        <v>-0.88091751934621954</v>
      </c>
      <c r="I50" s="141">
        <f t="shared" si="18"/>
        <v>-6.7918169469083356</v>
      </c>
      <c r="K50" s="151">
        <f t="shared" si="19"/>
        <v>0.58868938649267522</v>
      </c>
      <c r="L50" s="141">
        <f t="shared" si="20"/>
        <v>4.5387569935189553</v>
      </c>
      <c r="N50" s="151">
        <f t="shared" si="21"/>
        <v>-1.2342641937825953</v>
      </c>
      <c r="O50" s="141">
        <f t="shared" si="22"/>
        <v>-9.516096892381281</v>
      </c>
      <c r="Q50" s="151">
        <v>-0.2353427120562995</v>
      </c>
      <c r="R50" s="141">
        <f t="shared" si="23"/>
        <v>-1.8144770480460122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13.342630100715976</v>
      </c>
      <c r="C51" s="141">
        <f t="shared" si="15"/>
        <v>2.0672818898600713</v>
      </c>
      <c r="E51" s="151">
        <v>15.425386074634529</v>
      </c>
      <c r="F51" s="141">
        <f t="shared" si="16"/>
        <v>2.286214445939907</v>
      </c>
      <c r="H51" s="151">
        <f t="shared" si="17"/>
        <v>2.0827559739185535</v>
      </c>
      <c r="I51" s="141">
        <f t="shared" si="18"/>
        <v>15.609785763354033</v>
      </c>
      <c r="K51" s="151">
        <f t="shared" si="19"/>
        <v>0.60558955681561155</v>
      </c>
      <c r="L51" s="141">
        <f t="shared" si="20"/>
        <v>4.5387569935189553</v>
      </c>
      <c r="N51" s="151">
        <f t="shared" si="21"/>
        <v>-6.9331486036432466E-3</v>
      </c>
      <c r="O51" s="141">
        <f t="shared" si="22"/>
        <v>-5.1962383363016326E-2</v>
      </c>
      <c r="Q51" s="151">
        <v>1.484099565706585</v>
      </c>
      <c r="R51" s="141">
        <f t="shared" si="23"/>
        <v>11.122991153198102</v>
      </c>
      <c r="T51" s="151"/>
    </row>
    <row r="52" spans="1:20" x14ac:dyDescent="0.2">
      <c r="A52" s="135" t="str">
        <f t="shared" si="14"/>
        <v>33 Protective service occupations</v>
      </c>
      <c r="B52" s="151">
        <v>7.7383575266497768</v>
      </c>
      <c r="C52" s="141">
        <f t="shared" si="15"/>
        <v>1.1989664894664978</v>
      </c>
      <c r="E52" s="151">
        <v>10.246360677531966</v>
      </c>
      <c r="F52" s="141">
        <f t="shared" si="16"/>
        <v>1.5186250565102442</v>
      </c>
      <c r="H52" s="151">
        <f t="shared" si="17"/>
        <v>2.5080031508821889</v>
      </c>
      <c r="I52" s="141">
        <f t="shared" si="18"/>
        <v>32.410019080211683</v>
      </c>
      <c r="K52" s="151">
        <f t="shared" si="19"/>
        <v>0.35122524342431721</v>
      </c>
      <c r="L52" s="141">
        <f t="shared" si="20"/>
        <v>4.5387569935189553</v>
      </c>
      <c r="N52" s="151">
        <f t="shared" si="21"/>
        <v>2.3672191593416203</v>
      </c>
      <c r="O52" s="141">
        <f t="shared" si="22"/>
        <v>30.590718394559335</v>
      </c>
      <c r="Q52" s="151">
        <v>-0.21044125188374846</v>
      </c>
      <c r="R52" s="141">
        <f t="shared" si="23"/>
        <v>-2.7194563078666167</v>
      </c>
      <c r="T52" s="151"/>
    </row>
    <row r="53" spans="1:20" x14ac:dyDescent="0.2">
      <c r="A53" s="135" t="str">
        <f t="shared" si="14"/>
        <v>34 Culture, media and sports occupations</v>
      </c>
      <c r="B53" s="151">
        <v>9.5537937732517317</v>
      </c>
      <c r="C53" s="141">
        <f t="shared" si="15"/>
        <v>1.4802467502896151</v>
      </c>
      <c r="E53" s="151">
        <v>9.4468276324867091</v>
      </c>
      <c r="F53" s="141">
        <f t="shared" si="16"/>
        <v>1.4001253321763041</v>
      </c>
      <c r="H53" s="151">
        <f t="shared" si="17"/>
        <v>-0.10696614076502264</v>
      </c>
      <c r="I53" s="141">
        <f t="shared" si="18"/>
        <v>-1.1196195281554133</v>
      </c>
      <c r="K53" s="151">
        <f t="shared" si="19"/>
        <v>0.43362348302984144</v>
      </c>
      <c r="L53" s="141">
        <f t="shared" si="20"/>
        <v>4.5387569935189553</v>
      </c>
      <c r="N53" s="151">
        <f t="shared" si="21"/>
        <v>-0.21424878217695481</v>
      </c>
      <c r="O53" s="141">
        <f t="shared" si="22"/>
        <v>-2.2425518831775353</v>
      </c>
      <c r="Q53" s="151">
        <v>-0.32634084161790927</v>
      </c>
      <c r="R53" s="141">
        <f t="shared" si="23"/>
        <v>-3.4158246384968365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35.997398539442273</v>
      </c>
      <c r="C54" s="141">
        <f t="shared" si="15"/>
        <v>5.5773688936089991</v>
      </c>
      <c r="E54" s="151">
        <v>36.175077252623815</v>
      </c>
      <c r="F54" s="141">
        <f t="shared" si="16"/>
        <v>5.3615503558733577</v>
      </c>
      <c r="H54" s="151">
        <f t="shared" si="17"/>
        <v>0.17767871318154249</v>
      </c>
      <c r="I54" s="141">
        <f t="shared" si="18"/>
        <v>0.49358764908209452</v>
      </c>
      <c r="K54" s="151">
        <f t="shared" si="19"/>
        <v>1.6338344436938264</v>
      </c>
      <c r="L54" s="141">
        <f t="shared" si="20"/>
        <v>4.5387569935189553</v>
      </c>
      <c r="N54" s="151">
        <f t="shared" si="21"/>
        <v>-1.0198087082193443</v>
      </c>
      <c r="O54" s="141">
        <f t="shared" si="22"/>
        <v>-2.833006688252603</v>
      </c>
      <c r="Q54" s="151">
        <v>-0.43634702229293953</v>
      </c>
      <c r="R54" s="141">
        <f t="shared" si="23"/>
        <v>-1.2121626561842658</v>
      </c>
      <c r="T54" s="151"/>
    </row>
    <row r="55" spans="1:20" x14ac:dyDescent="0.2">
      <c r="A55" s="135" t="str">
        <f t="shared" si="14"/>
        <v>41 Administrative occupations</v>
      </c>
      <c r="B55" s="151">
        <v>65.946643549606108</v>
      </c>
      <c r="C55" s="141">
        <f t="shared" si="15"/>
        <v>10.217648310571288</v>
      </c>
      <c r="E55" s="151">
        <v>59.198389579994036</v>
      </c>
      <c r="F55" s="141">
        <f t="shared" si="16"/>
        <v>8.7738623058980654</v>
      </c>
      <c r="H55" s="151">
        <f t="shared" si="17"/>
        <v>-6.7482539696120725</v>
      </c>
      <c r="I55" s="141">
        <f t="shared" si="18"/>
        <v>-10.232899820801233</v>
      </c>
      <c r="K55" s="151">
        <f t="shared" si="19"/>
        <v>2.9931578960987641</v>
      </c>
      <c r="L55" s="141">
        <f t="shared" si="20"/>
        <v>4.5387569935189553</v>
      </c>
      <c r="N55" s="151">
        <f t="shared" si="21"/>
        <v>-9.7743691491720064</v>
      </c>
      <c r="O55" s="141">
        <f t="shared" si="22"/>
        <v>-14.821632494183834</v>
      </c>
      <c r="Q55" s="151">
        <v>3.2957283461170668E-2</v>
      </c>
      <c r="R55" s="141">
        <f t="shared" si="23"/>
        <v>4.9975679863645643E-2</v>
      </c>
      <c r="T55" s="151"/>
    </row>
    <row r="56" spans="1:20" x14ac:dyDescent="0.2">
      <c r="A56" s="135" t="str">
        <f t="shared" si="14"/>
        <v>42 Secretarial and related occupations</v>
      </c>
      <c r="B56" s="151">
        <v>13.928211154298648</v>
      </c>
      <c r="C56" s="141">
        <f t="shared" si="15"/>
        <v>2.1580107115375666</v>
      </c>
      <c r="E56" s="151">
        <v>11.773413088527841</v>
      </c>
      <c r="F56" s="141">
        <f t="shared" si="16"/>
        <v>1.7449512738790918</v>
      </c>
      <c r="H56" s="151">
        <f t="shared" si="17"/>
        <v>-2.154798065770807</v>
      </c>
      <c r="I56" s="141">
        <f t="shared" si="18"/>
        <v>-15.470745251487472</v>
      </c>
      <c r="K56" s="151">
        <f t="shared" si="19"/>
        <v>0.63216765783781714</v>
      </c>
      <c r="L56" s="141">
        <f t="shared" si="20"/>
        <v>4.5387569935189562</v>
      </c>
      <c r="N56" s="151">
        <f t="shared" si="21"/>
        <v>-3.2436544250275032</v>
      </c>
      <c r="O56" s="141">
        <f t="shared" si="22"/>
        <v>-23.288377732745801</v>
      </c>
      <c r="Q56" s="151">
        <v>0.45668870141887913</v>
      </c>
      <c r="R56" s="141">
        <f t="shared" si="23"/>
        <v>3.2788754877393704</v>
      </c>
      <c r="T56" s="151"/>
    </row>
    <row r="57" spans="1:20" x14ac:dyDescent="0.2">
      <c r="A57" s="135" t="str">
        <f t="shared" si="14"/>
        <v>51 Skilled agricultural and related trades</v>
      </c>
      <c r="B57" s="151">
        <v>5.7512094738856314</v>
      </c>
      <c r="C57" s="141">
        <f t="shared" si="15"/>
        <v>0.8910815259367374</v>
      </c>
      <c r="E57" s="151">
        <v>6.547964121388838</v>
      </c>
      <c r="F57" s="141">
        <f t="shared" si="16"/>
        <v>0.9704813930350884</v>
      </c>
      <c r="H57" s="151">
        <f t="shared" si="17"/>
        <v>0.79675464750320657</v>
      </c>
      <c r="I57" s="141">
        <f t="shared" si="18"/>
        <v>13.85368853492488</v>
      </c>
      <c r="K57" s="151">
        <f t="shared" si="19"/>
        <v>0.26103342220790882</v>
      </c>
      <c r="L57" s="141">
        <f t="shared" si="20"/>
        <v>4.5387569935189553</v>
      </c>
      <c r="N57" s="151">
        <f t="shared" si="21"/>
        <v>0.77503030671512407</v>
      </c>
      <c r="O57" s="141">
        <f t="shared" si="22"/>
        <v>13.475953366579398</v>
      </c>
      <c r="Q57" s="151">
        <v>-0.23930908141982629</v>
      </c>
      <c r="R57" s="141">
        <f t="shared" si="23"/>
        <v>-4.161021825173485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22.129354121953043</v>
      </c>
      <c r="C58" s="141">
        <f t="shared" si="15"/>
        <v>3.4286803025558652</v>
      </c>
      <c r="E58" s="151">
        <v>19.54970967996616</v>
      </c>
      <c r="F58" s="141">
        <f t="shared" si="16"/>
        <v>2.8974852537250881</v>
      </c>
      <c r="H58" s="151">
        <f t="shared" si="17"/>
        <v>-2.5796444419868827</v>
      </c>
      <c r="I58" s="141">
        <f t="shared" si="18"/>
        <v>-11.65711582801141</v>
      </c>
      <c r="K58" s="151">
        <f t="shared" si="19"/>
        <v>1.0043976078307189</v>
      </c>
      <c r="L58" s="141">
        <f t="shared" si="20"/>
        <v>4.5387569935189545</v>
      </c>
      <c r="N58" s="151">
        <f t="shared" si="21"/>
        <v>-1.5645361533333888</v>
      </c>
      <c r="O58" s="141">
        <f t="shared" si="22"/>
        <v>-7.0699585026809162</v>
      </c>
      <c r="Q58" s="151">
        <v>-2.0195058964842127</v>
      </c>
      <c r="R58" s="141">
        <f t="shared" si="23"/>
        <v>-9.1259143188494463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18.974774690438814</v>
      </c>
      <c r="C59" s="141">
        <f t="shared" si="15"/>
        <v>2.9399157276805936</v>
      </c>
      <c r="E59" s="151">
        <v>16.21247268559085</v>
      </c>
      <c r="F59" s="141">
        <f t="shared" si="16"/>
        <v>2.4028694697731989</v>
      </c>
      <c r="H59" s="151">
        <f t="shared" si="17"/>
        <v>-2.7623020048479638</v>
      </c>
      <c r="I59" s="141">
        <f t="shared" si="18"/>
        <v>-14.557759182457431</v>
      </c>
      <c r="K59" s="151">
        <f t="shared" si="19"/>
        <v>0.86121891326675637</v>
      </c>
      <c r="L59" s="141">
        <f t="shared" si="20"/>
        <v>4.5387569935189553</v>
      </c>
      <c r="N59" s="151">
        <f t="shared" si="21"/>
        <v>-2.2928576765507587</v>
      </c>
      <c r="O59" s="141">
        <f t="shared" si="22"/>
        <v>-12.08371490021489</v>
      </c>
      <c r="Q59" s="151">
        <v>-1.3306632415639614</v>
      </c>
      <c r="R59" s="141">
        <f t="shared" si="23"/>
        <v>-7.0128012757614906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11.32004215234937</v>
      </c>
      <c r="C60" s="141">
        <f t="shared" si="15"/>
        <v>1.7539059358880615</v>
      </c>
      <c r="E60" s="151">
        <v>9.8956406752121744</v>
      </c>
      <c r="F60" s="141">
        <f t="shared" si="16"/>
        <v>1.4666444362584048</v>
      </c>
      <c r="H60" s="151">
        <f t="shared" si="17"/>
        <v>-1.4244014771371951</v>
      </c>
      <c r="I60" s="141">
        <f t="shared" si="18"/>
        <v>-12.583005062764485</v>
      </c>
      <c r="K60" s="151">
        <f t="shared" si="19"/>
        <v>0.51378920485905066</v>
      </c>
      <c r="L60" s="141">
        <f t="shared" si="20"/>
        <v>4.5387569935189553</v>
      </c>
      <c r="N60" s="151">
        <f t="shared" si="21"/>
        <v>-1.2154911255656815</v>
      </c>
      <c r="O60" s="141">
        <f t="shared" si="22"/>
        <v>-10.737514129427668</v>
      </c>
      <c r="Q60" s="151">
        <v>-0.72269955643056427</v>
      </c>
      <c r="R60" s="141">
        <f t="shared" si="23"/>
        <v>-6.3842479268557728</v>
      </c>
      <c r="T60" s="151"/>
    </row>
    <row r="61" spans="1:20" x14ac:dyDescent="0.2">
      <c r="A61" s="135" t="str">
        <f t="shared" si="14"/>
        <v>61 Caring personal service occupations</v>
      </c>
      <c r="B61" s="151">
        <v>52.89635691867057</v>
      </c>
      <c r="C61" s="141">
        <f t="shared" si="15"/>
        <v>8.1956615653816449</v>
      </c>
      <c r="E61" s="151">
        <v>65.187174742148017</v>
      </c>
      <c r="F61" s="141">
        <f t="shared" si="16"/>
        <v>9.6614671337513869</v>
      </c>
      <c r="H61" s="151">
        <f t="shared" si="17"/>
        <v>12.290817823477447</v>
      </c>
      <c r="I61" s="141">
        <f t="shared" si="18"/>
        <v>23.23566033550264</v>
      </c>
      <c r="K61" s="151">
        <f t="shared" si="19"/>
        <v>2.4008370989629082</v>
      </c>
      <c r="L61" s="141">
        <f t="shared" si="20"/>
        <v>4.5387569935189553</v>
      </c>
      <c r="N61" s="151">
        <f t="shared" si="21"/>
        <v>4.6672910465358841</v>
      </c>
      <c r="O61" s="141">
        <f t="shared" si="22"/>
        <v>8.823464069013216</v>
      </c>
      <c r="Q61" s="151">
        <v>5.2226896779786545</v>
      </c>
      <c r="R61" s="141">
        <f t="shared" si="23"/>
        <v>9.8734392729704741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14.230945327372666</v>
      </c>
      <c r="C62" s="141">
        <f t="shared" si="15"/>
        <v>2.2049157721375825</v>
      </c>
      <c r="E62" s="151">
        <v>13.357179162968183</v>
      </c>
      <c r="F62" s="141">
        <f t="shared" si="16"/>
        <v>1.9796830893977408</v>
      </c>
      <c r="H62" s="151">
        <f t="shared" si="17"/>
        <v>-0.87376616440448274</v>
      </c>
      <c r="I62" s="141">
        <f t="shared" si="18"/>
        <v>-6.1399024752335158</v>
      </c>
      <c r="K62" s="151">
        <f t="shared" si="19"/>
        <v>0.64590802628998589</v>
      </c>
      <c r="L62" s="141">
        <f t="shared" si="20"/>
        <v>4.5387569935189553</v>
      </c>
      <c r="N62" s="151">
        <f t="shared" si="21"/>
        <v>-0.96580896411246386</v>
      </c>
      <c r="O62" s="141">
        <f t="shared" si="22"/>
        <v>-6.7866817129482477</v>
      </c>
      <c r="Q62" s="151">
        <v>-0.55386522658200477</v>
      </c>
      <c r="R62" s="141">
        <f t="shared" si="23"/>
        <v>-3.8919777558042239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0.70454668684240784</v>
      </c>
      <c r="C63" s="141">
        <f t="shared" si="15"/>
        <v>0.10916113204637726</v>
      </c>
      <c r="E63" s="151">
        <v>0.62264838494633379</v>
      </c>
      <c r="F63" s="141">
        <f t="shared" si="16"/>
        <v>9.2283442729921256E-2</v>
      </c>
      <c r="H63" s="151">
        <f t="shared" si="17"/>
        <v>-8.1898301896074055E-2</v>
      </c>
      <c r="I63" s="141">
        <f t="shared" si="18"/>
        <v>-11.624254776233578</v>
      </c>
      <c r="K63" s="151">
        <f t="shared" si="19"/>
        <v>3.1977662021665881E-2</v>
      </c>
      <c r="L63" s="141">
        <f t="shared" si="20"/>
        <v>4.5387569935189553</v>
      </c>
      <c r="N63" s="151">
        <f t="shared" si="21"/>
        <v>-0.11211914038963482</v>
      </c>
      <c r="O63" s="141">
        <f t="shared" si="22"/>
        <v>-15.913656608353833</v>
      </c>
      <c r="Q63" s="151">
        <v>-1.7568235281051228E-3</v>
      </c>
      <c r="R63" s="141">
        <f t="shared" si="23"/>
        <v>-0.24935516139870614</v>
      </c>
      <c r="T63" s="151"/>
    </row>
    <row r="64" spans="1:20" x14ac:dyDescent="0.2">
      <c r="A64" s="135" t="str">
        <f t="shared" si="14"/>
        <v>71 Sales occupations</v>
      </c>
      <c r="B64" s="151">
        <v>41.284447775646917</v>
      </c>
      <c r="C64" s="141">
        <f t="shared" si="15"/>
        <v>6.3965343095953031</v>
      </c>
      <c r="E64" s="151">
        <v>35.210905543919623</v>
      </c>
      <c r="F64" s="141">
        <f t="shared" si="16"/>
        <v>5.2186493433385177</v>
      </c>
      <c r="H64" s="151">
        <f t="shared" si="17"/>
        <v>-6.0735422317272949</v>
      </c>
      <c r="I64" s="141">
        <f t="shared" si="18"/>
        <v>-14.711453244410322</v>
      </c>
      <c r="K64" s="151">
        <f t="shared" si="19"/>
        <v>1.8738007606528553</v>
      </c>
      <c r="L64" s="141">
        <f t="shared" si="20"/>
        <v>4.5387569935189553</v>
      </c>
      <c r="N64" s="151">
        <f t="shared" si="21"/>
        <v>-6.5756794250790485</v>
      </c>
      <c r="O64" s="141">
        <f t="shared" si="22"/>
        <v>-15.927739813339453</v>
      </c>
      <c r="Q64" s="151">
        <v>-1.3716635673011017</v>
      </c>
      <c r="R64" s="141">
        <f t="shared" si="23"/>
        <v>-3.3224704245898273</v>
      </c>
      <c r="T64" s="151"/>
    </row>
    <row r="65" spans="1:20" x14ac:dyDescent="0.2">
      <c r="A65" s="135" t="str">
        <f t="shared" si="14"/>
        <v>72 Customer service occupations</v>
      </c>
      <c r="B65" s="151">
        <v>12.208220072373788</v>
      </c>
      <c r="C65" s="141">
        <f t="shared" si="15"/>
        <v>1.8915185441354818</v>
      </c>
      <c r="E65" s="151">
        <v>18.252713813155712</v>
      </c>
      <c r="F65" s="141">
        <f t="shared" si="16"/>
        <v>2.7052559848640394</v>
      </c>
      <c r="H65" s="151">
        <f t="shared" si="17"/>
        <v>6.0444937407819239</v>
      </c>
      <c r="I65" s="141">
        <f t="shared" si="18"/>
        <v>49.51167086560082</v>
      </c>
      <c r="K65" s="151">
        <f t="shared" si="19"/>
        <v>0.55410144231905012</v>
      </c>
      <c r="L65" s="141">
        <f t="shared" si="20"/>
        <v>4.5387569935189553</v>
      </c>
      <c r="N65" s="151">
        <f t="shared" si="21"/>
        <v>5.4211766244986421</v>
      </c>
      <c r="O65" s="141">
        <f t="shared" si="22"/>
        <v>44.405954286213479</v>
      </c>
      <c r="Q65" s="151">
        <v>6.921567396423163E-2</v>
      </c>
      <c r="R65" s="141">
        <f t="shared" si="23"/>
        <v>0.56695958586838624</v>
      </c>
      <c r="T65" s="151"/>
    </row>
    <row r="66" spans="1:20" x14ac:dyDescent="0.2">
      <c r="A66" s="135" t="str">
        <f t="shared" si="14"/>
        <v>81 Process, plant and machine operatives</v>
      </c>
      <c r="B66" s="151">
        <v>19.297351271010683</v>
      </c>
      <c r="C66" s="141">
        <f t="shared" si="15"/>
        <v>2.9898951333956205</v>
      </c>
      <c r="E66" s="151">
        <v>21.887791737019402</v>
      </c>
      <c r="F66" s="141">
        <f t="shared" si="16"/>
        <v>3.244015120061329</v>
      </c>
      <c r="H66" s="151">
        <f t="shared" si="17"/>
        <v>2.5904404660087188</v>
      </c>
      <c r="I66" s="141">
        <f t="shared" si="18"/>
        <v>13.423813608555646</v>
      </c>
      <c r="K66" s="151">
        <f t="shared" si="19"/>
        <v>0.87585988037691642</v>
      </c>
      <c r="L66" s="141">
        <f t="shared" si="20"/>
        <v>4.5387569935189553</v>
      </c>
      <c r="N66" s="151">
        <f t="shared" si="21"/>
        <v>4.0896019021264163</v>
      </c>
      <c r="O66" s="141">
        <f t="shared" si="22"/>
        <v>21.192555624304738</v>
      </c>
      <c r="Q66" s="151">
        <v>-2.3750213164946135</v>
      </c>
      <c r="R66" s="141">
        <f t="shared" si="23"/>
        <v>-12.307499009268041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23.825217079665439</v>
      </c>
      <c r="C67" s="141">
        <f t="shared" si="15"/>
        <v>3.6914341039953018</v>
      </c>
      <c r="E67" s="151">
        <v>23.945758328735554</v>
      </c>
      <c r="F67" s="141">
        <f t="shared" si="16"/>
        <v>3.5490287468502233</v>
      </c>
      <c r="H67" s="151">
        <f t="shared" si="17"/>
        <v>0.12054124907011499</v>
      </c>
      <c r="I67" s="141">
        <f t="shared" si="18"/>
        <v>0.50593977241448762</v>
      </c>
      <c r="K67" s="151">
        <f t="shared" si="19"/>
        <v>1.0813687064243878</v>
      </c>
      <c r="L67" s="141">
        <f t="shared" si="20"/>
        <v>4.5387569935189553</v>
      </c>
      <c r="N67" s="151">
        <f t="shared" si="21"/>
        <v>-1.31891470194984</v>
      </c>
      <c r="O67" s="141">
        <f t="shared" si="22"/>
        <v>-5.5357930109922027</v>
      </c>
      <c r="Q67" s="151">
        <v>0.35808724459556729</v>
      </c>
      <c r="R67" s="141">
        <f t="shared" si="23"/>
        <v>1.5029757898877272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11.005507948262911</v>
      </c>
      <c r="C68" s="141">
        <f t="shared" si="15"/>
        <v>1.7051726007853671</v>
      </c>
      <c r="E68" s="151">
        <v>8.1402575259651826</v>
      </c>
      <c r="F68" s="141">
        <f t="shared" si="16"/>
        <v>1.2064770540904326</v>
      </c>
      <c r="H68" s="151">
        <f t="shared" si="17"/>
        <v>-2.8652504222977289</v>
      </c>
      <c r="I68" s="141">
        <f t="shared" si="18"/>
        <v>-26.034694952448557</v>
      </c>
      <c r="K68" s="151">
        <f t="shared" si="19"/>
        <v>0.4995132616740674</v>
      </c>
      <c r="L68" s="141">
        <f t="shared" si="20"/>
        <v>4.5387569935189553</v>
      </c>
      <c r="N68" s="151">
        <f t="shared" si="21"/>
        <v>-2.9426082701251834</v>
      </c>
      <c r="O68" s="141">
        <f t="shared" si="22"/>
        <v>-26.73759615601967</v>
      </c>
      <c r="Q68" s="151">
        <v>-0.42215541384661287</v>
      </c>
      <c r="R68" s="141">
        <f t="shared" si="23"/>
        <v>-3.8358557899478423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52.515473862218727</v>
      </c>
      <c r="C69" s="141">
        <f t="shared" ref="C69" si="25">B69/B$71*100</f>
        <v>8.1366482644946494</v>
      </c>
      <c r="E69" s="151">
        <v>47.279584925382785</v>
      </c>
      <c r="F69" s="141">
        <f t="shared" ref="F69" si="26">E69/E$71*100</f>
        <v>7.0073623785791543</v>
      </c>
      <c r="H69" s="151">
        <f t="shared" ref="H69" si="27">E69-B69</f>
        <v>-5.2358889368359414</v>
      </c>
      <c r="I69" s="141">
        <f t="shared" ref="I69" si="28">IF(B69&gt;0,((E69/B69)-1)*100,0)</f>
        <v>-9.9701831703413504</v>
      </c>
      <c r="K69" s="151">
        <f t="shared" ref="K69" si="29">(($E$71/$B$71)-1)*B69</f>
        <v>2.3835497426010717</v>
      </c>
      <c r="L69" s="141">
        <f t="shared" ref="L69" si="30">IF(B69&gt;0,K69/B69*100,0)</f>
        <v>4.5387569935189553</v>
      </c>
      <c r="N69" s="151">
        <f t="shared" ref="N69" si="31">H69-(K69+Q69)</f>
        <v>-8.6358929770288491</v>
      </c>
      <c r="O69" s="141">
        <f t="shared" ref="O69" si="32">IF(B69&gt;0,N69/B69*100,0)</f>
        <v>-16.444473108414204</v>
      </c>
      <c r="Q69" s="151">
        <v>1.016454297591836</v>
      </c>
      <c r="R69" s="141">
        <f t="shared" ref="R69" si="33">IF(B69&gt;0,Q69/B69*100,0)</f>
        <v>1.9355329445539002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645.4190000000001</v>
      </c>
      <c r="C71" s="147">
        <f>B71/B$71*100</f>
        <v>100</v>
      </c>
      <c r="D71" s="145"/>
      <c r="E71" s="152">
        <f>SUM(E44:E69)</f>
        <v>674.71300000000019</v>
      </c>
      <c r="F71" s="147">
        <f>E71/E$71*100</f>
        <v>100</v>
      </c>
      <c r="G71" s="145"/>
      <c r="H71" s="152">
        <f t="shared" si="17"/>
        <v>29.294000000000096</v>
      </c>
      <c r="I71" s="147">
        <f t="shared" si="18"/>
        <v>4.5387569935189553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Sheffield City Region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Sheffield City Region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Sheffield City Region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Sheffield City Region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44.107923395791616</v>
      </c>
      <c r="C7" s="11">
        <f t="shared" si="2"/>
        <v>44.731139225367968</v>
      </c>
      <c r="D7" s="11">
        <f t="shared" si="2"/>
        <v>0.62321582957634702</v>
      </c>
      <c r="E7" s="11">
        <f t="shared" si="2"/>
        <v>22.082811574454588</v>
      </c>
      <c r="F7" s="11">
        <f t="shared" si="2"/>
        <v>22.706027404030934</v>
      </c>
      <c r="G7" s="200">
        <f>IF(B7&gt;0,(1+(E7/B7))^(1/($C$6-$B$6))-1,0)</f>
        <v>2.7429519482072839E-2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28.934164259235246</v>
      </c>
      <c r="R7" s="11">
        <v>26.551102420323154</v>
      </c>
      <c r="S7" s="345">
        <f>R7-Q7</f>
        <v>-2.3830618389120914</v>
      </c>
      <c r="T7" s="345">
        <v>12.374236755211841</v>
      </c>
      <c r="U7" s="345">
        <f>SUM(S7:T7)</f>
        <v>9.9911749162997499</v>
      </c>
      <c r="V7" s="346">
        <f>IF(Q7&gt;0,(1+(T7/Q7))^(1/($C$6-$B$6))-1,0)</f>
        <v>2.4020134986512121E-2</v>
      </c>
      <c r="X7" s="10" t="str">
        <f>name!B4</f>
        <v>Agriculture</v>
      </c>
      <c r="Y7" s="11">
        <v>3.0840000000000058</v>
      </c>
      <c r="Z7" s="11">
        <v>3.2379999999999938</v>
      </c>
      <c r="AA7" s="345">
        <f>Z7-Y7</f>
        <v>0.15399999999998792</v>
      </c>
      <c r="AB7" s="11">
        <v>1.6311197748597124</v>
      </c>
      <c r="AC7" s="345">
        <f>SUM(AA7:AB7)</f>
        <v>1.7851197748597003</v>
      </c>
      <c r="AD7" s="348">
        <f>IF(Y7&gt;0,(1+(AB7/Y7))^(1/($C$6-$B$6))-1,0)</f>
        <v>2.8707463292102942E-2</v>
      </c>
    </row>
    <row r="8" spans="1:30" x14ac:dyDescent="0.2">
      <c r="A8" s="10" t="str">
        <f>name!D5</f>
        <v>12 Other managers and proprietors</v>
      </c>
      <c r="B8" s="11">
        <f t="shared" si="2"/>
        <v>19.584754929119015</v>
      </c>
      <c r="C8" s="11">
        <f t="shared" si="2"/>
        <v>26.819292572773112</v>
      </c>
      <c r="D8" s="11">
        <f t="shared" si="2"/>
        <v>7.2345376436540949</v>
      </c>
      <c r="E8" s="11">
        <f t="shared" si="2"/>
        <v>13.699692933332935</v>
      </c>
      <c r="F8" s="11">
        <f t="shared" si="2"/>
        <v>20.93423057698703</v>
      </c>
      <c r="G8" s="200">
        <f t="shared" ref="G8:G33" si="3">IF(B8&gt;0,(1+(E8/B8))^(1/($C$6-$B$6))-1,0)</f>
        <v>3.5988372369357258E-2</v>
      </c>
      <c r="H8" s="11"/>
      <c r="I8" s="10" t="str">
        <f>name!E4</f>
        <v>Managers, directors and senior officials</v>
      </c>
      <c r="J8" s="11">
        <f t="array" ref="J8:J16">MMULT(aggregation!$B$13:$AA$21,B7:B32)</f>
        <v>63.692678324910631</v>
      </c>
      <c r="K8" s="11">
        <f t="array" ref="K8:K16">MMULT(aggregation!$B$13:$AA$21,C7:C32)</f>
        <v>71.550431798141076</v>
      </c>
      <c r="L8" s="11">
        <f t="array" ref="L8:L16">MMULT(aggregation!$B$13:$AA$21,D7:D32)</f>
        <v>7.8577534732304422</v>
      </c>
      <c r="M8" s="11">
        <f t="array" ref="M8:M16">MMULT(aggregation!$B$13:$AA$21,E7:E32)</f>
        <v>35.782504507787522</v>
      </c>
      <c r="N8" s="11">
        <f t="array" ref="N8:N16">MMULT(aggregation!$B$13:$AA$21,F7:F32)</f>
        <v>43.640257981017967</v>
      </c>
      <c r="O8" s="11"/>
      <c r="P8" s="10" t="str">
        <f>name!D5</f>
        <v>12 Other managers and proprietors</v>
      </c>
      <c r="Q8" s="11">
        <v>11.104738132410736</v>
      </c>
      <c r="R8" s="11">
        <v>15.379058430025264</v>
      </c>
      <c r="S8" s="345">
        <f t="shared" ref="S8:S31" si="4">R8-Q8</f>
        <v>4.274320297614528</v>
      </c>
      <c r="T8" s="345">
        <v>7.0687902953381023</v>
      </c>
      <c r="U8" s="345">
        <f t="shared" ref="U8:U31" si="5">SUM(S8:T8)</f>
        <v>11.34311059295263</v>
      </c>
      <c r="V8" s="346">
        <f t="shared" ref="V8:V33" si="6">IF(Q8&gt;0,(1+(T8/Q8))^(1/($C$6-$B$6))-1,0)</f>
        <v>3.338478324366001E-2</v>
      </c>
      <c r="X8" s="10" t="str">
        <f>name!B5</f>
        <v>Mining and quarrying</v>
      </c>
      <c r="Y8" s="11">
        <v>0.17200000000000021</v>
      </c>
      <c r="Z8" s="11">
        <v>6.4000000000000057E-2</v>
      </c>
      <c r="AA8" s="345">
        <f t="shared" ref="AA8:AA29" si="7">Z8-Y8</f>
        <v>-0.10800000000000015</v>
      </c>
      <c r="AB8" s="11">
        <v>4.3888241754343388E-2</v>
      </c>
      <c r="AC8" s="345">
        <f t="shared" ref="AC8:AC29" si="8">SUM(AA8:AB8)</f>
        <v>-6.4111758245656764E-2</v>
      </c>
      <c r="AD8" s="348">
        <f t="shared" ref="AD8:AD29" si="9">IF(Y8&gt;0,(1+(AB8/Y8))^(1/($C$6-$B$6))-1,0)</f>
        <v>1.5266452863570867E-2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32.665150204284913</v>
      </c>
      <c r="C9" s="11">
        <f t="shared" si="2"/>
        <v>38.078964393690569</v>
      </c>
      <c r="D9" s="11">
        <f t="shared" si="2"/>
        <v>5.4138141894056533</v>
      </c>
      <c r="E9" s="11">
        <f t="shared" si="2"/>
        <v>13.51265776562976</v>
      </c>
      <c r="F9" s="11">
        <f t="shared" si="2"/>
        <v>18.926471955035414</v>
      </c>
      <c r="G9" s="200">
        <f t="shared" si="3"/>
        <v>2.3347760739066636E-2</v>
      </c>
      <c r="H9" s="11"/>
      <c r="I9" s="10" t="str">
        <f>name!E5</f>
        <v>Professional occupations</v>
      </c>
      <c r="J9" s="11">
        <v>136.10556194371179</v>
      </c>
      <c r="K9" s="11">
        <v>162.71795238228535</v>
      </c>
      <c r="L9" s="11">
        <v>26.612390438573534</v>
      </c>
      <c r="M9" s="11">
        <v>72.391376047496266</v>
      </c>
      <c r="N9" s="11">
        <v>99.003766486069807</v>
      </c>
      <c r="O9" s="11"/>
      <c r="P9" s="10" t="str">
        <f>name!D6</f>
        <v>21 Science, research, engineering and technology professionals</v>
      </c>
      <c r="Q9" s="11">
        <v>24.872933112193017</v>
      </c>
      <c r="R9" s="11">
        <v>26.768740937284711</v>
      </c>
      <c r="S9" s="345">
        <f t="shared" si="4"/>
        <v>1.8958078250916941</v>
      </c>
      <c r="T9" s="345">
        <v>8.4795515583226777</v>
      </c>
      <c r="U9" s="345">
        <f t="shared" si="5"/>
        <v>10.375359383414372</v>
      </c>
      <c r="V9" s="346">
        <f t="shared" si="6"/>
        <v>1.9749292673922669E-2</v>
      </c>
      <c r="X9" s="10" t="str">
        <f>name!B6</f>
        <v>Food drink and tobacco</v>
      </c>
      <c r="Y9" s="11">
        <v>7.9440000000000035</v>
      </c>
      <c r="Z9" s="11">
        <v>6.0130000000000026</v>
      </c>
      <c r="AA9" s="345">
        <f t="shared" si="7"/>
        <v>-1.9310000000000009</v>
      </c>
      <c r="AB9" s="11">
        <v>3.0648053725656035</v>
      </c>
      <c r="AC9" s="345">
        <f t="shared" si="8"/>
        <v>1.1338053725656025</v>
      </c>
      <c r="AD9" s="348">
        <f t="shared" si="9"/>
        <v>2.1990198217237245E-2</v>
      </c>
    </row>
    <row r="10" spans="1:30" x14ac:dyDescent="0.2">
      <c r="A10" s="10" t="str">
        <f>name!D7</f>
        <v>22 Health professionals</v>
      </c>
      <c r="B10" s="11">
        <f t="shared" si="2"/>
        <v>31.690508453740353</v>
      </c>
      <c r="C10" s="11">
        <f t="shared" si="2"/>
        <v>38.976830523501008</v>
      </c>
      <c r="D10" s="11">
        <f t="shared" si="2"/>
        <v>7.2863220697606517</v>
      </c>
      <c r="E10" s="11">
        <f t="shared" si="2"/>
        <v>19.138152047648511</v>
      </c>
      <c r="F10" s="11">
        <f t="shared" si="2"/>
        <v>26.424474117409162</v>
      </c>
      <c r="G10" s="200">
        <f t="shared" si="3"/>
        <v>3.1997465033742012E-2</v>
      </c>
      <c r="H10" s="11"/>
      <c r="I10" s="10" t="str">
        <f>name!E6</f>
        <v>Associate professional occupations</v>
      </c>
      <c r="J10" s="11">
        <v>79.602457646781772</v>
      </c>
      <c r="K10" s="11">
        <v>83.383011824652868</v>
      </c>
      <c r="L10" s="11">
        <v>3.7805541778710912</v>
      </c>
      <c r="M10" s="11">
        <v>37.0606514485644</v>
      </c>
      <c r="N10" s="11">
        <v>40.841205626435496</v>
      </c>
      <c r="O10" s="11"/>
      <c r="P10" s="10" t="str">
        <f>name!D7</f>
        <v>22 Health professionals</v>
      </c>
      <c r="Q10" s="11">
        <v>9.1716548147229346</v>
      </c>
      <c r="R10" s="11">
        <v>10.848677145344958</v>
      </c>
      <c r="S10" s="345">
        <f t="shared" si="4"/>
        <v>1.6770223306220231</v>
      </c>
      <c r="T10" s="345">
        <v>3.9546368851976976</v>
      </c>
      <c r="U10" s="345">
        <f t="shared" si="5"/>
        <v>5.6316592158197203</v>
      </c>
      <c r="V10" s="346">
        <f t="shared" si="6"/>
        <v>2.418785910712784E-2</v>
      </c>
      <c r="X10" s="10" t="str">
        <f>name!B7</f>
        <v>Engineering</v>
      </c>
      <c r="Y10" s="11">
        <v>7.2400000000000153</v>
      </c>
      <c r="Z10" s="11">
        <v>7.3200000000000038</v>
      </c>
      <c r="AA10" s="345">
        <f t="shared" si="7"/>
        <v>7.9999999999988525E-2</v>
      </c>
      <c r="AB10" s="11">
        <v>3.1310055196419437</v>
      </c>
      <c r="AC10" s="345">
        <f t="shared" si="8"/>
        <v>3.2110055196419323</v>
      </c>
      <c r="AD10" s="348">
        <f t="shared" si="9"/>
        <v>2.4248853779950563E-2</v>
      </c>
    </row>
    <row r="11" spans="1:30" x14ac:dyDescent="0.2">
      <c r="A11" s="10" t="str">
        <f>name!D8</f>
        <v>23 Teaching and other educational professionals</v>
      </c>
      <c r="B11" s="11">
        <f t="shared" si="2"/>
        <v>31.978750655181333</v>
      </c>
      <c r="C11" s="11">
        <f t="shared" si="2"/>
        <v>35.612861724570301</v>
      </c>
      <c r="D11" s="11">
        <f t="shared" si="2"/>
        <v>3.6341110693889633</v>
      </c>
      <c r="E11" s="11">
        <f t="shared" si="2"/>
        <v>17.532628074838204</v>
      </c>
      <c r="F11" s="11">
        <f t="shared" si="2"/>
        <v>21.166739144227169</v>
      </c>
      <c r="G11" s="200">
        <f t="shared" si="3"/>
        <v>2.9570843293602822E-2</v>
      </c>
      <c r="H11" s="11"/>
      <c r="I11" s="10" t="str">
        <f>name!E7</f>
        <v>Administrative and secretarial occupations</v>
      </c>
      <c r="J11" s="11">
        <v>79.874854703904717</v>
      </c>
      <c r="K11" s="11">
        <v>70.971802668521917</v>
      </c>
      <c r="L11" s="11">
        <v>-8.9030520353828102</v>
      </c>
      <c r="M11" s="11">
        <v>37.068235870419265</v>
      </c>
      <c r="N11" s="11">
        <v>28.165183835036459</v>
      </c>
      <c r="O11" s="11"/>
      <c r="P11" s="10" t="str">
        <f>name!D8</f>
        <v>23 Teaching and other educational professionals</v>
      </c>
      <c r="Q11" s="11">
        <v>9.2647446750468934</v>
      </c>
      <c r="R11" s="11">
        <v>9.852669395291489</v>
      </c>
      <c r="S11" s="345">
        <f t="shared" si="4"/>
        <v>0.58792472024459563</v>
      </c>
      <c r="T11" s="345">
        <v>4.1521022034657484</v>
      </c>
      <c r="U11" s="345">
        <f t="shared" si="5"/>
        <v>4.7400269237103441</v>
      </c>
      <c r="V11" s="346">
        <f t="shared" si="6"/>
        <v>2.4993553237734334E-2</v>
      </c>
      <c r="X11" s="10" t="str">
        <f>name!B8</f>
        <v>Rest of manufacturing</v>
      </c>
      <c r="Y11" s="11">
        <v>47.013000000000083</v>
      </c>
      <c r="Z11" s="11">
        <v>37.302000000000021</v>
      </c>
      <c r="AA11" s="345">
        <f t="shared" si="7"/>
        <v>-9.7110000000000625</v>
      </c>
      <c r="AB11" s="11">
        <v>17.679243714687534</v>
      </c>
      <c r="AC11" s="345">
        <f t="shared" si="8"/>
        <v>7.9682437146874712</v>
      </c>
      <c r="AD11" s="348">
        <f t="shared" si="9"/>
        <v>2.15092020686658E-2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39.771152630505206</v>
      </c>
      <c r="C12" s="11">
        <f t="shared" si="2"/>
        <v>50.049295740523469</v>
      </c>
      <c r="D12" s="11">
        <f t="shared" si="2"/>
        <v>10.278143110018268</v>
      </c>
      <c r="E12" s="11">
        <f t="shared" si="2"/>
        <v>22.2079381593798</v>
      </c>
      <c r="F12" s="11">
        <f t="shared" si="2"/>
        <v>32.486081269398071</v>
      </c>
      <c r="G12" s="200">
        <f t="shared" si="3"/>
        <v>3.0018760453954796E-2</v>
      </c>
      <c r="H12" s="11"/>
      <c r="I12" s="10" t="str">
        <f>name!E8</f>
        <v>Skilled trades occupations</v>
      </c>
      <c r="J12" s="11">
        <v>58.175380438626775</v>
      </c>
      <c r="K12" s="11">
        <v>52.205787162158011</v>
      </c>
      <c r="L12" s="11">
        <v>-5.9695932764687569</v>
      </c>
      <c r="M12" s="11">
        <v>23.207676706802243</v>
      </c>
      <c r="N12" s="11">
        <v>17.238083430333486</v>
      </c>
      <c r="O12" s="11"/>
      <c r="P12" s="10" t="str">
        <f>name!D9</f>
        <v>24 Business, media and public service professionals</v>
      </c>
      <c r="Q12" s="11">
        <v>20.754201445794155</v>
      </c>
      <c r="R12" s="11">
        <v>24.580877109516756</v>
      </c>
      <c r="S12" s="345">
        <f t="shared" si="4"/>
        <v>3.8266756637226003</v>
      </c>
      <c r="T12" s="345">
        <v>9.7868458155638365</v>
      </c>
      <c r="U12" s="345">
        <f t="shared" si="5"/>
        <v>13.613521479286437</v>
      </c>
      <c r="V12" s="346">
        <f t="shared" si="6"/>
        <v>2.6089381074773765E-2</v>
      </c>
      <c r="X12" s="10" t="str">
        <f>name!B9</f>
        <v>Electricity and gas</v>
      </c>
      <c r="Y12" s="11">
        <v>1.0710000000000022</v>
      </c>
      <c r="Z12" s="11">
        <v>1.0419999999999996</v>
      </c>
      <c r="AA12" s="345">
        <f t="shared" si="7"/>
        <v>-2.9000000000002579E-2</v>
      </c>
      <c r="AB12" s="11">
        <v>0.44923441335370129</v>
      </c>
      <c r="AC12" s="345">
        <f t="shared" si="8"/>
        <v>0.42023441335369871</v>
      </c>
      <c r="AD12" s="348">
        <f t="shared" si="9"/>
        <v>2.362622983092888E-2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12.970277706722012</v>
      </c>
      <c r="C13" s="11">
        <f t="shared" si="2"/>
        <v>12.089360187375808</v>
      </c>
      <c r="D13" s="11">
        <f t="shared" si="2"/>
        <v>-0.88091751934620355</v>
      </c>
      <c r="E13" s="11">
        <f t="shared" si="2"/>
        <v>4.8521465154457069</v>
      </c>
      <c r="F13" s="11">
        <f t="shared" si="2"/>
        <v>3.9712289960995029</v>
      </c>
      <c r="G13" s="200">
        <f t="shared" si="3"/>
        <v>2.1412496167080741E-2</v>
      </c>
      <c r="H13" s="11"/>
      <c r="I13" s="10" t="str">
        <f>name!E9</f>
        <v>Caring, leisure and other service occupations</v>
      </c>
      <c r="J13" s="11">
        <v>67.831848932885663</v>
      </c>
      <c r="K13" s="11">
        <v>79.167002290062499</v>
      </c>
      <c r="L13" s="11">
        <v>11.335153357176839</v>
      </c>
      <c r="M13" s="11">
        <v>41.016202675449598</v>
      </c>
      <c r="N13" s="11">
        <v>52.351356032626448</v>
      </c>
      <c r="O13" s="11"/>
      <c r="P13" s="10" t="str">
        <f>name!D10</f>
        <v>31 Science, engineering and technology associate professionals</v>
      </c>
      <c r="Q13" s="11">
        <v>9.5350899564524632</v>
      </c>
      <c r="R13" s="11">
        <v>7.8917775068589338</v>
      </c>
      <c r="S13" s="345">
        <f t="shared" si="4"/>
        <v>-1.6433124495935294</v>
      </c>
      <c r="T13" s="345">
        <v>2.9356536434478202</v>
      </c>
      <c r="U13" s="345">
        <f t="shared" si="5"/>
        <v>1.2923411938542908</v>
      </c>
      <c r="V13" s="346">
        <f t="shared" si="6"/>
        <v>1.8054833925623237E-2</v>
      </c>
      <c r="X13" s="10" t="str">
        <f>name!B10</f>
        <v>Water and sewerage</v>
      </c>
      <c r="Y13" s="11">
        <v>2.6390000000000047</v>
      </c>
      <c r="Z13" s="11">
        <v>2.8159999999999989</v>
      </c>
      <c r="AA13" s="345">
        <f t="shared" si="7"/>
        <v>0.17699999999999427</v>
      </c>
      <c r="AB13" s="11">
        <v>1.2500581320494613</v>
      </c>
      <c r="AC13" s="345">
        <f t="shared" si="8"/>
        <v>1.4270581320494555</v>
      </c>
      <c r="AD13" s="348">
        <f t="shared" si="9"/>
        <v>2.6188168151122682E-2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13.342630100715978</v>
      </c>
      <c r="C14" s="11">
        <f t="shared" si="2"/>
        <v>15.425386074634536</v>
      </c>
      <c r="D14" s="11">
        <f t="shared" si="2"/>
        <v>2.0827559739185593</v>
      </c>
      <c r="E14" s="11">
        <f t="shared" si="2"/>
        <v>8.1315779377983652</v>
      </c>
      <c r="F14" s="11">
        <f t="shared" si="2"/>
        <v>10.214333911716926</v>
      </c>
      <c r="G14" s="200">
        <f t="shared" si="3"/>
        <v>3.2234524768603556E-2</v>
      </c>
      <c r="H14" s="11"/>
      <c r="I14" s="10" t="str">
        <f>name!E10</f>
        <v>Sales and customer service occupations</v>
      </c>
      <c r="J14" s="11">
        <v>53.49266784802073</v>
      </c>
      <c r="K14" s="11">
        <v>53.463619357075324</v>
      </c>
      <c r="L14" s="11">
        <v>-2.9048490945396743E-2</v>
      </c>
      <c r="M14" s="11">
        <v>24.498540524144033</v>
      </c>
      <c r="N14" s="11">
        <v>24.46949203319863</v>
      </c>
      <c r="O14" s="11"/>
      <c r="P14" s="10" t="str">
        <f>name!D11</f>
        <v>32 Health and social care associate professionals</v>
      </c>
      <c r="Q14" s="11">
        <v>3.4239931092760005</v>
      </c>
      <c r="R14" s="11">
        <v>3.5179456133519129</v>
      </c>
      <c r="S14" s="345">
        <f t="shared" si="4"/>
        <v>9.395250407591238E-2</v>
      </c>
      <c r="T14" s="345">
        <v>1.6142868639589236</v>
      </c>
      <c r="U14" s="345">
        <f t="shared" si="5"/>
        <v>1.708239368034836</v>
      </c>
      <c r="V14" s="346">
        <f t="shared" si="6"/>
        <v>2.608489486529475E-2</v>
      </c>
      <c r="X14" s="10" t="str">
        <f>name!B11</f>
        <v>Construction</v>
      </c>
      <c r="Y14" s="11">
        <v>46.385999999999996</v>
      </c>
      <c r="Z14" s="11">
        <v>45.899000000000093</v>
      </c>
      <c r="AA14" s="345">
        <f t="shared" si="7"/>
        <v>-0.4869999999999024</v>
      </c>
      <c r="AB14" s="11">
        <v>18.948417545594204</v>
      </c>
      <c r="AC14" s="345">
        <f t="shared" si="8"/>
        <v>18.461417545594301</v>
      </c>
      <c r="AD14" s="348">
        <f t="shared" si="9"/>
        <v>2.3097460491790844E-2</v>
      </c>
    </row>
    <row r="15" spans="1:30" x14ac:dyDescent="0.2">
      <c r="A15" s="10" t="str">
        <f>name!D12</f>
        <v>33 Protective service occupations</v>
      </c>
      <c r="B15" s="11">
        <f t="shared" si="2"/>
        <v>7.7383575266497839</v>
      </c>
      <c r="C15" s="11">
        <f t="shared" si="2"/>
        <v>10.246360677531971</v>
      </c>
      <c r="D15" s="11">
        <f t="shared" si="2"/>
        <v>2.5080031508821867</v>
      </c>
      <c r="E15" s="11">
        <f t="shared" si="2"/>
        <v>3.2259832347245236</v>
      </c>
      <c r="F15" s="11">
        <f t="shared" si="2"/>
        <v>5.733986385606709</v>
      </c>
      <c r="G15" s="200">
        <f t="shared" si="3"/>
        <v>2.3502518288620822E-2</v>
      </c>
      <c r="H15" s="11"/>
      <c r="I15" s="10" t="str">
        <f>name!E11</f>
        <v>Process, plant and machine operatives</v>
      </c>
      <c r="J15" s="11">
        <v>43.122568350676147</v>
      </c>
      <c r="K15" s="11">
        <v>45.833550065754935</v>
      </c>
      <c r="L15" s="11">
        <v>2.7109817150787894</v>
      </c>
      <c r="M15" s="11">
        <v>21.725791098956915</v>
      </c>
      <c r="N15" s="11">
        <v>24.436772814035699</v>
      </c>
      <c r="O15" s="11"/>
      <c r="P15" s="10" t="str">
        <f>name!D12</f>
        <v>33 Protective service occupations</v>
      </c>
      <c r="Q15" s="11">
        <v>5.9202146189521834</v>
      </c>
      <c r="R15" s="11">
        <v>7.122203049801481</v>
      </c>
      <c r="S15" s="345">
        <f t="shared" si="4"/>
        <v>1.2019884308492976</v>
      </c>
      <c r="T15" s="345">
        <v>1.9507630092160639</v>
      </c>
      <c r="U15" s="345">
        <f t="shared" si="5"/>
        <v>3.1527514400653613</v>
      </c>
      <c r="V15" s="346">
        <f t="shared" si="6"/>
        <v>1.9168710216014517E-2</v>
      </c>
      <c r="X15" s="10" t="str">
        <f>name!B12</f>
        <v>Wholesale and retail trade</v>
      </c>
      <c r="Y15" s="11">
        <v>95.091999999999928</v>
      </c>
      <c r="Z15" s="11">
        <v>94.995999999999924</v>
      </c>
      <c r="AA15" s="345">
        <f t="shared" si="7"/>
        <v>-9.6000000000003638E-2</v>
      </c>
      <c r="AB15" s="11">
        <v>43.315471543855367</v>
      </c>
      <c r="AC15" s="345">
        <f t="shared" si="8"/>
        <v>43.219471543855363</v>
      </c>
      <c r="AD15" s="348">
        <f t="shared" si="9"/>
        <v>2.5339535812475056E-2</v>
      </c>
    </row>
    <row r="16" spans="1:30" x14ac:dyDescent="0.2">
      <c r="A16" s="10" t="str">
        <f>name!D13</f>
        <v>34 Culture, media and sports occupations</v>
      </c>
      <c r="B16" s="11">
        <f t="shared" si="2"/>
        <v>9.5537937732517353</v>
      </c>
      <c r="C16" s="11">
        <f t="shared" si="2"/>
        <v>9.4468276324867144</v>
      </c>
      <c r="D16" s="11">
        <f t="shared" si="2"/>
        <v>-0.10696614076501962</v>
      </c>
      <c r="E16" s="11">
        <f t="shared" si="2"/>
        <v>4.3539720955112546</v>
      </c>
      <c r="F16" s="11">
        <f t="shared" si="2"/>
        <v>4.2470059547462355</v>
      </c>
      <c r="G16" s="200">
        <f t="shared" si="3"/>
        <v>2.5349916917417614E-2</v>
      </c>
      <c r="H16" s="11"/>
      <c r="I16" s="10" t="str">
        <f>name!E12</f>
        <v>Elementary occupations</v>
      </c>
      <c r="J16" s="11">
        <v>63.520981810481672</v>
      </c>
      <c r="K16" s="11">
        <v>55.419842451348011</v>
      </c>
      <c r="L16" s="11">
        <v>-8.101139359133656</v>
      </c>
      <c r="M16" s="11">
        <v>27.603369247173532</v>
      </c>
      <c r="N16" s="11">
        <v>19.502229888039878</v>
      </c>
      <c r="O16" s="11"/>
      <c r="P16" s="10" t="str">
        <f>name!D13</f>
        <v>34 Culture, media and sports occupations</v>
      </c>
      <c r="Q16" s="11">
        <v>4.5455647449649739</v>
      </c>
      <c r="R16" s="11">
        <v>4.1282769664492607</v>
      </c>
      <c r="S16" s="345">
        <f t="shared" si="4"/>
        <v>-0.41728777851571319</v>
      </c>
      <c r="T16" s="345">
        <v>1.6357505755830855</v>
      </c>
      <c r="U16" s="345">
        <f t="shared" si="5"/>
        <v>1.2184627970673723</v>
      </c>
      <c r="V16" s="346">
        <f t="shared" si="6"/>
        <v>2.0703341860672131E-2</v>
      </c>
      <c r="X16" s="10" t="str">
        <f>name!B13</f>
        <v>Transport and storage</v>
      </c>
      <c r="Y16" s="11">
        <v>39.362999999999936</v>
      </c>
      <c r="Z16" s="11">
        <v>44.724999999999945</v>
      </c>
      <c r="AA16" s="345">
        <f t="shared" si="7"/>
        <v>5.362000000000009</v>
      </c>
      <c r="AB16" s="11">
        <v>19.812925948161286</v>
      </c>
      <c r="AC16" s="345">
        <f t="shared" si="8"/>
        <v>25.174925948161295</v>
      </c>
      <c r="AD16" s="348">
        <f t="shared" si="9"/>
        <v>2.7551958788800013E-2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35.997398539442273</v>
      </c>
      <c r="C17" s="11">
        <f t="shared" si="10"/>
        <v>36.175077252623836</v>
      </c>
      <c r="D17" s="11">
        <f t="shared" si="10"/>
        <v>0.17767871318156814</v>
      </c>
      <c r="E17" s="11">
        <f t="shared" si="10"/>
        <v>16.496971665084551</v>
      </c>
      <c r="F17" s="11">
        <f t="shared" si="10"/>
        <v>16.674650378266122</v>
      </c>
      <c r="G17" s="200">
        <f t="shared" si="3"/>
        <v>2.5469562151536618E-2</v>
      </c>
      <c r="H17" s="11"/>
      <c r="O17" s="11"/>
      <c r="P17" s="10" t="str">
        <f>name!D14</f>
        <v>35 Business and public service associate professionals</v>
      </c>
      <c r="Q17" s="11">
        <v>18.176879223616723</v>
      </c>
      <c r="R17" s="11">
        <v>16.6668566274905</v>
      </c>
      <c r="S17" s="345">
        <f t="shared" si="4"/>
        <v>-1.5100225961262232</v>
      </c>
      <c r="T17" s="345">
        <v>6.5181349357618057</v>
      </c>
      <c r="U17" s="345">
        <f t="shared" si="5"/>
        <v>5.0081123396355824</v>
      </c>
      <c r="V17" s="346">
        <f t="shared" si="6"/>
        <v>2.0640185793446397E-2</v>
      </c>
      <c r="X17" s="10" t="str">
        <f>name!B14</f>
        <v>Accommodation and food</v>
      </c>
      <c r="Y17" s="11">
        <v>34.842999999999947</v>
      </c>
      <c r="Z17" s="11">
        <v>37.217000000000048</v>
      </c>
      <c r="AA17" s="345">
        <f t="shared" si="7"/>
        <v>2.3740000000001018</v>
      </c>
      <c r="AB17" s="11">
        <v>17.758736383704225</v>
      </c>
      <c r="AC17" s="345">
        <f t="shared" si="8"/>
        <v>20.132736383704326</v>
      </c>
      <c r="AD17" s="348">
        <f t="shared" si="9"/>
        <v>2.7840286469630326E-2</v>
      </c>
    </row>
    <row r="18" spans="1:30" x14ac:dyDescent="0.2">
      <c r="A18" s="10" t="str">
        <f>name!D15</f>
        <v>41 Administrative occupations</v>
      </c>
      <c r="B18" s="11">
        <f t="shared" si="10"/>
        <v>65.94664354960608</v>
      </c>
      <c r="C18" s="11">
        <f t="shared" si="10"/>
        <v>59.198389579994064</v>
      </c>
      <c r="D18" s="11">
        <f t="shared" si="10"/>
        <v>-6.748253969612013</v>
      </c>
      <c r="E18" s="11">
        <f t="shared" si="10"/>
        <v>29.774715808805897</v>
      </c>
      <c r="F18" s="11">
        <f t="shared" si="10"/>
        <v>23.026461839193885</v>
      </c>
      <c r="G18" s="200">
        <f t="shared" si="3"/>
        <v>2.5150774339590898E-2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26.149294741476968</v>
      </c>
      <c r="R18" s="11">
        <v>27.983628453914161</v>
      </c>
      <c r="S18" s="345">
        <f t="shared" si="4"/>
        <v>1.8343337124371928</v>
      </c>
      <c r="T18" s="345">
        <v>9.9704220438710198</v>
      </c>
      <c r="U18" s="345">
        <f t="shared" si="5"/>
        <v>11.804755756308213</v>
      </c>
      <c r="V18" s="346">
        <f t="shared" si="6"/>
        <v>2.1767983995891971E-2</v>
      </c>
      <c r="X18" s="10" t="str">
        <f>name!B15</f>
        <v>Media</v>
      </c>
      <c r="Y18" s="11">
        <v>3.6190000000000069</v>
      </c>
      <c r="Z18" s="11">
        <v>3.613999999999995</v>
      </c>
      <c r="AA18" s="345">
        <f t="shared" si="7"/>
        <v>-5.0000000000118838E-3</v>
      </c>
      <c r="AB18" s="11">
        <v>1.6973226660967451</v>
      </c>
      <c r="AC18" s="345">
        <f t="shared" si="8"/>
        <v>1.6923226660967332</v>
      </c>
      <c r="AD18" s="348">
        <f t="shared" si="9"/>
        <v>2.5970444126176773E-2</v>
      </c>
    </row>
    <row r="19" spans="1:30" x14ac:dyDescent="0.2">
      <c r="A19" s="10" t="str">
        <f>name!D16</f>
        <v>42 Secretarial and related occupations</v>
      </c>
      <c r="B19" s="11">
        <f t="shared" si="10"/>
        <v>13.928211154298642</v>
      </c>
      <c r="C19" s="11">
        <f t="shared" si="10"/>
        <v>11.773413088527846</v>
      </c>
      <c r="D19" s="11">
        <f t="shared" si="10"/>
        <v>-2.1547980657707972</v>
      </c>
      <c r="E19" s="11">
        <f t="shared" si="10"/>
        <v>7.2935200616133677</v>
      </c>
      <c r="F19" s="11">
        <f t="shared" si="10"/>
        <v>5.1387219958425714</v>
      </c>
      <c r="G19" s="200">
        <f t="shared" si="3"/>
        <v>2.8471744036555835E-2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0.68137785163724085</v>
      </c>
      <c r="K19" s="11">
        <f t="array" ref="K19:K27">MMULT(aggregation!$B$13:$AA$21,C36:C61)</f>
        <v>1.3680591682289256</v>
      </c>
      <c r="L19" s="11">
        <f t="array" ref="L19:L27">MMULT(aggregation!$B$13:$AA$21,D36:D61)</f>
        <v>0.68668131659168474</v>
      </c>
      <c r="M19" s="11">
        <f t="array" ref="M19:M27">MMULT(aggregation!$B$13:$AA$21,E36:E61)</f>
        <v>0.6522185896290863</v>
      </c>
      <c r="N19" s="11">
        <f t="array" ref="N19:N27">MMULT(aggregation!$B$13:$AA$21,F36:F61)</f>
        <v>1.3388999062207709</v>
      </c>
      <c r="O19" s="11"/>
      <c r="P19" s="10" t="str">
        <f>name!D16</f>
        <v>42 Secretarial and related occupations</v>
      </c>
      <c r="Q19" s="11">
        <v>1.0533113581252642</v>
      </c>
      <c r="R19" s="11">
        <v>1.7169863034558752</v>
      </c>
      <c r="S19" s="345">
        <f t="shared" si="4"/>
        <v>0.663674945330611</v>
      </c>
      <c r="T19" s="345">
        <v>0.49653242659433666</v>
      </c>
      <c r="U19" s="345">
        <f t="shared" si="5"/>
        <v>1.1602073719249477</v>
      </c>
      <c r="V19" s="346">
        <f t="shared" si="6"/>
        <v>2.6082019282978264E-2</v>
      </c>
      <c r="X19" s="10" t="str">
        <f>name!B16</f>
        <v>Information technology</v>
      </c>
      <c r="Y19" s="11">
        <v>16.763999999999974</v>
      </c>
      <c r="Z19" s="11">
        <v>18.987000000000087</v>
      </c>
      <c r="AA19" s="345">
        <f t="shared" si="7"/>
        <v>2.2230000000001127</v>
      </c>
      <c r="AB19" s="11">
        <v>7.8998838438270855</v>
      </c>
      <c r="AC19" s="345">
        <f t="shared" si="8"/>
        <v>10.122883843827198</v>
      </c>
      <c r="AD19" s="348">
        <f t="shared" si="9"/>
        <v>2.6074562111266353E-2</v>
      </c>
    </row>
    <row r="20" spans="1:30" x14ac:dyDescent="0.2">
      <c r="A20" s="10" t="str">
        <f>name!D17</f>
        <v>51 Skilled agricultural and related trades</v>
      </c>
      <c r="B20" s="11">
        <f t="shared" si="10"/>
        <v>5.7512094738856359</v>
      </c>
      <c r="C20" s="11">
        <f t="shared" si="10"/>
        <v>6.5479641213888389</v>
      </c>
      <c r="D20" s="11">
        <f t="shared" si="10"/>
        <v>0.79675464750320346</v>
      </c>
      <c r="E20" s="11">
        <f t="shared" si="10"/>
        <v>3.3710306732037472</v>
      </c>
      <c r="F20" s="11">
        <f t="shared" si="10"/>
        <v>4.1677853207069502</v>
      </c>
      <c r="G20" s="200">
        <f t="shared" si="3"/>
        <v>3.1231461599291466E-2</v>
      </c>
      <c r="H20" s="11"/>
      <c r="I20" s="11" t="str">
        <f t="shared" si="11"/>
        <v>Professional occupations</v>
      </c>
      <c r="J20" s="11">
        <v>6.5464486039962457</v>
      </c>
      <c r="K20" s="11">
        <v>11.402727186485576</v>
      </c>
      <c r="L20" s="11">
        <v>4.8562785824893293</v>
      </c>
      <c r="M20" s="11">
        <v>4.6785169842639505</v>
      </c>
      <c r="N20" s="11">
        <v>9.5347955667532798</v>
      </c>
      <c r="O20" s="11"/>
      <c r="P20" s="10" t="str">
        <f>name!D17</f>
        <v>51 Skilled agricultural and related trades</v>
      </c>
      <c r="Q20" s="11">
        <v>4.7307041483754206</v>
      </c>
      <c r="R20" s="11">
        <v>5.0056717675184217</v>
      </c>
      <c r="S20" s="345">
        <f t="shared" si="4"/>
        <v>0.27496761914300105</v>
      </c>
      <c r="T20" s="345">
        <v>2.5353275052831132</v>
      </c>
      <c r="U20" s="345">
        <f t="shared" si="5"/>
        <v>2.8102951244261143</v>
      </c>
      <c r="V20" s="346">
        <f t="shared" si="6"/>
        <v>2.9022252531359927E-2</v>
      </c>
      <c r="X20" s="10" t="str">
        <f>name!B17</f>
        <v>Finance and insurance</v>
      </c>
      <c r="Y20" s="11">
        <v>15.398999999999999</v>
      </c>
      <c r="Z20" s="11">
        <v>15.196000000000039</v>
      </c>
      <c r="AA20" s="345">
        <f t="shared" si="7"/>
        <v>-0.20299999999996032</v>
      </c>
      <c r="AB20" s="11">
        <v>7.6437442011619554</v>
      </c>
      <c r="AC20" s="345">
        <f t="shared" si="8"/>
        <v>7.4407442011619951</v>
      </c>
      <c r="AD20" s="348">
        <f t="shared" si="9"/>
        <v>2.7234141486311758E-2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22.129354121952975</v>
      </c>
      <c r="C21" s="11">
        <f t="shared" si="10"/>
        <v>19.549709679966146</v>
      </c>
      <c r="D21" s="11">
        <f t="shared" si="10"/>
        <v>-2.579644441986825</v>
      </c>
      <c r="E21" s="11">
        <f t="shared" si="10"/>
        <v>7.9322172852340911</v>
      </c>
      <c r="F21" s="11">
        <f t="shared" si="10"/>
        <v>5.3525728432472661</v>
      </c>
      <c r="G21" s="200">
        <f t="shared" si="3"/>
        <v>2.0632819344486686E-2</v>
      </c>
      <c r="H21" s="11"/>
      <c r="I21" s="11" t="str">
        <f t="shared" si="11"/>
        <v>Associate professional occupations</v>
      </c>
      <c r="J21" s="11">
        <v>0.78835404740301196</v>
      </c>
      <c r="K21" s="11">
        <v>1.581604506679515</v>
      </c>
      <c r="L21" s="11">
        <v>0.79325045927650306</v>
      </c>
      <c r="M21" s="11">
        <v>0.6520922672231122</v>
      </c>
      <c r="N21" s="11">
        <v>1.4453427264996153</v>
      </c>
      <c r="O21" s="11"/>
      <c r="P21" s="10" t="str">
        <f>name!D18</f>
        <v>52 Skilled metal, electrical and electronic trades</v>
      </c>
      <c r="Q21" s="11">
        <v>21.620145808105857</v>
      </c>
      <c r="R21" s="11">
        <v>18.137000781739889</v>
      </c>
      <c r="S21" s="345">
        <f t="shared" si="4"/>
        <v>-3.4831450263659676</v>
      </c>
      <c r="T21" s="345">
        <v>7.2619394895298912</v>
      </c>
      <c r="U21" s="345">
        <f t="shared" si="5"/>
        <v>3.7787944631639236</v>
      </c>
      <c r="V21" s="346">
        <f t="shared" si="6"/>
        <v>1.9493971048940573E-2</v>
      </c>
      <c r="X21" s="10" t="str">
        <f>name!B18</f>
        <v>Real estate</v>
      </c>
      <c r="Y21" s="11">
        <v>7.8529999999999935</v>
      </c>
      <c r="Z21" s="11">
        <v>7.5439999999999907</v>
      </c>
      <c r="AA21" s="345">
        <f t="shared" si="7"/>
        <v>-0.30900000000000283</v>
      </c>
      <c r="AB21" s="11">
        <v>3.7146390775833322</v>
      </c>
      <c r="AC21" s="345">
        <f t="shared" si="8"/>
        <v>3.4056390775833294</v>
      </c>
      <c r="AD21" s="348">
        <f t="shared" si="9"/>
        <v>2.6157307381889705E-2</v>
      </c>
    </row>
    <row r="22" spans="1:30" x14ac:dyDescent="0.2">
      <c r="A22" s="10" t="str">
        <f>name!D19</f>
        <v>53 Skilled construction and building trades</v>
      </c>
      <c r="B22" s="11">
        <f t="shared" si="10"/>
        <v>18.974774690438803</v>
      </c>
      <c r="C22" s="11">
        <f t="shared" si="10"/>
        <v>16.212472685590843</v>
      </c>
      <c r="D22" s="11">
        <f t="shared" si="10"/>
        <v>-2.7623020048479585</v>
      </c>
      <c r="E22" s="11">
        <f t="shared" si="10"/>
        <v>7.4339882906541952</v>
      </c>
      <c r="F22" s="11">
        <f t="shared" si="10"/>
        <v>4.6716862858062367</v>
      </c>
      <c r="G22" s="200">
        <f t="shared" si="3"/>
        <v>2.2283682537159288E-2</v>
      </c>
      <c r="H22" s="11"/>
      <c r="I22" s="11" t="str">
        <f t="shared" si="11"/>
        <v>Administrative and secretarial occupations</v>
      </c>
      <c r="J22" s="11">
        <v>0.38338988201188157</v>
      </c>
      <c r="K22" s="11">
        <v>0.85935350930534471</v>
      </c>
      <c r="L22" s="11">
        <v>0.47596362729346309</v>
      </c>
      <c r="M22" s="11">
        <v>0.35473407439847648</v>
      </c>
      <c r="N22" s="11">
        <v>0.83069770169193957</v>
      </c>
      <c r="O22" s="11"/>
      <c r="P22" s="10" t="str">
        <f>name!D19</f>
        <v>53 Skilled construction and building trades</v>
      </c>
      <c r="Q22" s="11">
        <v>18.632899152059533</v>
      </c>
      <c r="R22" s="11">
        <v>15.841356818430988</v>
      </c>
      <c r="S22" s="345">
        <f t="shared" si="4"/>
        <v>-2.791542333628545</v>
      </c>
      <c r="T22" s="345">
        <v>7.245253560924267</v>
      </c>
      <c r="U22" s="345">
        <f t="shared" si="5"/>
        <v>4.453711227295722</v>
      </c>
      <c r="V22" s="346">
        <f t="shared" si="6"/>
        <v>2.2139541244972749E-2</v>
      </c>
      <c r="X22" s="10" t="str">
        <f>name!B19</f>
        <v>Professional services</v>
      </c>
      <c r="Y22" s="11">
        <v>39.651999999999944</v>
      </c>
      <c r="Z22" s="11">
        <v>43.754999999999932</v>
      </c>
      <c r="AA22" s="345">
        <f t="shared" si="7"/>
        <v>4.1029999999999873</v>
      </c>
      <c r="AB22" s="11">
        <v>20.743981189456452</v>
      </c>
      <c r="AC22" s="345">
        <f t="shared" si="8"/>
        <v>24.846981189456439</v>
      </c>
      <c r="AD22" s="348">
        <f t="shared" si="9"/>
        <v>2.8449243152098402E-2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11.320042152349362</v>
      </c>
      <c r="C23" s="11">
        <f t="shared" si="10"/>
        <v>9.895640675212185</v>
      </c>
      <c r="D23" s="11">
        <f t="shared" si="10"/>
        <v>-1.4244014771371776</v>
      </c>
      <c r="E23" s="11">
        <f t="shared" si="10"/>
        <v>4.4704404577102084</v>
      </c>
      <c r="F23" s="11">
        <f t="shared" si="10"/>
        <v>3.0460389805730315</v>
      </c>
      <c r="G23" s="200">
        <f t="shared" si="3"/>
        <v>2.2436842915603661E-2</v>
      </c>
      <c r="H23" s="11"/>
      <c r="I23" s="11" t="str">
        <f t="shared" si="11"/>
        <v>Skilled trades occupations</v>
      </c>
      <c r="J23" s="11">
        <v>6.4238989451217879E-2</v>
      </c>
      <c r="K23" s="11">
        <v>0.13981433742168364</v>
      </c>
      <c r="L23" s="11">
        <v>7.5575347970465764E-2</v>
      </c>
      <c r="M23" s="11">
        <v>6.0957862692205184E-2</v>
      </c>
      <c r="N23" s="11">
        <v>0.13653321066267093</v>
      </c>
      <c r="O23" s="11"/>
      <c r="P23" s="10" t="str">
        <f>name!D20</f>
        <v>54 Textiles, printing and other skilled trades</v>
      </c>
      <c r="Q23" s="11">
        <v>6.5413646841478403</v>
      </c>
      <c r="R23" s="11">
        <v>5.4832102888020611</v>
      </c>
      <c r="S23" s="345">
        <f t="shared" si="4"/>
        <v>-1.0581543953457793</v>
      </c>
      <c r="T23" s="345">
        <v>1.8383470285606156</v>
      </c>
      <c r="U23" s="345">
        <f t="shared" si="5"/>
        <v>0.78019263321483634</v>
      </c>
      <c r="V23" s="346">
        <f t="shared" si="6"/>
        <v>1.6648242922765233E-2</v>
      </c>
      <c r="X23" s="10" t="str">
        <f>name!B20</f>
        <v>Support services</v>
      </c>
      <c r="Y23" s="11">
        <v>47.642000000000067</v>
      </c>
      <c r="Z23" s="11">
        <v>55.510999999999889</v>
      </c>
      <c r="AA23" s="345">
        <f t="shared" si="7"/>
        <v>7.8689999999998221</v>
      </c>
      <c r="AB23" s="11">
        <v>24.675945488170555</v>
      </c>
      <c r="AC23" s="345">
        <f t="shared" si="8"/>
        <v>32.544945488170377</v>
      </c>
      <c r="AD23" s="348">
        <f t="shared" si="9"/>
        <v>2.8214536954171754E-2</v>
      </c>
    </row>
    <row r="24" spans="1:30" x14ac:dyDescent="0.2">
      <c r="A24" s="10" t="str">
        <f>name!D21</f>
        <v>61 Caring personal service occupations</v>
      </c>
      <c r="B24" s="11">
        <f t="shared" si="10"/>
        <v>52.896356918670591</v>
      </c>
      <c r="C24" s="11">
        <f t="shared" si="10"/>
        <v>65.187174742147974</v>
      </c>
      <c r="D24" s="11">
        <f t="shared" si="10"/>
        <v>12.290817823477393</v>
      </c>
      <c r="E24" s="11">
        <f t="shared" si="10"/>
        <v>33.946209107090645</v>
      </c>
      <c r="F24" s="11">
        <f t="shared" si="10"/>
        <v>46.237026930568042</v>
      </c>
      <c r="G24" s="200">
        <f t="shared" si="3"/>
        <v>3.3603074179133552E-2</v>
      </c>
      <c r="H24" s="11"/>
      <c r="I24" s="11" t="str">
        <f t="shared" si="11"/>
        <v>Caring, leisure and other service occupations</v>
      </c>
      <c r="J24" s="11">
        <v>5.433528008150957E-2</v>
      </c>
      <c r="K24" s="11">
        <v>0.14760571607614384</v>
      </c>
      <c r="L24" s="11">
        <v>9.327043599463429E-2</v>
      </c>
      <c r="M24" s="11">
        <v>6.4996742623282602E-2</v>
      </c>
      <c r="N24" s="11">
        <v>0.15826717861791689</v>
      </c>
      <c r="O24" s="11"/>
      <c r="P24" s="10" t="str">
        <f>name!D21</f>
        <v>61 Caring personal service occupations</v>
      </c>
      <c r="Q24" s="11">
        <v>7.268110585701991</v>
      </c>
      <c r="R24" s="11">
        <v>10.82069053202169</v>
      </c>
      <c r="S24" s="345">
        <f t="shared" si="4"/>
        <v>3.5525799463196988</v>
      </c>
      <c r="T24" s="345">
        <v>4.2235657867189982</v>
      </c>
      <c r="U24" s="345">
        <f t="shared" si="5"/>
        <v>7.7761457330386969</v>
      </c>
      <c r="V24" s="346">
        <f t="shared" si="6"/>
        <v>3.1012958942931101E-2</v>
      </c>
      <c r="X24" s="10" t="str">
        <f>name!B21</f>
        <v>Public admin. and defence</v>
      </c>
      <c r="Y24" s="11">
        <v>32.793000000000013</v>
      </c>
      <c r="Z24" s="11">
        <v>32.776999999999994</v>
      </c>
      <c r="AA24" s="345">
        <f t="shared" si="7"/>
        <v>-1.6000000000019554E-2</v>
      </c>
      <c r="AB24" s="11">
        <v>16.135503095318558</v>
      </c>
      <c r="AC24" s="345">
        <f t="shared" si="8"/>
        <v>16.119503095318539</v>
      </c>
      <c r="AD24" s="348">
        <f t="shared" si="9"/>
        <v>2.7035334192129445E-2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14.23094532737267</v>
      </c>
      <c r="C25" s="11">
        <f t="shared" si="10"/>
        <v>13.357179162968189</v>
      </c>
      <c r="D25" s="11">
        <f t="shared" si="10"/>
        <v>-0.87376616440448163</v>
      </c>
      <c r="E25" s="11">
        <f t="shared" si="10"/>
        <v>6.7780354880896283</v>
      </c>
      <c r="F25" s="11">
        <f t="shared" si="10"/>
        <v>5.9042693236851465</v>
      </c>
      <c r="G25" s="200">
        <f t="shared" si="3"/>
        <v>2.6308869818555847E-2</v>
      </c>
      <c r="H25" s="11"/>
      <c r="I25" s="11" t="str">
        <f t="shared" si="11"/>
        <v>Sales and customer service occupations</v>
      </c>
      <c r="J25" s="11">
        <v>0.11719430555760718</v>
      </c>
      <c r="K25" s="11">
        <v>0.26664355874611401</v>
      </c>
      <c r="L25" s="11">
        <v>0.1494492531885068</v>
      </c>
      <c r="M25" s="11">
        <v>0.10466430196425174</v>
      </c>
      <c r="N25" s="11">
        <v>0.25411355515275852</v>
      </c>
      <c r="O25" s="11"/>
      <c r="P25" s="10" t="str">
        <f>name!D22</f>
        <v>62 Leisure, travel and related personal service occupations</v>
      </c>
      <c r="Q25" s="11">
        <v>4.5461238740321352</v>
      </c>
      <c r="R25" s="11">
        <v>4.9392658737784467</v>
      </c>
      <c r="S25" s="345">
        <f t="shared" si="4"/>
        <v>0.39314199974631148</v>
      </c>
      <c r="T25" s="345">
        <v>2.0424238636434597</v>
      </c>
      <c r="U25" s="345">
        <f t="shared" si="5"/>
        <v>2.4355658633897712</v>
      </c>
      <c r="V25" s="346">
        <f t="shared" si="6"/>
        <v>2.5045701508306317E-2</v>
      </c>
      <c r="X25" s="10" t="str">
        <f>name!B22</f>
        <v>Education</v>
      </c>
      <c r="Y25" s="11">
        <v>62.976000000000035</v>
      </c>
      <c r="Z25" s="11">
        <v>64.490999999999929</v>
      </c>
      <c r="AA25" s="345">
        <f t="shared" si="7"/>
        <v>1.514999999999894</v>
      </c>
      <c r="AB25" s="11">
        <v>33.768632411433344</v>
      </c>
      <c r="AC25" s="345">
        <f t="shared" si="8"/>
        <v>35.283632411433238</v>
      </c>
      <c r="AD25" s="348">
        <f t="shared" si="9"/>
        <v>2.9034938381792053E-2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0.70454668684240629</v>
      </c>
      <c r="C26" s="11">
        <f t="shared" si="10"/>
        <v>0.62264838494633346</v>
      </c>
      <c r="D26" s="11">
        <f t="shared" si="10"/>
        <v>-8.1898301896072806E-2</v>
      </c>
      <c r="E26" s="11">
        <f t="shared" si="10"/>
        <v>0.29195808026932746</v>
      </c>
      <c r="F26" s="11">
        <f t="shared" si="10"/>
        <v>0.21005977837325462</v>
      </c>
      <c r="G26" s="200">
        <f t="shared" si="3"/>
        <v>2.3382470266697597E-2</v>
      </c>
      <c r="H26" s="11"/>
      <c r="I26" s="11" t="str">
        <f t="shared" si="11"/>
        <v>Process, plant and machine operatives</v>
      </c>
      <c r="J26" s="11">
        <v>8.0086714851290375E-2</v>
      </c>
      <c r="K26" s="11">
        <v>0.28754921155930824</v>
      </c>
      <c r="L26" s="11">
        <v>0.20746249670801784</v>
      </c>
      <c r="M26" s="11">
        <v>0.12944462840085807</v>
      </c>
      <c r="N26" s="11">
        <v>0.33690712510887588</v>
      </c>
      <c r="O26" s="11"/>
      <c r="P26" s="10" t="str">
        <f>name!D23</f>
        <v>63 Community and civil enforcement occupations</v>
      </c>
      <c r="Q26" s="11">
        <v>0.55260641463209226</v>
      </c>
      <c r="R26" s="11">
        <v>0.42920136037652751</v>
      </c>
      <c r="S26" s="345">
        <f t="shared" si="4"/>
        <v>-0.12340505425556475</v>
      </c>
      <c r="T26" s="345">
        <v>0.17077897942343617</v>
      </c>
      <c r="U26" s="345">
        <f t="shared" si="5"/>
        <v>4.7373925167871422E-2</v>
      </c>
      <c r="V26" s="346">
        <f t="shared" si="6"/>
        <v>1.8115199066708776E-2</v>
      </c>
      <c r="X26" s="10" t="str">
        <f>name!B23</f>
        <v>Health and social work</v>
      </c>
      <c r="Y26" s="11">
        <v>98.851000000000155</v>
      </c>
      <c r="Z26" s="11">
        <v>120.31699999999998</v>
      </c>
      <c r="AA26" s="345">
        <f t="shared" si="7"/>
        <v>21.465999999999823</v>
      </c>
      <c r="AB26" s="11">
        <v>61.222951001385219</v>
      </c>
      <c r="AC26" s="345">
        <f t="shared" si="8"/>
        <v>82.68895100138505</v>
      </c>
      <c r="AD26" s="348">
        <f t="shared" si="9"/>
        <v>3.2656714314722279E-2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41.284447775646925</v>
      </c>
      <c r="C27" s="11">
        <f t="shared" si="12"/>
        <v>35.210905543919623</v>
      </c>
      <c r="D27" s="11">
        <f t="shared" si="12"/>
        <v>-6.0735422317272949</v>
      </c>
      <c r="E27" s="11">
        <f t="shared" si="12"/>
        <v>17.23144174264046</v>
      </c>
      <c r="F27" s="11">
        <f t="shared" si="12"/>
        <v>11.157899510913163</v>
      </c>
      <c r="G27" s="200">
        <f t="shared" si="3"/>
        <v>2.3526650880952626E-2</v>
      </c>
      <c r="H27" s="11"/>
      <c r="I27" s="11" t="str">
        <f t="shared" si="11"/>
        <v>Elementary occupations</v>
      </c>
      <c r="J27" s="11">
        <v>3.8475724330727198E-2</v>
      </c>
      <c r="K27" s="11">
        <v>9.8569213543872977E-2</v>
      </c>
      <c r="L27" s="11">
        <v>6.0093489213145779E-2</v>
      </c>
      <c r="M27" s="11">
        <v>4.6160421855654624E-2</v>
      </c>
      <c r="N27" s="11">
        <v>0.1062539110688004</v>
      </c>
      <c r="O27" s="11"/>
      <c r="P27" s="10" t="str">
        <f>name!D24</f>
        <v>71 Sales occupations</v>
      </c>
      <c r="Q27" s="11">
        <v>16.85696124872544</v>
      </c>
      <c r="R27" s="11">
        <v>15.381685595101843</v>
      </c>
      <c r="S27" s="345">
        <f t="shared" si="4"/>
        <v>-1.4752756536235978</v>
      </c>
      <c r="T27" s="345">
        <v>5.3098547242204779</v>
      </c>
      <c r="U27" s="345">
        <f t="shared" si="5"/>
        <v>3.8345790705968801</v>
      </c>
      <c r="V27" s="346">
        <f t="shared" si="6"/>
        <v>1.8423163344038596E-2</v>
      </c>
      <c r="X27" s="10" t="str">
        <f>name!B24</f>
        <v>Arts and entertainment</v>
      </c>
      <c r="Y27" s="11">
        <v>15.594999999999994</v>
      </c>
      <c r="Z27" s="11">
        <v>14.992000000000001</v>
      </c>
      <c r="AA27" s="345">
        <f t="shared" si="7"/>
        <v>-0.60299999999999265</v>
      </c>
      <c r="AB27" s="11">
        <v>7.0556774732316656</v>
      </c>
      <c r="AC27" s="345">
        <f t="shared" si="8"/>
        <v>6.452677473231673</v>
      </c>
      <c r="AD27" s="348">
        <f t="shared" si="9"/>
        <v>2.519478374941575E-2</v>
      </c>
    </row>
    <row r="28" spans="1:30" x14ac:dyDescent="0.2">
      <c r="A28" s="10" t="str">
        <f>name!D25</f>
        <v>72 Customer service occupations</v>
      </c>
      <c r="B28" s="11">
        <f t="shared" si="12"/>
        <v>12.208220072373805</v>
      </c>
      <c r="C28" s="11">
        <f t="shared" si="12"/>
        <v>18.252713813155701</v>
      </c>
      <c r="D28" s="11">
        <f t="shared" si="12"/>
        <v>6.0444937407818982</v>
      </c>
      <c r="E28" s="11">
        <f t="shared" si="12"/>
        <v>7.2670987815035719</v>
      </c>
      <c r="F28" s="11">
        <f t="shared" si="12"/>
        <v>13.311592522285467</v>
      </c>
      <c r="G28" s="200">
        <f t="shared" si="3"/>
        <v>3.1625689734766871E-2</v>
      </c>
      <c r="H28" s="11"/>
      <c r="O28" s="11"/>
      <c r="P28" s="10" t="str">
        <f>name!D25</f>
        <v>72 Customer service occupations</v>
      </c>
      <c r="Q28" s="11">
        <v>5.5629006134466046</v>
      </c>
      <c r="R28" s="11">
        <v>9.308334877974362</v>
      </c>
      <c r="S28" s="345">
        <f t="shared" si="4"/>
        <v>3.7454342645277574</v>
      </c>
      <c r="T28" s="345">
        <v>2.7993295955672344</v>
      </c>
      <c r="U28" s="345">
        <f t="shared" si="5"/>
        <v>6.5447638600949922</v>
      </c>
      <c r="V28" s="346">
        <f t="shared" si="6"/>
        <v>2.7546271888680085E-2</v>
      </c>
      <c r="X28" s="10" t="str">
        <f>name!B25</f>
        <v>Other services</v>
      </c>
      <c r="Y28" s="11">
        <v>19.428000000000019</v>
      </c>
      <c r="Z28" s="11">
        <v>16.896999999999998</v>
      </c>
      <c r="AA28" s="345">
        <f t="shared" si="7"/>
        <v>-2.5310000000000201</v>
      </c>
      <c r="AB28" s="11">
        <v>8.7111610889015214</v>
      </c>
      <c r="AC28" s="345">
        <f t="shared" si="8"/>
        <v>6.1801610889015013</v>
      </c>
      <c r="AD28" s="348">
        <f t="shared" si="9"/>
        <v>2.5003944607502548E-2</v>
      </c>
    </row>
    <row r="29" spans="1:30" x14ac:dyDescent="0.2">
      <c r="A29" s="10" t="str">
        <f>name!D26</f>
        <v>81 Process, plant and machine operatives</v>
      </c>
      <c r="B29" s="11">
        <f t="shared" si="12"/>
        <v>19.297351271010715</v>
      </c>
      <c r="C29" s="11">
        <f t="shared" si="12"/>
        <v>21.887791737019374</v>
      </c>
      <c r="D29" s="11">
        <f t="shared" si="12"/>
        <v>2.590440466008662</v>
      </c>
      <c r="E29" s="11">
        <f t="shared" si="12"/>
        <v>8.8042196113659088</v>
      </c>
      <c r="F29" s="11">
        <f t="shared" si="12"/>
        <v>11.394660077374567</v>
      </c>
      <c r="G29" s="200">
        <f t="shared" si="3"/>
        <v>2.5373745030931483E-2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14.470308784068346</v>
      </c>
      <c r="R29" s="11">
        <v>15.773308982194271</v>
      </c>
      <c r="S29" s="345">
        <f t="shared" si="4"/>
        <v>1.3030001981259254</v>
      </c>
      <c r="T29" s="345">
        <v>5.7763726041752532</v>
      </c>
      <c r="U29" s="345">
        <f t="shared" si="5"/>
        <v>7.0793728023011786</v>
      </c>
      <c r="V29" s="346">
        <f t="shared" si="6"/>
        <v>2.264540193119613E-2</v>
      </c>
      <c r="X29" s="231" t="str">
        <f>name!B3</f>
        <v>All industries</v>
      </c>
      <c r="Y29" s="34">
        <f>SUM(Y7:Y28)</f>
        <v>645.4190000000001</v>
      </c>
      <c r="Z29" s="34">
        <f>SUM(Z7:Z28)</f>
        <v>674.71299999999985</v>
      </c>
      <c r="AA29" s="349">
        <f t="shared" si="7"/>
        <v>29.293999999999755</v>
      </c>
      <c r="AB29" s="34">
        <f>SUM(AB7:AB28)</f>
        <v>320.35434812679381</v>
      </c>
      <c r="AC29" s="349">
        <f t="shared" si="8"/>
        <v>349.64834812679356</v>
      </c>
      <c r="AD29" s="350">
        <f t="shared" si="9"/>
        <v>2.7232846944768019E-2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23.825217079665428</v>
      </c>
      <c r="C30" s="11">
        <f t="shared" si="12"/>
        <v>23.945758328735558</v>
      </c>
      <c r="D30" s="11">
        <f t="shared" si="12"/>
        <v>0.1205412490701272</v>
      </c>
      <c r="E30" s="11">
        <f t="shared" si="12"/>
        <v>12.921571487591006</v>
      </c>
      <c r="F30" s="11">
        <f t="shared" si="12"/>
        <v>13.042112736661132</v>
      </c>
      <c r="G30" s="200">
        <f t="shared" si="3"/>
        <v>2.9308363558809392E-2</v>
      </c>
      <c r="H30" s="11"/>
      <c r="I30" s="11" t="str">
        <f>I19</f>
        <v>Managers, directors and senior officials</v>
      </c>
      <c r="J30" s="11">
        <f t="array" ref="J30:J38">MMULT(aggregation!$B$13:$AA$21,B65:B90)</f>
        <v>6.195827619667857</v>
      </c>
      <c r="K30" s="11">
        <f t="array" ref="K30:K38">MMULT(aggregation!$B$13:$AA$21,C65:C90)</f>
        <v>12.39316401848556</v>
      </c>
      <c r="L30" s="11">
        <f t="array" ref="L30:L38">MMULT(aggregation!$B$13:$AA$21,D65:D90)</f>
        <v>6.1973363988177024</v>
      </c>
      <c r="M30" s="11">
        <f t="array" ref="M30:M38">MMULT(aggregation!$B$13:$AA$21,E65:E90)</f>
        <v>5.8647045384600425</v>
      </c>
      <c r="N30" s="11">
        <f t="array" ref="N30:N38">MMULT(aggregation!$B$13:$AA$21,F65:F90)</f>
        <v>12.062040937277747</v>
      </c>
      <c r="O30" s="11"/>
      <c r="P30" s="10" t="str">
        <f>name!D27</f>
        <v>82 Transport and mobile machine drivers and operatives</v>
      </c>
      <c r="Q30" s="11">
        <v>22.615748244730089</v>
      </c>
      <c r="R30" s="11">
        <v>21.853300289935319</v>
      </c>
      <c r="S30" s="345">
        <f t="shared" si="4"/>
        <v>-0.76244795479476934</v>
      </c>
      <c r="T30" s="345">
        <v>11.720133046359859</v>
      </c>
      <c r="U30" s="345">
        <f t="shared" si="5"/>
        <v>10.957685091565089</v>
      </c>
      <c r="V30" s="346">
        <f t="shared" si="6"/>
        <v>2.8227344381865915E-2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11.005507948262903</v>
      </c>
      <c r="C31" s="11">
        <f t="shared" si="12"/>
        <v>8.1402575259651773</v>
      </c>
      <c r="D31" s="11">
        <f t="shared" si="12"/>
        <v>-2.8652504222977253</v>
      </c>
      <c r="E31" s="11">
        <f t="shared" si="12"/>
        <v>3.5737034295977508</v>
      </c>
      <c r="F31" s="11">
        <f t="shared" si="12"/>
        <v>0.70845300730002603</v>
      </c>
      <c r="G31" s="200">
        <f t="shared" si="3"/>
        <v>1.8923540651437865E-2</v>
      </c>
      <c r="H31" s="11"/>
      <c r="I31" s="11" t="str">
        <f>I20</f>
        <v>Professional occupations</v>
      </c>
      <c r="J31" s="11">
        <v>34.740109033753392</v>
      </c>
      <c r="K31" s="11">
        <v>59.249881257090784</v>
      </c>
      <c r="L31" s="11">
        <v>24.509772223337396</v>
      </c>
      <c r="M31" s="11">
        <v>25.646310517179959</v>
      </c>
      <c r="N31" s="11">
        <v>50.156082740517363</v>
      </c>
      <c r="O31" s="11"/>
      <c r="P31" s="10" t="str">
        <f>name!D28</f>
        <v>91 Elementary trades and related occupations</v>
      </c>
      <c r="Q31" s="11">
        <v>8.5188522528059636</v>
      </c>
      <c r="R31" s="11">
        <v>6.1417006941501597</v>
      </c>
      <c r="S31" s="345">
        <f t="shared" si="4"/>
        <v>-2.3771515586558039</v>
      </c>
      <c r="T31" s="345">
        <v>2.2327385137859235</v>
      </c>
      <c r="U31" s="345">
        <f t="shared" si="5"/>
        <v>-0.14441304486988038</v>
      </c>
      <c r="V31" s="346">
        <f t="shared" si="6"/>
        <v>1.5639171738724755E-2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52.515473862218769</v>
      </c>
      <c r="C32" s="11">
        <f t="shared" si="12"/>
        <v>47.279584925382835</v>
      </c>
      <c r="D32" s="11">
        <f t="shared" si="12"/>
        <v>-5.2358889368359307</v>
      </c>
      <c r="E32" s="11">
        <f t="shared" si="12"/>
        <v>24.029665817575783</v>
      </c>
      <c r="F32" s="11">
        <f t="shared" si="12"/>
        <v>18.793776880739852</v>
      </c>
      <c r="G32" s="200">
        <f t="shared" ref="G32" si="13">IF(B32&gt;0,(1+(E32/B32))^(1/($C$6-$B$6))-1,0)</f>
        <v>2.5436303635839153E-2</v>
      </c>
      <c r="H32" s="11"/>
      <c r="I32" s="11" t="str">
        <f>I21</f>
        <v>Associate professional occupations</v>
      </c>
      <c r="J32" s="11">
        <v>8.3854828680297242</v>
      </c>
      <c r="K32" s="11">
        <v>15.405319367406282</v>
      </c>
      <c r="L32" s="11">
        <v>7.0198364993765558</v>
      </c>
      <c r="M32" s="11">
        <v>6.5492255840674378</v>
      </c>
      <c r="N32" s="11">
        <v>13.569062083443995</v>
      </c>
      <c r="O32" s="11"/>
      <c r="P32" s="10" t="str">
        <f>name!D29</f>
        <v>92 Elementary administration and service occupations</v>
      </c>
      <c r="Q32" s="11">
        <v>27.029126176772362</v>
      </c>
      <c r="R32" s="11">
        <v>26.708854613614516</v>
      </c>
      <c r="S32" s="345">
        <f t="shared" ref="S32" si="14">R32-Q32</f>
        <v>-0.32027156315784566</v>
      </c>
      <c r="T32" s="345">
        <v>11.081483096215839</v>
      </c>
      <c r="U32" s="345">
        <f>SUM(S32:T32)</f>
        <v>10.761211533057994</v>
      </c>
      <c r="V32" s="346">
        <f t="shared" ref="V32" si="15">IF(Q32&gt;0,(1+(T32/Q32))^(1/($C$6-$B$6))-1,0)</f>
        <v>2.316951597540351E-2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645.41899999999998</v>
      </c>
      <c r="C33" s="11">
        <f>SUM(C62,C91,C120,C149,C178,C207,C236,C265,C294)</f>
        <v>674.71300000000008</v>
      </c>
      <c r="D33" s="11">
        <f t="shared" si="12"/>
        <v>29.294000000000089</v>
      </c>
      <c r="E33" s="11">
        <f t="shared" si="12"/>
        <v>320.35434812679375</v>
      </c>
      <c r="F33" s="11">
        <f t="shared" si="12"/>
        <v>349.64834812679385</v>
      </c>
      <c r="G33" s="200">
        <f t="shared" si="3"/>
        <v>2.7232846944768019E-2</v>
      </c>
      <c r="H33" s="11"/>
      <c r="I33" s="11" t="str">
        <f>I22</f>
        <v>Administrative and secretarial occupations</v>
      </c>
      <c r="J33" s="11">
        <v>4.0194154925829508</v>
      </c>
      <c r="K33" s="11">
        <v>8.2371952113818825</v>
      </c>
      <c r="L33" s="11">
        <v>4.2177797187989317</v>
      </c>
      <c r="M33" s="11">
        <v>3.7579866429876452</v>
      </c>
      <c r="N33" s="11">
        <v>7.9757663617865777</v>
      </c>
      <c r="O33" s="11"/>
      <c r="P33" s="10" t="str">
        <f>name!D3</f>
        <v>All occupations</v>
      </c>
      <c r="Q33" s="11">
        <f>SUM(Q7:Q32)</f>
        <v>331.85263617987124</v>
      </c>
      <c r="R33" s="11">
        <f>SUM(R7:R32)</f>
        <v>338.83238243474699</v>
      </c>
      <c r="S33" s="345">
        <f>R33-Q33</f>
        <v>6.9797462548757494</v>
      </c>
      <c r="T33" s="11">
        <f>SUM(T7:T32)</f>
        <v>135.17525480594131</v>
      </c>
      <c r="U33" s="345">
        <f>SUM(S33:T33)</f>
        <v>142.15500106081706</v>
      </c>
      <c r="V33" s="346">
        <f t="shared" si="6"/>
        <v>2.3041307639205533E-2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0.95049725637802784</v>
      </c>
      <c r="K34" s="11">
        <v>2.2257278161604508</v>
      </c>
      <c r="L34" s="11">
        <v>1.2752305597824227</v>
      </c>
      <c r="M34" s="11">
        <v>0.99184250817364394</v>
      </c>
      <c r="N34" s="11">
        <v>2.2670730679560664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1.8976109867592745</v>
      </c>
      <c r="K35" s="11">
        <v>5.0621760098074402</v>
      </c>
      <c r="L35" s="11">
        <v>3.1645650230481657</v>
      </c>
      <c r="M35" s="11">
        <v>2.2900938546365808</v>
      </c>
      <c r="N35" s="11">
        <v>5.4546588776847464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0.48168407401024488</v>
      </c>
      <c r="C36" s="11">
        <v>0.85874949067349649</v>
      </c>
      <c r="D36" s="11">
        <f>C36-B36</f>
        <v>0.37706541666325161</v>
      </c>
      <c r="E36" s="11">
        <v>0.39471125315050354</v>
      </c>
      <c r="F36" s="11">
        <f>SUM(D36:E36)</f>
        <v>0.77177666981375515</v>
      </c>
      <c r="G36" s="200">
        <f>IF(B36&gt;0,(1+(E36/B36))^(1/($C$6-$B$6))-1,0)</f>
        <v>4.0708698199050763E-2</v>
      </c>
      <c r="I36" s="11" t="str">
        <f t="shared" si="17"/>
        <v>Sales and customer service occupations</v>
      </c>
      <c r="J36" s="11">
        <v>1.4877508403790558</v>
      </c>
      <c r="K36" s="11">
        <v>3.627753676475225</v>
      </c>
      <c r="L36" s="11">
        <v>2.1400028360961691</v>
      </c>
      <c r="M36" s="11">
        <v>1.439675758404243</v>
      </c>
      <c r="N36" s="11">
        <v>3.5796785945004119</v>
      </c>
      <c r="P36" s="10" t="str">
        <f>name!D4</f>
        <v>11 Corporate managers and directors</v>
      </c>
      <c r="Q36" s="11">
        <v>15.173759136556392</v>
      </c>
      <c r="R36" s="11">
        <v>18.180036805044789</v>
      </c>
      <c r="S36" s="345">
        <f>R36-Q36</f>
        <v>3.0062776684883978</v>
      </c>
      <c r="T36" s="345">
        <v>9.7085748192427381</v>
      </c>
      <c r="U36" s="345">
        <f>SUM(S36:T36)</f>
        <v>12.714852487731136</v>
      </c>
      <c r="V36" s="346">
        <f>IF(Q36&gt;0,(1+(T36/Q36))^(1/($C$6-$B$6))-1,0)</f>
        <v>3.3522324291022088E-2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0.19969377762699594</v>
      </c>
      <c r="C37" s="11">
        <v>0.509309677555429</v>
      </c>
      <c r="D37" s="11">
        <f t="shared" ref="D37:D60" si="25">C37-B37</f>
        <v>0.30961589992843308</v>
      </c>
      <c r="E37" s="11">
        <v>0.25750733647858276</v>
      </c>
      <c r="F37" s="11">
        <f t="shared" ref="F37:F60" si="26">SUM(D37:E37)</f>
        <v>0.56712323640701578</v>
      </c>
      <c r="G37" s="200">
        <f t="shared" ref="G37:G62" si="27">IF(B37&gt;0,(1+(E37/B37))^(1/($C$6-$B$6))-1,0)</f>
        <v>5.6775776589550908E-2</v>
      </c>
      <c r="I37" s="11" t="str">
        <f t="shared" si="17"/>
        <v>Process, plant and machine operatives</v>
      </c>
      <c r="J37" s="11">
        <v>0.49235854361138082</v>
      </c>
      <c r="K37" s="11">
        <v>1.4102380386167244</v>
      </c>
      <c r="L37" s="11">
        <v>0.91787949500534349</v>
      </c>
      <c r="M37" s="11">
        <v>0.65031019186198979</v>
      </c>
      <c r="N37" s="11">
        <v>1.5681896868673335</v>
      </c>
      <c r="P37" s="10" t="str">
        <f>name!D5</f>
        <v>12 Other managers and proprietors</v>
      </c>
      <c r="Q37" s="11">
        <v>8.4800167967082665</v>
      </c>
      <c r="R37" s="11">
        <v>11.440234142747858</v>
      </c>
      <c r="S37" s="345">
        <f t="shared" ref="S37:S60" si="28">R37-Q37</f>
        <v>2.9602173460395917</v>
      </c>
      <c r="T37" s="345">
        <v>6.6309026379948319</v>
      </c>
      <c r="U37" s="345">
        <f t="shared" ref="U37:U60" si="29">SUM(S37:T37)</f>
        <v>9.5911199840344246</v>
      </c>
      <c r="V37" s="346">
        <f t="shared" ref="V37:V62" si="30">IF(Q37&gt;0,(1+(T37/Q37))^(1/($C$6-$B$6))-1,0)</f>
        <v>3.9264944941365343E-2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1.4277043132432161</v>
      </c>
      <c r="C38" s="11">
        <v>2.4917217264373885</v>
      </c>
      <c r="D38" s="11">
        <f t="shared" si="25"/>
        <v>1.0640174131941724</v>
      </c>
      <c r="E38" s="11">
        <v>0.85512114671453632</v>
      </c>
      <c r="F38" s="11">
        <f t="shared" si="26"/>
        <v>1.9191385599087087</v>
      </c>
      <c r="G38" s="200">
        <f t="shared" si="27"/>
        <v>3.178441211133598E-2</v>
      </c>
      <c r="I38" s="11" t="str">
        <f t="shared" si="17"/>
        <v>Elementary occupations</v>
      </c>
      <c r="J38" s="11">
        <v>0.94365466705913303</v>
      </c>
      <c r="K38" s="11">
        <v>2.3111647217936047</v>
      </c>
      <c r="L38" s="11">
        <v>1.3675100547344718</v>
      </c>
      <c r="M38" s="11">
        <v>1.0716858985413786</v>
      </c>
      <c r="N38" s="11">
        <v>2.4391959532758505</v>
      </c>
      <c r="P38" s="10" t="str">
        <f>name!D6</f>
        <v>21 Science, research, engineering and technology professionals</v>
      </c>
      <c r="Q38" s="11">
        <v>7.7922170920918594</v>
      </c>
      <c r="R38" s="11">
        <v>11.31022345640584</v>
      </c>
      <c r="S38" s="345">
        <f t="shared" si="28"/>
        <v>3.5180063643139805</v>
      </c>
      <c r="T38" s="345">
        <v>5.0331062073070836</v>
      </c>
      <c r="U38" s="345">
        <f t="shared" si="29"/>
        <v>8.551112571621065</v>
      </c>
      <c r="V38" s="346">
        <f t="shared" si="30"/>
        <v>3.3777681582706665E-2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1.9472520372036843</v>
      </c>
      <c r="C39" s="11">
        <v>3.9717766924164843</v>
      </c>
      <c r="D39" s="11">
        <f t="shared" si="25"/>
        <v>2.0245246552128</v>
      </c>
      <c r="E39" s="11">
        <v>1.6173141050259514</v>
      </c>
      <c r="F39" s="11">
        <f t="shared" si="26"/>
        <v>3.6418387602387514</v>
      </c>
      <c r="G39" s="200">
        <f t="shared" si="27"/>
        <v>4.1131614018333318E-2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22.518853639017433</v>
      </c>
      <c r="R39" s="11">
        <v>28.128153378156028</v>
      </c>
      <c r="S39" s="345">
        <f t="shared" si="28"/>
        <v>5.6092997391385957</v>
      </c>
      <c r="T39" s="345">
        <v>15.183515162450817</v>
      </c>
      <c r="U39" s="345">
        <f t="shared" si="29"/>
        <v>20.792814901589413</v>
      </c>
      <c r="V39" s="346">
        <f t="shared" si="30"/>
        <v>3.4955056225275394E-2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2.5703825191507033</v>
      </c>
      <c r="C40" s="11">
        <v>3.7181931887834283</v>
      </c>
      <c r="D40" s="11">
        <f>C40-B40</f>
        <v>1.147810669632725</v>
      </c>
      <c r="E40" s="11">
        <v>1.6842700671520578</v>
      </c>
      <c r="F40" s="11">
        <f>SUM(D40:E40)</f>
        <v>2.8320807367847829</v>
      </c>
      <c r="G40" s="200">
        <f>IF(B40&gt;0,(1+(E40/B40))^(1/($C$6-$B$6))-1,0)</f>
        <v>3.4167986329929345E-2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22.71400598013447</v>
      </c>
      <c r="R40" s="11">
        <v>25.760192329278812</v>
      </c>
      <c r="S40" s="345">
        <f t="shared" si="28"/>
        <v>3.0461863491443424</v>
      </c>
      <c r="T40" s="345">
        <v>13.380525871372456</v>
      </c>
      <c r="U40" s="345">
        <f t="shared" si="29"/>
        <v>16.426712220516798</v>
      </c>
      <c r="V40" s="346">
        <f t="shared" si="30"/>
        <v>3.1358958270902404E-2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0.6011097343986419</v>
      </c>
      <c r="C41" s="11">
        <v>1.2210355788482741</v>
      </c>
      <c r="D41" s="11">
        <f t="shared" si="25"/>
        <v>0.61992584444963217</v>
      </c>
      <c r="E41" s="11">
        <v>0.52181166537140433</v>
      </c>
      <c r="F41" s="11">
        <f t="shared" si="26"/>
        <v>1.1417375098210365</v>
      </c>
      <c r="G41" s="200">
        <f t="shared" si="27"/>
        <v>4.2540751176566527E-2</v>
      </c>
      <c r="I41" s="11" t="str">
        <f>I30</f>
        <v>Managers, directors and senior officials</v>
      </c>
      <c r="J41" s="11">
        <f t="array" ref="J41:J49">MMULT(aggregation!$B$13:$AA$21,B94:B119)</f>
        <v>15.577072503796701</v>
      </c>
      <c r="K41" s="11">
        <f t="array" ref="K41:K49">MMULT(aggregation!$B$13:$AA$21,C94:C119)</f>
        <v>21.391708199738357</v>
      </c>
      <c r="L41" s="11">
        <f t="array" ref="L41:L49">MMULT(aggregation!$B$13:$AA$21,D94:D119)</f>
        <v>5.8146356959416554</v>
      </c>
      <c r="M41" s="11">
        <f t="array" ref="M41:M49">MMULT(aggregation!$B$13:$AA$21,E94:E119)</f>
        <v>11.316616504798844</v>
      </c>
      <c r="N41" s="11">
        <f t="array" ref="N41:N49">MMULT(aggregation!$B$13:$AA$21,F94:F119)</f>
        <v>17.131252200740498</v>
      </c>
      <c r="P41" s="10" t="str">
        <f>name!D9</f>
        <v>24 Business, media and public service professionals</v>
      </c>
      <c r="Q41" s="11">
        <v>19.016951184711065</v>
      </c>
      <c r="R41" s="11">
        <v>25.468418631006795</v>
      </c>
      <c r="S41" s="345">
        <f t="shared" si="28"/>
        <v>6.4514674462957302</v>
      </c>
      <c r="T41" s="345">
        <v>12.421092343815969</v>
      </c>
      <c r="U41" s="345">
        <f t="shared" si="29"/>
        <v>18.872559790111701</v>
      </c>
      <c r="V41" s="346">
        <f t="shared" si="30"/>
        <v>3.4080403281884886E-2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0.20113889357205306</v>
      </c>
      <c r="C42" s="11">
        <v>0.40058436607124936</v>
      </c>
      <c r="D42" s="11">
        <f t="shared" si="25"/>
        <v>0.19944547249919631</v>
      </c>
      <c r="E42" s="11">
        <v>0.15462876860071342</v>
      </c>
      <c r="F42" s="11">
        <f t="shared" si="26"/>
        <v>0.3540742410999097</v>
      </c>
      <c r="G42" s="200">
        <f t="shared" si="27"/>
        <v>3.875077514452796E-2</v>
      </c>
      <c r="I42" s="11" t="str">
        <f>I31</f>
        <v>Professional occupations</v>
      </c>
      <c r="J42" s="11">
        <v>45.505251991009956</v>
      </c>
      <c r="K42" s="11">
        <v>51.880155900325462</v>
      </c>
      <c r="L42" s="11">
        <v>6.3749039093155071</v>
      </c>
      <c r="M42" s="11">
        <v>24.911421776177875</v>
      </c>
      <c r="N42" s="11">
        <v>31.286325685493381</v>
      </c>
      <c r="P42" s="10" t="str">
        <f>name!D10</f>
        <v>31 Science, engineering and technology associate professionals</v>
      </c>
      <c r="Q42" s="11">
        <v>3.4351877502695523</v>
      </c>
      <c r="R42" s="11">
        <v>4.197582680516871</v>
      </c>
      <c r="S42" s="345">
        <f t="shared" si="28"/>
        <v>0.76239493024731875</v>
      </c>
      <c r="T42" s="345">
        <v>1.9164928719978864</v>
      </c>
      <c r="U42" s="345">
        <f t="shared" si="29"/>
        <v>2.678887802245205</v>
      </c>
      <c r="V42" s="346">
        <f t="shared" si="30"/>
        <v>2.9997049450144919E-2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4.3341696445513035E-2</v>
      </c>
      <c r="C43" s="11">
        <v>0.11040606648119564</v>
      </c>
      <c r="D43" s="11">
        <f t="shared" si="25"/>
        <v>6.7064370035682608E-2</v>
      </c>
      <c r="E43" s="11">
        <v>4.9335614402687439E-2</v>
      </c>
      <c r="F43" s="11">
        <f t="shared" si="26"/>
        <v>0.11639998443837005</v>
      </c>
      <c r="G43" s="200">
        <f t="shared" si="27"/>
        <v>5.197277675927725E-2</v>
      </c>
      <c r="I43" s="11" t="str">
        <f>I32</f>
        <v>Associate professional occupations</v>
      </c>
      <c r="J43" s="11">
        <v>20.829750914875834</v>
      </c>
      <c r="K43" s="11">
        <v>25.936330887497576</v>
      </c>
      <c r="L43" s="11">
        <v>5.1065799726217431</v>
      </c>
      <c r="M43" s="11">
        <v>12.105958715234697</v>
      </c>
      <c r="N43" s="11">
        <v>17.212538687856444</v>
      </c>
      <c r="P43" s="10" t="str">
        <f>name!D11</f>
        <v>32 Health and social care associate professionals</v>
      </c>
      <c r="Q43" s="11">
        <v>9.9186369914399837</v>
      </c>
      <c r="R43" s="11">
        <v>11.907440461282613</v>
      </c>
      <c r="S43" s="345">
        <f t="shared" si="28"/>
        <v>1.9888034698426296</v>
      </c>
      <c r="T43" s="345">
        <v>6.5172910738394432</v>
      </c>
      <c r="U43" s="345">
        <f t="shared" si="29"/>
        <v>8.5060945436820727</v>
      </c>
      <c r="V43" s="346">
        <f t="shared" si="30"/>
        <v>3.4243537141191771E-2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2.0098855598546548E-2</v>
      </c>
      <c r="C44" s="11">
        <v>5.4902883232184625E-2</v>
      </c>
      <c r="D44" s="11">
        <f t="shared" si="25"/>
        <v>3.4804027633638074E-2</v>
      </c>
      <c r="E44" s="11">
        <v>1.5781395643407092E-2</v>
      </c>
      <c r="F44" s="11">
        <f t="shared" si="26"/>
        <v>5.0585423277045169E-2</v>
      </c>
      <c r="G44" s="200">
        <f t="shared" si="27"/>
        <v>3.9390978568143886E-2</v>
      </c>
      <c r="I44" s="11" t="str">
        <f>I33</f>
        <v>Administrative and secretarial occupations</v>
      </c>
      <c r="J44" s="11">
        <v>13.818153172503685</v>
      </c>
      <c r="K44" s="11">
        <v>19.853800214585323</v>
      </c>
      <c r="L44" s="11">
        <v>6.0356470420816395</v>
      </c>
      <c r="M44" s="11">
        <v>9.6610303283447667</v>
      </c>
      <c r="N44" s="11">
        <v>15.696677370426407</v>
      </c>
      <c r="P44" s="10" t="str">
        <f>name!D12</f>
        <v>33 Protective service occupations</v>
      </c>
      <c r="Q44" s="11">
        <v>1.8181429076976008</v>
      </c>
      <c r="R44" s="11">
        <v>3.1241576277304879</v>
      </c>
      <c r="S44" s="345">
        <f t="shared" si="28"/>
        <v>1.3060147200328871</v>
      </c>
      <c r="T44" s="345">
        <v>1.275220225508459</v>
      </c>
      <c r="U44" s="345">
        <f t="shared" si="29"/>
        <v>2.5812349455413459</v>
      </c>
      <c r="V44" s="346">
        <f t="shared" si="30"/>
        <v>3.6064657696244451E-2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0.15931839921088378</v>
      </c>
      <c r="C45" s="11">
        <v>0.30353396919648823</v>
      </c>
      <c r="D45" s="11">
        <f t="shared" ref="D45:D46" si="31">C45-B45</f>
        <v>0.14421556998560445</v>
      </c>
      <c r="E45" s="11">
        <v>0.13754774916203111</v>
      </c>
      <c r="F45" s="11">
        <f t="shared" ref="F45:F46" si="32">SUM(D45:E45)</f>
        <v>0.28176331914763553</v>
      </c>
      <c r="G45" s="200">
        <f t="shared" si="27"/>
        <v>4.2364589945534714E-2</v>
      </c>
      <c r="I45" s="11" t="str">
        <f t="shared" ref="I45:I49" si="33">I34</f>
        <v>Skilled trades occupations</v>
      </c>
      <c r="J45" s="11">
        <v>3.0879670099939447</v>
      </c>
      <c r="K45" s="11">
        <v>5.1299251606063443</v>
      </c>
      <c r="L45" s="11">
        <v>2.0419581506123996</v>
      </c>
      <c r="M45" s="11">
        <v>2.4579940050957574</v>
      </c>
      <c r="N45" s="11">
        <v>4.499952155708157</v>
      </c>
      <c r="P45" s="10" t="str">
        <f>name!D13</f>
        <v>34 Culture, media and sports occupations</v>
      </c>
      <c r="Q45" s="11">
        <v>5.0082290282867641</v>
      </c>
      <c r="R45" s="11">
        <v>5.3185506660374502</v>
      </c>
      <c r="S45" s="345">
        <f t="shared" si="28"/>
        <v>0.31032163775068611</v>
      </c>
      <c r="T45" s="345">
        <v>2.7182215199281687</v>
      </c>
      <c r="U45" s="345">
        <f t="shared" si="29"/>
        <v>3.0285431576788548</v>
      </c>
      <c r="V45" s="346">
        <f t="shared" si="30"/>
        <v>2.9326269436422914E-2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0.36445620257601546</v>
      </c>
      <c r="C46" s="11">
        <v>0.71217722169839714</v>
      </c>
      <c r="D46" s="11">
        <f t="shared" si="31"/>
        <v>0.34772101912238168</v>
      </c>
      <c r="E46" s="11">
        <v>0.29479873941427315</v>
      </c>
      <c r="F46" s="11">
        <f t="shared" si="32"/>
        <v>0.64251975853665488</v>
      </c>
      <c r="G46" s="200">
        <f t="shared" si="27"/>
        <v>4.030464241706655E-2</v>
      </c>
      <c r="I46" s="11" t="str">
        <f t="shared" si="33"/>
        <v>Caring, leisure and other service occupations</v>
      </c>
      <c r="J46" s="11">
        <v>6.6700481712419766</v>
      </c>
      <c r="K46" s="11">
        <v>10.478645721744332</v>
      </c>
      <c r="L46" s="11">
        <v>3.8085975505023559</v>
      </c>
      <c r="M46" s="11">
        <v>5.8774531738314701</v>
      </c>
      <c r="N46" s="11">
        <v>9.6860507243338265</v>
      </c>
      <c r="P46" s="10" t="str">
        <f>name!D14</f>
        <v>35 Business and public service associate professionals</v>
      </c>
      <c r="Q46" s="11">
        <v>17.820519315825543</v>
      </c>
      <c r="R46" s="11">
        <v>19.50822062513333</v>
      </c>
      <c r="S46" s="345">
        <f t="shared" si="28"/>
        <v>1.6877013093077871</v>
      </c>
      <c r="T46" s="345">
        <v>9.9788367293227473</v>
      </c>
      <c r="U46" s="345">
        <f t="shared" si="29"/>
        <v>11.666538038630534</v>
      </c>
      <c r="V46" s="346">
        <f t="shared" si="30"/>
        <v>3.0087914872576116E-2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0.36224373105957181</v>
      </c>
      <c r="C47" s="11">
        <v>0.77942759568731113</v>
      </c>
      <c r="D47" s="11">
        <f t="shared" si="25"/>
        <v>0.41718386462773932</v>
      </c>
      <c r="E47" s="11">
        <v>0.32117472731648478</v>
      </c>
      <c r="F47" s="11">
        <f t="shared" si="26"/>
        <v>0.73835859194422415</v>
      </c>
      <c r="G47" s="200">
        <f t="shared" si="27"/>
        <v>4.3227568009031048E-2</v>
      </c>
      <c r="I47" s="11" t="str">
        <f t="shared" si="33"/>
        <v>Sales and customer service occupations</v>
      </c>
      <c r="J47" s="11">
        <v>6.3491305413922285</v>
      </c>
      <c r="K47" s="11">
        <v>10.20157654369722</v>
      </c>
      <c r="L47" s="11">
        <v>3.8524460023049905</v>
      </c>
      <c r="M47" s="11">
        <v>4.6077971381782348</v>
      </c>
      <c r="N47" s="11">
        <v>8.4602431404832252</v>
      </c>
      <c r="P47" s="10" t="str">
        <f>name!D15</f>
        <v>41 Administrative occupations</v>
      </c>
      <c r="Q47" s="11">
        <v>39.797348808129158</v>
      </c>
      <c r="R47" s="11">
        <v>31.214761126079907</v>
      </c>
      <c r="S47" s="345">
        <f t="shared" si="28"/>
        <v>-8.582587682049251</v>
      </c>
      <c r="T47" s="345">
        <v>19.804293764934879</v>
      </c>
      <c r="U47" s="345">
        <f t="shared" si="29"/>
        <v>11.221706082885628</v>
      </c>
      <c r="V47" s="346">
        <f t="shared" si="30"/>
        <v>2.7291289754076464E-2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2.1146150952309782E-2</v>
      </c>
      <c r="C48" s="11">
        <v>7.9925913618033556E-2</v>
      </c>
      <c r="D48" s="11">
        <f t="shared" si="25"/>
        <v>5.8779762665723774E-2</v>
      </c>
      <c r="E48" s="11">
        <v>3.3559347081991688E-2</v>
      </c>
      <c r="F48" s="11">
        <f t="shared" si="26"/>
        <v>9.2339109747715462E-2</v>
      </c>
      <c r="G48" s="200">
        <f t="shared" si="27"/>
        <v>6.5417869288352026E-2</v>
      </c>
      <c r="I48" s="11" t="str">
        <f t="shared" si="33"/>
        <v>Process, plant and machine operatives</v>
      </c>
      <c r="J48" s="11">
        <v>1.685967366446431</v>
      </c>
      <c r="K48" s="11">
        <v>3.7687622615668843</v>
      </c>
      <c r="L48" s="11">
        <v>2.0827948951204531</v>
      </c>
      <c r="M48" s="11">
        <v>1.8225317120595188</v>
      </c>
      <c r="N48" s="11">
        <v>3.9053266071799717</v>
      </c>
      <c r="P48" s="10" t="str">
        <f>name!D16</f>
        <v>42 Secretarial and related occupations</v>
      </c>
      <c r="Q48" s="11">
        <v>12.874899796173382</v>
      </c>
      <c r="R48" s="11">
        <v>10.056426785071965</v>
      </c>
      <c r="S48" s="345">
        <f t="shared" si="28"/>
        <v>-2.8184730111014176</v>
      </c>
      <c r="T48" s="345">
        <v>6.796987635019029</v>
      </c>
      <c r="U48" s="345">
        <f t="shared" si="29"/>
        <v>3.9785146239176115</v>
      </c>
      <c r="V48" s="346">
        <f t="shared" si="30"/>
        <v>2.8663850854671269E-2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8.1999150043710299E-3</v>
      </c>
      <c r="C49" s="11">
        <v>2.0324801960604703E-2</v>
      </c>
      <c r="D49" s="11">
        <f t="shared" si="25"/>
        <v>1.2124886956233673E-2</v>
      </c>
      <c r="E49" s="11">
        <v>9.1862441548394742E-3</v>
      </c>
      <c r="F49" s="11">
        <f t="shared" si="26"/>
        <v>2.1311131111073148E-2</v>
      </c>
      <c r="G49" s="200">
        <f t="shared" si="27"/>
        <v>5.1379778906873064E-2</v>
      </c>
      <c r="I49" s="11" t="str">
        <f t="shared" si="33"/>
        <v>Elementary occupations</v>
      </c>
      <c r="J49" s="11">
        <v>3.7971076843535752</v>
      </c>
      <c r="K49" s="11">
        <v>5.9645052178931186</v>
      </c>
      <c r="L49" s="11">
        <v>2.1673975335395435</v>
      </c>
      <c r="M49" s="11">
        <v>3.2766115189416749</v>
      </c>
      <c r="N49" s="11">
        <v>5.4440090524812188</v>
      </c>
      <c r="P49" s="10" t="str">
        <f>name!D17</f>
        <v>51 Skilled agricultural and related trades</v>
      </c>
      <c r="Q49" s="11">
        <v>1.0205053255102132</v>
      </c>
      <c r="R49" s="11">
        <v>1.5422923538704236</v>
      </c>
      <c r="S49" s="345">
        <f t="shared" si="28"/>
        <v>0.5217870283602104</v>
      </c>
      <c r="T49" s="345">
        <v>0.83570316792063393</v>
      </c>
      <c r="U49" s="345">
        <f t="shared" si="29"/>
        <v>1.3574901962808443</v>
      </c>
      <c r="V49" s="346">
        <f t="shared" si="30"/>
        <v>4.0688523651610131E-2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1.3533725349787681E-2</v>
      </c>
      <c r="C50" s="11">
        <v>2.5255358974021994E-2</v>
      </c>
      <c r="D50" s="11">
        <f t="shared" si="25"/>
        <v>1.1721633624234312E-2</v>
      </c>
      <c r="E50" s="11">
        <v>1.0118638864493037E-2</v>
      </c>
      <c r="F50" s="11">
        <f t="shared" si="26"/>
        <v>2.1840272488727351E-2</v>
      </c>
      <c r="G50" s="200">
        <f t="shared" si="27"/>
        <v>3.7919839138087941E-2</v>
      </c>
      <c r="O50" s="71"/>
      <c r="P50" s="10" t="str">
        <f>name!D18</f>
        <v>52 Skilled metal, electrical and electronic trades</v>
      </c>
      <c r="Q50" s="11">
        <v>0.50920831384715337</v>
      </c>
      <c r="R50" s="11">
        <v>1.4127088982262586</v>
      </c>
      <c r="S50" s="345">
        <f t="shared" si="28"/>
        <v>0.90350058437910519</v>
      </c>
      <c r="T50" s="345">
        <v>0.67027779570420165</v>
      </c>
      <c r="U50" s="345">
        <f t="shared" si="29"/>
        <v>1.5737783800833069</v>
      </c>
      <c r="V50" s="346">
        <f t="shared" si="30"/>
        <v>5.7596057039758897E-2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4.4627443141498115E-3</v>
      </c>
      <c r="C51" s="11">
        <v>8.5207548755002246E-3</v>
      </c>
      <c r="D51" s="11">
        <f t="shared" ref="D51" si="34">C51-B51</f>
        <v>4.0580105613504131E-3</v>
      </c>
      <c r="E51" s="11">
        <v>4.057436673236825E-3</v>
      </c>
      <c r="F51" s="11">
        <f t="shared" ref="F51" si="35">SUM(D51:E51)</f>
        <v>8.1154472345872381E-3</v>
      </c>
      <c r="G51" s="200">
        <f t="shared" si="27"/>
        <v>4.4054383201274527E-2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0.34187553837927315</v>
      </c>
      <c r="R51" s="11">
        <v>0.37111586715986333</v>
      </c>
      <c r="S51" s="345">
        <f t="shared" si="28"/>
        <v>2.9240328780590186E-2</v>
      </c>
      <c r="T51" s="345">
        <v>0.1887347297299298</v>
      </c>
      <c r="U51" s="345">
        <f t="shared" si="29"/>
        <v>0.21797505851051999</v>
      </c>
      <c r="V51" s="346">
        <f t="shared" si="30"/>
        <v>2.9739031877416222E-2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3.8042604782909356E-2</v>
      </c>
      <c r="C52" s="11">
        <v>8.571342161155672E-2</v>
      </c>
      <c r="D52" s="11">
        <f t="shared" si="25"/>
        <v>4.7670816828647364E-2</v>
      </c>
      <c r="E52" s="11">
        <v>3.7595542999635849E-2</v>
      </c>
      <c r="F52" s="11">
        <f t="shared" si="26"/>
        <v>8.5266359828283206E-2</v>
      </c>
      <c r="G52" s="200">
        <f t="shared" si="27"/>
        <v>4.6882747292656513E-2</v>
      </c>
      <c r="I52" s="11" t="str">
        <f>I41</f>
        <v>Managers, directors and senior officials</v>
      </c>
      <c r="J52" s="11">
        <f t="array" ref="J52:J60">MMULT(aggregation!$B$13:$AA$21,B123:B148)</f>
        <v>3.7699936669529723</v>
      </c>
      <c r="K52" s="11">
        <f t="array" ref="K52:K60">MMULT(aggregation!$B$13:$AA$21,C123:C148)</f>
        <v>4.6032754374293541</v>
      </c>
      <c r="L52" s="11">
        <f t="array" ref="L52:L60">MMULT(aggregation!$B$13:$AA$21,D123:D148)</f>
        <v>0.83328177047638152</v>
      </c>
      <c r="M52" s="11">
        <f t="array" ref="M52:M60">MMULT(aggregation!$B$13:$AA$21,E123:E148)</f>
        <v>2.4376319028483033</v>
      </c>
      <c r="N52" s="11">
        <f t="array" ref="N52:N60">MMULT(aggregation!$B$13:$AA$21,F123:F148)</f>
        <v>3.2709136733246851</v>
      </c>
      <c r="P52" s="10" t="str">
        <f>name!D20</f>
        <v>54 Textiles, printing and other skilled trades</v>
      </c>
      <c r="Q52" s="11">
        <v>4.7786774682015292</v>
      </c>
      <c r="R52" s="11">
        <v>4.4124303864101195</v>
      </c>
      <c r="S52" s="345">
        <f t="shared" si="28"/>
        <v>-0.36624708179140963</v>
      </c>
      <c r="T52" s="345">
        <v>2.632093429149593</v>
      </c>
      <c r="U52" s="345">
        <f t="shared" si="29"/>
        <v>2.2658463473581834</v>
      </c>
      <c r="V52" s="346">
        <f t="shared" si="30"/>
        <v>2.9683399687333356E-2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3.083052970014093E-2</v>
      </c>
      <c r="C53" s="11">
        <v>8.6453956469504281E-2</v>
      </c>
      <c r="D53" s="11">
        <f t="shared" si="25"/>
        <v>5.5623426769363354E-2</v>
      </c>
      <c r="E53" s="11">
        <v>3.8334554284026573E-2</v>
      </c>
      <c r="F53" s="11">
        <f t="shared" si="26"/>
        <v>9.3957981053389927E-2</v>
      </c>
      <c r="G53" s="200">
        <f t="shared" si="27"/>
        <v>5.5343229145531136E-2</v>
      </c>
      <c r="I53" s="11" t="str">
        <f>I42</f>
        <v>Professional occupations</v>
      </c>
      <c r="J53" s="11">
        <v>6.8639779711370261</v>
      </c>
      <c r="K53" s="11">
        <v>3.817374036625071</v>
      </c>
      <c r="L53" s="11">
        <v>-3.0466039345119551</v>
      </c>
      <c r="M53" s="11">
        <v>1.8033416047970048</v>
      </c>
      <c r="N53" s="11">
        <v>-1.2432623297149503</v>
      </c>
      <c r="P53" s="10" t="str">
        <f>name!D21</f>
        <v>61 Caring personal service occupations</v>
      </c>
      <c r="Q53" s="11">
        <v>45.628246332968587</v>
      </c>
      <c r="R53" s="11">
        <v>54.366484210126366</v>
      </c>
      <c r="S53" s="345">
        <f t="shared" si="28"/>
        <v>8.7382378771577791</v>
      </c>
      <c r="T53" s="345">
        <v>29.722643320371638</v>
      </c>
      <c r="U53" s="345">
        <f t="shared" si="29"/>
        <v>38.460881197529417</v>
      </c>
      <c r="V53" s="346">
        <f t="shared" si="30"/>
        <v>3.4007384770261107E-2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2.2391048529504291E-2</v>
      </c>
      <c r="C54" s="11">
        <v>5.8748083390225234E-2</v>
      </c>
      <c r="D54" s="11">
        <f t="shared" ref="D54:D55" si="36">C54-B54</f>
        <v>3.6357034860720942E-2</v>
      </c>
      <c r="E54" s="11">
        <v>2.558729819960201E-2</v>
      </c>
      <c r="F54" s="11">
        <f t="shared" ref="F54:F55" si="37">SUM(D54:E54)</f>
        <v>6.1944333060322952E-2</v>
      </c>
      <c r="G54" s="200">
        <f t="shared" si="27"/>
        <v>5.2118660005002759E-2</v>
      </c>
      <c r="I54" s="11" t="str">
        <f>I43</f>
        <v>Associate professional occupations</v>
      </c>
      <c r="J54" s="11">
        <v>5.9769237713733681</v>
      </c>
      <c r="K54" s="11">
        <v>6.2826694336909519</v>
      </c>
      <c r="L54" s="11">
        <v>0.30574566231758404</v>
      </c>
      <c r="M54" s="11">
        <v>2.8069013985582112</v>
      </c>
      <c r="N54" s="11">
        <v>3.112647060875795</v>
      </c>
      <c r="P54" s="10" t="str">
        <f>name!D22</f>
        <v>62 Leisure, travel and related personal service occupations</v>
      </c>
      <c r="Q54" s="11">
        <v>9.6848214533405343</v>
      </c>
      <c r="R54" s="11">
        <v>8.417913289189741</v>
      </c>
      <c r="S54" s="345">
        <f t="shared" si="28"/>
        <v>-1.2669081641507933</v>
      </c>
      <c r="T54" s="345">
        <v>4.7356116244461672</v>
      </c>
      <c r="U54" s="345">
        <f t="shared" si="29"/>
        <v>3.4687034602953739</v>
      </c>
      <c r="V54" s="346">
        <f t="shared" si="30"/>
        <v>2.6894384576949371E-2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1.1137018518643474E-3</v>
      </c>
      <c r="C55" s="11">
        <v>2.4036762164143287E-3</v>
      </c>
      <c r="D55" s="11">
        <f t="shared" si="36"/>
        <v>1.2899743645499813E-3</v>
      </c>
      <c r="E55" s="11">
        <v>1.0748901396540249E-3</v>
      </c>
      <c r="F55" s="11">
        <f t="shared" si="37"/>
        <v>2.3648645042040062E-3</v>
      </c>
      <c r="G55" s="200">
        <f t="shared" si="27"/>
        <v>4.6067535981584751E-2</v>
      </c>
      <c r="I55" s="11" t="str">
        <f>I44</f>
        <v>Administrative and secretarial occupations</v>
      </c>
      <c r="J55" s="11">
        <v>5.169754926505445</v>
      </c>
      <c r="K55" s="11">
        <v>6.7855024809130731</v>
      </c>
      <c r="L55" s="11">
        <v>1.6157475544076285</v>
      </c>
      <c r="M55" s="11">
        <v>3.5887290516359815</v>
      </c>
      <c r="N55" s="11">
        <v>5.2044766060436096</v>
      </c>
      <c r="P55" s="10" t="str">
        <f>name!D23</f>
        <v>63 Community and civil enforcement occupations</v>
      </c>
      <c r="Q55" s="11">
        <v>0.151940272210314</v>
      </c>
      <c r="R55" s="11">
        <v>0.19344702456980639</v>
      </c>
      <c r="S55" s="345">
        <f t="shared" si="28"/>
        <v>4.1506752359492388E-2</v>
      </c>
      <c r="T55" s="345">
        <v>0.12117910084589119</v>
      </c>
      <c r="U55" s="345">
        <f t="shared" si="29"/>
        <v>0.16268585320538359</v>
      </c>
      <c r="V55" s="346">
        <f t="shared" si="30"/>
        <v>3.9869021539299387E-2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7.7432960820571828E-2</v>
      </c>
      <c r="C56" s="11">
        <v>0.14191504578317868</v>
      </c>
      <c r="D56" s="11">
        <f t="shared" si="25"/>
        <v>6.448208496260685E-2</v>
      </c>
      <c r="E56" s="11">
        <v>6.063704650262057E-2</v>
      </c>
      <c r="F56" s="11">
        <f t="shared" si="26"/>
        <v>0.12511913146522741</v>
      </c>
      <c r="G56" s="200">
        <f t="shared" si="27"/>
        <v>3.9309504195438993E-2</v>
      </c>
      <c r="I56" s="11" t="str">
        <f t="shared" ref="I56:I60" si="38">I45</f>
        <v>Skilled trades occupations</v>
      </c>
      <c r="J56" s="11">
        <v>1.4280716760401992</v>
      </c>
      <c r="K56" s="11">
        <v>2.2354990143050775</v>
      </c>
      <c r="L56" s="11">
        <v>0.807427338264878</v>
      </c>
      <c r="M56" s="11">
        <v>1.1235966118304426</v>
      </c>
      <c r="N56" s="11">
        <v>1.9310239500953206</v>
      </c>
      <c r="P56" s="10" t="str">
        <f>name!D24</f>
        <v>71 Sales occupations</v>
      </c>
      <c r="Q56" s="11">
        <v>24.427486526921456</v>
      </c>
      <c r="R56" s="11">
        <v>19.829219948817819</v>
      </c>
      <c r="S56" s="345">
        <f t="shared" si="28"/>
        <v>-4.5982665781036367</v>
      </c>
      <c r="T56" s="345">
        <v>11.921587018419979</v>
      </c>
      <c r="U56" s="345">
        <f t="shared" si="29"/>
        <v>7.3233204403163423</v>
      </c>
      <c r="V56" s="346">
        <f t="shared" si="30"/>
        <v>2.685148990922559E-2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3.9761344737035346E-2</v>
      </c>
      <c r="C57" s="11">
        <v>0.1247285129629353</v>
      </c>
      <c r="D57" s="11">
        <f t="shared" si="25"/>
        <v>8.4967168225899947E-2</v>
      </c>
      <c r="E57" s="11">
        <v>4.4027255461631165E-2</v>
      </c>
      <c r="F57" s="11">
        <f t="shared" si="26"/>
        <v>0.12899442368753111</v>
      </c>
      <c r="G57" s="200">
        <f t="shared" si="27"/>
        <v>5.0948879301894845E-2</v>
      </c>
      <c r="I57" s="11" t="str">
        <f t="shared" si="38"/>
        <v>Caring, leisure and other service occupations</v>
      </c>
      <c r="J57" s="11">
        <v>5.0615522028460012</v>
      </c>
      <c r="K57" s="11">
        <v>6.0331431671905822</v>
      </c>
      <c r="L57" s="11">
        <v>0.97159096434458081</v>
      </c>
      <c r="M57" s="11">
        <v>3.4768655889627356</v>
      </c>
      <c r="N57" s="11">
        <v>4.4484565533073157</v>
      </c>
      <c r="P57" s="10" t="str">
        <f>name!D25</f>
        <v>72 Customer service occupations</v>
      </c>
      <c r="Q57" s="11">
        <v>6.645319458927208</v>
      </c>
      <c r="R57" s="11">
        <v>8.9443789351813567</v>
      </c>
      <c r="S57" s="345">
        <f t="shared" si="28"/>
        <v>2.2990594762541487</v>
      </c>
      <c r="T57" s="345">
        <v>4.4677691859363362</v>
      </c>
      <c r="U57" s="345">
        <f t="shared" si="29"/>
        <v>6.766828662190485</v>
      </c>
      <c r="V57" s="346">
        <f t="shared" si="30"/>
        <v>3.487507641573484E-2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3.4032496898240651E-2</v>
      </c>
      <c r="C58" s="11">
        <v>0.15376504651322742</v>
      </c>
      <c r="D58" s="11">
        <f t="shared" ref="D58:D59" si="39">C58-B58</f>
        <v>0.11973254961498678</v>
      </c>
      <c r="E58" s="11">
        <v>5.7445676535352957E-2</v>
      </c>
      <c r="F58" s="11">
        <f t="shared" ref="F58:F59" si="40">SUM(D58:E58)</f>
        <v>0.17717822615033973</v>
      </c>
      <c r="G58" s="200">
        <f t="shared" si="27"/>
        <v>6.814016175299642E-2</v>
      </c>
      <c r="I58" s="11" t="str">
        <f t="shared" si="38"/>
        <v>Sales and customer service occupations</v>
      </c>
      <c r="J58" s="11">
        <v>2.0614396599782596</v>
      </c>
      <c r="K58" s="11">
        <v>3.0920610358725851</v>
      </c>
      <c r="L58" s="11">
        <v>1.030621375894325</v>
      </c>
      <c r="M58" s="11">
        <v>1.4687724130109621</v>
      </c>
      <c r="N58" s="11">
        <v>2.4993937889052873</v>
      </c>
      <c r="P58" s="10" t="str">
        <f>name!D26</f>
        <v>81 Process, plant and machine operatives</v>
      </c>
      <c r="Q58" s="11">
        <v>4.8270424869423643</v>
      </c>
      <c r="R58" s="11">
        <v>6.1144827548251106</v>
      </c>
      <c r="S58" s="345">
        <f t="shared" si="28"/>
        <v>1.2874402678827463</v>
      </c>
      <c r="T58" s="345">
        <v>3.0278470071906547</v>
      </c>
      <c r="U58" s="345">
        <f t="shared" si="29"/>
        <v>4.315287275073401</v>
      </c>
      <c r="V58" s="346">
        <f t="shared" si="30"/>
        <v>3.2992727206400563E-2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4.6054217953049731E-2</v>
      </c>
      <c r="C59" s="11">
        <v>0.13378416504608079</v>
      </c>
      <c r="D59" s="11">
        <f t="shared" si="39"/>
        <v>8.7729947093031058E-2</v>
      </c>
      <c r="E59" s="11">
        <v>7.1998951865505117E-2</v>
      </c>
      <c r="F59" s="11">
        <f t="shared" si="40"/>
        <v>0.15972889895853618</v>
      </c>
      <c r="G59" s="200">
        <f t="shared" si="27"/>
        <v>6.4765283798530859E-2</v>
      </c>
      <c r="I59" s="11" t="str">
        <f t="shared" si="38"/>
        <v>Process, plant and machine operatives</v>
      </c>
      <c r="J59" s="11">
        <v>0.80324345843920641</v>
      </c>
      <c r="K59" s="11">
        <v>1.5769716079777685</v>
      </c>
      <c r="L59" s="11">
        <v>0.77372814953856206</v>
      </c>
      <c r="M59" s="11">
        <v>0.75922904754066356</v>
      </c>
      <c r="N59" s="11">
        <v>1.5329571970792255</v>
      </c>
      <c r="P59" s="10" t="str">
        <f>name!D27</f>
        <v>82 Transport and mobile machine drivers and operatives</v>
      </c>
      <c r="Q59" s="11">
        <v>1.2094688349353684</v>
      </c>
      <c r="R59" s="11">
        <v>2.092458038800209</v>
      </c>
      <c r="S59" s="345">
        <f t="shared" si="28"/>
        <v>0.88298920386484059</v>
      </c>
      <c r="T59" s="345">
        <v>1.2014384412311463</v>
      </c>
      <c r="U59" s="345">
        <f t="shared" si="29"/>
        <v>2.0844276450959871</v>
      </c>
      <c r="V59" s="346">
        <f t="shared" si="30"/>
        <v>4.7061975693132529E-2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4.4833797709612676E-4</v>
      </c>
      <c r="C60" s="11">
        <v>1.0187901839804458E-3</v>
      </c>
      <c r="D60" s="11">
        <f t="shared" si="25"/>
        <v>5.7045220688431908E-4</v>
      </c>
      <c r="E60" s="11">
        <v>4.9025014783653253E-4</v>
      </c>
      <c r="F60" s="11">
        <f t="shared" si="26"/>
        <v>1.0607023547208516E-3</v>
      </c>
      <c r="G60" s="200">
        <f t="shared" si="27"/>
        <v>5.0488498537196502E-2</v>
      </c>
      <c r="I60" s="11" t="str">
        <f t="shared" si="38"/>
        <v>Elementary occupations</v>
      </c>
      <c r="J60" s="11">
        <v>1.9557336389024864</v>
      </c>
      <c r="K60" s="11">
        <v>3.241834633514562</v>
      </c>
      <c r="L60" s="11">
        <v>1.2861009946120756</v>
      </c>
      <c r="M60" s="11">
        <v>1.6835268257118494</v>
      </c>
      <c r="N60" s="11">
        <v>2.9696278203239252</v>
      </c>
      <c r="P60" s="10" t="str">
        <f>name!D28</f>
        <v>91 Elementary trades and related occupations</v>
      </c>
      <c r="Q60" s="11">
        <v>2.4866556954569448</v>
      </c>
      <c r="R60" s="11">
        <v>1.9985568318150229</v>
      </c>
      <c r="S60" s="345">
        <f t="shared" si="28"/>
        <v>-0.4880988636419219</v>
      </c>
      <c r="T60" s="345">
        <v>1.3409649158118269</v>
      </c>
      <c r="U60" s="345">
        <f t="shared" si="29"/>
        <v>0.85286605216990496</v>
      </c>
      <c r="V60" s="346">
        <f t="shared" si="30"/>
        <v>2.9171019845188217E-2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3.8027386353631072E-2</v>
      </c>
      <c r="C61" s="11">
        <v>9.755042335989253E-2</v>
      </c>
      <c r="D61" s="11">
        <f t="shared" ref="D61" si="41">C61-B61</f>
        <v>5.9523037006261457E-2</v>
      </c>
      <c r="E61" s="11">
        <v>4.5670171707818091E-2</v>
      </c>
      <c r="F61" s="11">
        <f t="shared" ref="F61" si="42">SUM(D61:E61)</f>
        <v>0.10519320871407956</v>
      </c>
      <c r="G61" s="200">
        <f t="shared" ref="G61" si="43">IF(B61&gt;0,(1+(E61/B61))^(1/($C$6-$B$6))-1,0)</f>
        <v>5.4001156359567926E-2</v>
      </c>
      <c r="P61" s="10" t="str">
        <f>name!D29</f>
        <v>92 Elementary administration and service occupations</v>
      </c>
      <c r="Q61" s="11">
        <v>25.486347685446393</v>
      </c>
      <c r="R61" s="11">
        <v>20.570730311768287</v>
      </c>
      <c r="S61" s="345">
        <f t="shared" ref="S61" si="44">R61-Q61</f>
        <v>-4.9156173736781064</v>
      </c>
      <c r="T61" s="345">
        <v>12.948182721359947</v>
      </c>
      <c r="U61" s="345">
        <f t="shared" ref="U61" si="45">SUM(S61:T61)</f>
        <v>8.0325653476818406</v>
      </c>
      <c r="V61" s="346">
        <f t="shared" ref="V61" si="46">IF(Q61&gt;0,(1+(T61/Q61))^(1/($C$6-$B$6))-1,0)</f>
        <v>2.7766043921095607E-2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8.753901399320732</v>
      </c>
      <c r="C62" s="11">
        <f t="shared" ref="C62:F62" si="47">SUM(C36:C61)</f>
        <v>16.151926408046481</v>
      </c>
      <c r="D62" s="11">
        <f t="shared" si="47"/>
        <v>7.3980250087257513</v>
      </c>
      <c r="E62" s="11">
        <f t="shared" si="47"/>
        <v>6.743785873050876</v>
      </c>
      <c r="F62" s="11">
        <f t="shared" si="47"/>
        <v>14.141810881776626</v>
      </c>
      <c r="G62" s="200">
        <f t="shared" si="27"/>
        <v>3.8813734221852192E-2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313.5663638201288</v>
      </c>
      <c r="R62" s="11">
        <f>SUM(R36:R61)</f>
        <v>335.8806175652532</v>
      </c>
      <c r="S62" s="345">
        <f>R62-Q62</f>
        <v>22.314253745124404</v>
      </c>
      <c r="T62" s="11">
        <f>SUM(T36:T61)</f>
        <v>185.17909332085247</v>
      </c>
      <c r="U62" s="345">
        <f>SUM(S62:T62)</f>
        <v>207.49334706597688</v>
      </c>
      <c r="V62" s="346">
        <f t="shared" si="30"/>
        <v>3.1422573856298541E-2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4.518853326659638</v>
      </c>
      <c r="K63" s="11">
        <f t="array" ref="K63:K71">MMULT(aggregation!$B$13:$AA$21,C152:C177)</f>
        <v>5.5352535636063296</v>
      </c>
      <c r="L63" s="11">
        <f t="array" ref="L63:L71">MMULT(aggregation!$B$13:$AA$21,D152:D177)</f>
        <v>1.016400236946692</v>
      </c>
      <c r="M63" s="11">
        <f t="array" ref="M63:M71">MMULT(aggregation!$B$13:$AA$21,E152:E177)</f>
        <v>2.8355436206472988</v>
      </c>
      <c r="N63" s="11">
        <f t="array" ref="N63:N71">MMULT(aggregation!$B$13:$AA$21,F152:F177)</f>
        <v>3.8519438575939908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5.9949863659854472</v>
      </c>
      <c r="K64" s="11">
        <v>6.8998576577801192</v>
      </c>
      <c r="L64" s="11">
        <v>0.90487129179467218</v>
      </c>
      <c r="M64" s="11">
        <v>2.7898320085122754</v>
      </c>
      <c r="N64" s="11">
        <v>3.6947033003069478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4.5592782579975841</v>
      </c>
      <c r="C65" s="11">
        <v>8.0689559293744324</v>
      </c>
      <c r="D65" s="11">
        <f>C65-B65</f>
        <v>3.5096776713768483</v>
      </c>
      <c r="E65" s="11">
        <v>3.7852691907987741</v>
      </c>
      <c r="F65" s="11">
        <f>SUM(D65:E65)</f>
        <v>7.2949468621756228</v>
      </c>
      <c r="G65" s="200">
        <f>IF(B65&gt;0,(1+(E65/B65))^(1/($C$6-$B$6))-1,0)</f>
        <v>4.1119176801234891E-2</v>
      </c>
      <c r="I65" s="11" t="str">
        <f>I54</f>
        <v>Associate professional occupations</v>
      </c>
      <c r="J65" s="11">
        <v>4.8522507091639078</v>
      </c>
      <c r="K65" s="11">
        <v>5.2581172840094776</v>
      </c>
      <c r="L65" s="11">
        <v>0.4058665748455707</v>
      </c>
      <c r="M65" s="11">
        <v>2.2874830615675621</v>
      </c>
      <c r="N65" s="11">
        <v>2.6933496364131333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1.6365493616702729</v>
      </c>
      <c r="C66" s="11">
        <v>4.324208089111127</v>
      </c>
      <c r="D66" s="11">
        <f t="shared" ref="D66:D89" si="50">C66-B66</f>
        <v>2.6876587274408541</v>
      </c>
      <c r="E66" s="11">
        <v>2.0794353476612688</v>
      </c>
      <c r="F66" s="11">
        <f t="shared" ref="F66:F89" si="51">SUM(D66:E66)</f>
        <v>4.7670940751021229</v>
      </c>
      <c r="G66" s="200">
        <f t="shared" ref="G66:G89" si="52">IF(B66&gt;0,(1+(E66/B66))^(1/($C$6-$B$6))-1,0)</f>
        <v>5.6192276340953917E-2</v>
      </c>
      <c r="I66" s="11" t="str">
        <f>I55</f>
        <v>Administrative and secretarial occupations</v>
      </c>
      <c r="J66" s="11">
        <v>4.5729737851339172</v>
      </c>
      <c r="K66" s="11">
        <v>5.5725932536739453</v>
      </c>
      <c r="L66" s="11">
        <v>0.99961946854002803</v>
      </c>
      <c r="M66" s="11">
        <v>2.8242443451925308</v>
      </c>
      <c r="N66" s="11">
        <v>3.8238638137325589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5.7872589088435955</v>
      </c>
      <c r="C67" s="11">
        <v>10.622768950550332</v>
      </c>
      <c r="D67" s="11">
        <f t="shared" si="50"/>
        <v>4.8355100417067369</v>
      </c>
      <c r="E67" s="11">
        <v>3.7873309436308595</v>
      </c>
      <c r="F67" s="11">
        <f t="shared" si="51"/>
        <v>8.6228409853375965</v>
      </c>
      <c r="G67" s="200">
        <f t="shared" si="52"/>
        <v>3.4133208203277698E-2</v>
      </c>
      <c r="I67" s="11" t="str">
        <f t="shared" ref="I67:I71" si="53">I56</f>
        <v>Skilled trades occupations</v>
      </c>
      <c r="J67" s="11">
        <v>2.9315643033360135</v>
      </c>
      <c r="K67" s="11">
        <v>4.2580961838536018</v>
      </c>
      <c r="L67" s="11">
        <v>1.3265318805175883</v>
      </c>
      <c r="M67" s="11">
        <v>1.993569492054263</v>
      </c>
      <c r="N67" s="11">
        <v>3.3201013725718509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5.4926458870664359</v>
      </c>
      <c r="C68" s="11">
        <v>10.818844453576579</v>
      </c>
      <c r="D68" s="11">
        <f t="shared" si="50"/>
        <v>5.3261985665101435</v>
      </c>
      <c r="E68" s="11">
        <v>4.6896810371403985</v>
      </c>
      <c r="F68" s="11">
        <f t="shared" si="51"/>
        <v>10.015879603650543</v>
      </c>
      <c r="G68" s="200">
        <f t="shared" si="52"/>
        <v>4.2007941944918858E-2</v>
      </c>
      <c r="I68" s="11" t="str">
        <f t="shared" si="53"/>
        <v>Caring, leisure and other service occupations</v>
      </c>
      <c r="J68" s="11">
        <v>3.5264308966379256</v>
      </c>
      <c r="K68" s="11">
        <v>4.8206063154273195</v>
      </c>
      <c r="L68" s="11">
        <v>1.2941754187893935</v>
      </c>
      <c r="M68" s="11">
        <v>2.6570424542162328</v>
      </c>
      <c r="N68" s="11">
        <v>3.9512178730056262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15.719720262367661</v>
      </c>
      <c r="C69" s="11">
        <v>23.116595830312839</v>
      </c>
      <c r="D69" s="11">
        <f t="shared" ref="D69" si="54">C69-B69</f>
        <v>7.3968755679451785</v>
      </c>
      <c r="E69" s="11">
        <v>10.799595078346346</v>
      </c>
      <c r="F69" s="11">
        <f t="shared" ref="F69" si="55">SUM(D69:E69)</f>
        <v>18.196470646291523</v>
      </c>
      <c r="G69" s="200">
        <f t="shared" si="52"/>
        <v>3.5478691606273705E-2</v>
      </c>
      <c r="I69" s="11" t="str">
        <f t="shared" si="53"/>
        <v>Sales and customer service occupations</v>
      </c>
      <c r="J69" s="11">
        <v>1.9171192497857255</v>
      </c>
      <c r="K69" s="11">
        <v>2.7763316474540352</v>
      </c>
      <c r="L69" s="11">
        <v>0.8592123976683097</v>
      </c>
      <c r="M69" s="11">
        <v>1.1585984250230847</v>
      </c>
      <c r="N69" s="11">
        <v>2.0178108226913944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7.7404839754756951</v>
      </c>
      <c r="C70" s="11">
        <v>14.691672022651035</v>
      </c>
      <c r="D70" s="11">
        <f t="shared" si="50"/>
        <v>6.9511880471753402</v>
      </c>
      <c r="E70" s="11">
        <v>6.3697034580623546</v>
      </c>
      <c r="F70" s="11">
        <f t="shared" si="51"/>
        <v>13.320891505237695</v>
      </c>
      <c r="G70" s="200">
        <f t="shared" si="52"/>
        <v>4.0840807896161291E-2</v>
      </c>
      <c r="I70" s="11" t="str">
        <f t="shared" si="53"/>
        <v>Process, plant and machine operatives</v>
      </c>
      <c r="J70" s="11">
        <v>1.439400301371671</v>
      </c>
      <c r="K70" s="11">
        <v>2.8394904488005079</v>
      </c>
      <c r="L70" s="11">
        <v>1.400090147428837</v>
      </c>
      <c r="M70" s="11">
        <v>1.3929651239551704</v>
      </c>
      <c r="N70" s="11">
        <v>2.7930552713840076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1.3470242171214162</v>
      </c>
      <c r="C71" s="11">
        <v>2.128195665397266</v>
      </c>
      <c r="D71" s="11">
        <f t="shared" si="50"/>
        <v>0.78117144827584983</v>
      </c>
      <c r="E71" s="11">
        <v>0.84297570766280361</v>
      </c>
      <c r="F71" s="11">
        <f t="shared" si="51"/>
        <v>1.6241471559386533</v>
      </c>
      <c r="G71" s="200">
        <f t="shared" si="52"/>
        <v>3.293084514064093E-2</v>
      </c>
      <c r="I71" s="11" t="str">
        <f t="shared" si="53"/>
        <v>Elementary occupations</v>
      </c>
      <c r="J71" s="11">
        <v>1.8001581237024487</v>
      </c>
      <c r="K71" s="11">
        <v>2.6777134918604628</v>
      </c>
      <c r="L71" s="11">
        <v>0.87755536815801427</v>
      </c>
      <c r="M71" s="11">
        <v>1.3857435850043422</v>
      </c>
      <c r="N71" s="11">
        <v>2.2632989531623569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1.1842454465406573</v>
      </c>
      <c r="C72" s="11">
        <v>2.7675076194476169</v>
      </c>
      <c r="D72" s="11">
        <f t="shared" si="50"/>
        <v>1.5832621729069596</v>
      </c>
      <c r="E72" s="11">
        <v>1.2271514819667604</v>
      </c>
      <c r="F72" s="11">
        <f t="shared" si="51"/>
        <v>2.8104136548737202</v>
      </c>
      <c r="G72" s="200">
        <f t="shared" si="52"/>
        <v>4.8548360015817638E-2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0.35916835587001195</v>
      </c>
      <c r="C73" s="11">
        <v>0.91669203499004037</v>
      </c>
      <c r="D73" s="11">
        <f t="shared" si="50"/>
        <v>0.55752367912002843</v>
      </c>
      <c r="E73" s="11">
        <v>0.25489382777868252</v>
      </c>
      <c r="F73" s="11">
        <f t="shared" si="51"/>
        <v>0.81241750689871095</v>
      </c>
      <c r="G73" s="200">
        <f t="shared" si="52"/>
        <v>3.6400512487178016E-2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1.6168882406428498</v>
      </c>
      <c r="C74" s="11">
        <v>2.5544153310351758</v>
      </c>
      <c r="D74" s="11">
        <f t="shared" ref="D74:D75" si="56">C74-B74</f>
        <v>0.93752709039232607</v>
      </c>
      <c r="E74" s="11">
        <v>1.1752878071127062</v>
      </c>
      <c r="F74" s="11">
        <f t="shared" ref="F74:F75" si="57">SUM(D74:E74)</f>
        <v>2.1128148975050323</v>
      </c>
      <c r="G74" s="200">
        <f t="shared" si="52"/>
        <v>3.7092562298431497E-2</v>
      </c>
      <c r="I74" s="11" t="str">
        <f>I63</f>
        <v>Managers, directors and senior officials</v>
      </c>
      <c r="J74" s="11">
        <f t="array" ref="J74:J82">MMULT(aggregation!$B$13:$AA$21,B181:B206)</f>
        <v>13.806797256695511</v>
      </c>
      <c r="K74" s="11">
        <f t="array" ref="K74:K82">MMULT(aggregation!$B$13:$AA$21,C181:C206)</f>
        <v>13.332791840848376</v>
      </c>
      <c r="L74" s="11">
        <f t="array" ref="L74:L82">MMULT(aggregation!$B$13:$AA$21,D181:D206)</f>
        <v>-0.47400541584713629</v>
      </c>
      <c r="M74" s="11">
        <f t="array" ref="M74:M82">MMULT(aggregation!$B$13:$AA$21,E181:E206)</f>
        <v>5.5870729666685071</v>
      </c>
      <c r="N74" s="11">
        <f t="array" ref="N74:N82">MMULT(aggregation!$B$13:$AA$21,F181:F206)</f>
        <v>5.1130675508213708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3.8781566078547884</v>
      </c>
      <c r="C75" s="11">
        <v>7.0385087165361808</v>
      </c>
      <c r="D75" s="11">
        <f t="shared" si="56"/>
        <v>3.1603521086813924</v>
      </c>
      <c r="E75" s="11">
        <v>3.0489167595464859</v>
      </c>
      <c r="F75" s="11">
        <f t="shared" si="57"/>
        <v>6.2092688682278787</v>
      </c>
      <c r="G75" s="200">
        <f t="shared" si="52"/>
        <v>3.9429319596848478E-2</v>
      </c>
      <c r="I75" s="11" t="str">
        <f>I64</f>
        <v>Professional occupations</v>
      </c>
      <c r="J75" s="11">
        <v>17.259314272355514</v>
      </c>
      <c r="K75" s="11">
        <v>17.535873918282984</v>
      </c>
      <c r="L75" s="11">
        <v>0.2765596459274704</v>
      </c>
      <c r="M75" s="11">
        <v>6.8217257952410595</v>
      </c>
      <c r="N75" s="11">
        <v>7.0982854411685299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3.488154126628626</v>
      </c>
      <c r="C76" s="11">
        <v>6.8655271832300384</v>
      </c>
      <c r="D76" s="11">
        <f t="shared" si="50"/>
        <v>3.3773730566014124</v>
      </c>
      <c r="E76" s="11">
        <v>3.1001159434780776</v>
      </c>
      <c r="F76" s="11">
        <f t="shared" si="51"/>
        <v>6.4774890000794905</v>
      </c>
      <c r="G76" s="200">
        <f t="shared" si="52"/>
        <v>4.3306024420798339E-2</v>
      </c>
      <c r="I76" s="11" t="str">
        <f>I65</f>
        <v>Associate professional occupations</v>
      </c>
      <c r="J76" s="11">
        <v>17.45152400504908</v>
      </c>
      <c r="K76" s="11">
        <v>16.196165240681278</v>
      </c>
      <c r="L76" s="11">
        <v>-1.2553587643678015</v>
      </c>
      <c r="M76" s="11">
        <v>6.6212275695106229</v>
      </c>
      <c r="N76" s="11">
        <v>5.3658688051428216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0.53126136595432472</v>
      </c>
      <c r="C77" s="11">
        <v>1.3716680281518441</v>
      </c>
      <c r="D77" s="11">
        <f t="shared" si="50"/>
        <v>0.84040666219751936</v>
      </c>
      <c r="E77" s="11">
        <v>0.65787069950956778</v>
      </c>
      <c r="F77" s="11">
        <f t="shared" si="51"/>
        <v>1.4982773617070873</v>
      </c>
      <c r="G77" s="200">
        <f t="shared" si="52"/>
        <v>5.5183821247567266E-2</v>
      </c>
      <c r="I77" s="11" t="str">
        <f>I66</f>
        <v>Administrative and secretarial occupations</v>
      </c>
      <c r="J77" s="11">
        <v>19.451610749163585</v>
      </c>
      <c r="K77" s="11">
        <v>15.896555296168785</v>
      </c>
      <c r="L77" s="11">
        <v>-3.5550554529947975</v>
      </c>
      <c r="M77" s="11">
        <v>8.1713881475585222</v>
      </c>
      <c r="N77" s="11">
        <v>4.6163326945637246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8.2131362751191511E-2</v>
      </c>
      <c r="C78" s="11">
        <v>0.20026741274727297</v>
      </c>
      <c r="D78" s="11">
        <f t="shared" si="50"/>
        <v>0.11813604999608146</v>
      </c>
      <c r="E78" s="11">
        <v>8.8745155069481649E-2</v>
      </c>
      <c r="F78" s="11">
        <f t="shared" si="51"/>
        <v>0.20688120506556312</v>
      </c>
      <c r="G78" s="200">
        <f t="shared" si="52"/>
        <v>5.0053814920242301E-2</v>
      </c>
      <c r="I78" s="11" t="str">
        <f t="shared" ref="I78:I82" si="58">I67</f>
        <v>Skilled trades occupations</v>
      </c>
      <c r="J78" s="11">
        <v>21.497977515485559</v>
      </c>
      <c r="K78" s="11">
        <v>18.821069064410942</v>
      </c>
      <c r="L78" s="11">
        <v>-2.6769084510746173</v>
      </c>
      <c r="M78" s="11">
        <v>7.2580565655496994</v>
      </c>
      <c r="N78" s="11">
        <v>4.5811481144750816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0.35706115309175901</v>
      </c>
      <c r="C79" s="11">
        <v>0.93468518089469776</v>
      </c>
      <c r="D79" s="11">
        <f t="shared" si="50"/>
        <v>0.57762402780293876</v>
      </c>
      <c r="E79" s="11">
        <v>0.38869910540471947</v>
      </c>
      <c r="F79" s="11">
        <f t="shared" si="51"/>
        <v>0.96632313320765828</v>
      </c>
      <c r="G79" s="200">
        <f t="shared" si="52"/>
        <v>5.0325176011027706E-2</v>
      </c>
      <c r="I79" s="11" t="str">
        <f t="shared" si="58"/>
        <v>Caring, leisure and other service occupations</v>
      </c>
      <c r="J79" s="11">
        <v>25.612868410962982</v>
      </c>
      <c r="K79" s="11">
        <v>35.80268067642627</v>
      </c>
      <c r="L79" s="11">
        <v>10.189812265463287</v>
      </c>
      <c r="M79" s="11">
        <v>16.991346123629864</v>
      </c>
      <c r="N79" s="11">
        <v>27.181158389093152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0.13064243909484155</v>
      </c>
      <c r="C80" s="11">
        <v>0.26688099429195605</v>
      </c>
      <c r="D80" s="11">
        <f t="shared" ref="D80" si="59">C80-B80</f>
        <v>0.1362385551971145</v>
      </c>
      <c r="E80" s="11">
        <v>0.13056513988267493</v>
      </c>
      <c r="F80" s="11">
        <f t="shared" ref="F80" si="60">SUM(D80:E80)</f>
        <v>0.2668036950797894</v>
      </c>
      <c r="G80" s="200">
        <f t="shared" si="52"/>
        <v>4.7273464350088279E-2</v>
      </c>
      <c r="I80" s="11" t="str">
        <f t="shared" si="58"/>
        <v>Sales and customer service occupations</v>
      </c>
      <c r="J80" s="11">
        <v>15.633465539726759</v>
      </c>
      <c r="K80" s="11">
        <v>17.69757682935645</v>
      </c>
      <c r="L80" s="11">
        <v>2.06411128962969</v>
      </c>
      <c r="M80" s="11">
        <v>7.3396321060861442</v>
      </c>
      <c r="N80" s="11">
        <v>9.4037433957158338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0.38066230144023583</v>
      </c>
      <c r="C81" s="11">
        <v>0.82389422822652392</v>
      </c>
      <c r="D81" s="11">
        <f t="shared" si="50"/>
        <v>0.44323192678628809</v>
      </c>
      <c r="E81" s="11">
        <v>0.38383310781676783</v>
      </c>
      <c r="F81" s="11">
        <f t="shared" si="51"/>
        <v>0.82706503460305592</v>
      </c>
      <c r="G81" s="200">
        <f t="shared" si="52"/>
        <v>4.7584347682398498E-2</v>
      </c>
      <c r="I81" s="11" t="str">
        <f t="shared" si="58"/>
        <v>Process, plant and machine operatives</v>
      </c>
      <c r="J81" s="11">
        <v>10.632195424139102</v>
      </c>
      <c r="K81" s="11">
        <v>13.992314668772748</v>
      </c>
      <c r="L81" s="11">
        <v>3.360119244633645</v>
      </c>
      <c r="M81" s="11">
        <v>5.4205755722941822</v>
      </c>
      <c r="N81" s="11">
        <v>8.7806948169278272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1.6466580311377887</v>
      </c>
      <c r="C82" s="11">
        <v>4.4622489641525949</v>
      </c>
      <c r="D82" s="11">
        <f t="shared" si="50"/>
        <v>2.8155909330148061</v>
      </c>
      <c r="E82" s="11">
        <v>2.0402386901322775</v>
      </c>
      <c r="F82" s="11">
        <f t="shared" si="51"/>
        <v>4.8558296231470841</v>
      </c>
      <c r="G82" s="200">
        <f t="shared" si="52"/>
        <v>5.5205801694510725E-2</v>
      </c>
      <c r="I82" s="11" t="str">
        <f t="shared" si="58"/>
        <v>Elementary occupations</v>
      </c>
      <c r="J82" s="11">
        <v>12.142673945516243</v>
      </c>
      <c r="K82" s="11">
        <v>12.782839004834127</v>
      </c>
      <c r="L82" s="11">
        <v>0.64016505931788359</v>
      </c>
      <c r="M82" s="11">
        <v>5.6795376395267736</v>
      </c>
      <c r="N82" s="11">
        <v>6.3197026988446572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0.22932796726422783</v>
      </c>
      <c r="C83" s="11">
        <v>0.56191732872235445</v>
      </c>
      <c r="D83" s="11">
        <f t="shared" ref="D83:D84" si="61">C83-B83</f>
        <v>0.33258936145812662</v>
      </c>
      <c r="E83" s="11">
        <v>0.23247090091943387</v>
      </c>
      <c r="F83" s="11">
        <f t="shared" ref="F83:F84" si="62">SUM(D83:E83)</f>
        <v>0.56506026237756046</v>
      </c>
      <c r="G83" s="200">
        <f t="shared" si="52"/>
        <v>4.777103751248668E-2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2.1624988357257978E-2</v>
      </c>
      <c r="C84" s="11">
        <v>3.8009716932491E-2</v>
      </c>
      <c r="D84" s="11">
        <f t="shared" si="61"/>
        <v>1.6384728575233022E-2</v>
      </c>
      <c r="E84" s="11">
        <v>1.7384263584869233E-2</v>
      </c>
      <c r="F84" s="11">
        <f t="shared" si="62"/>
        <v>3.3768992160102256E-2</v>
      </c>
      <c r="G84" s="200">
        <f t="shared" si="52"/>
        <v>4.011361827108284E-2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1.0779409200826364</v>
      </c>
      <c r="C85" s="11">
        <v>2.3500750476236494</v>
      </c>
      <c r="D85" s="11">
        <f t="shared" si="50"/>
        <v>1.272134127541013</v>
      </c>
      <c r="E85" s="11">
        <v>0.9623961109386493</v>
      </c>
      <c r="F85" s="11">
        <f t="shared" si="51"/>
        <v>2.2345302384796621</v>
      </c>
      <c r="G85" s="200">
        <f t="shared" si="52"/>
        <v>4.3455174053413703E-2</v>
      </c>
      <c r="I85" s="11" t="str">
        <f>I74</f>
        <v>Managers, directors and senior officials</v>
      </c>
      <c r="J85" s="11">
        <f t="array" ref="J85:J93">MMULT(aggregation!$B$13:$AA$21,B210:B235)</f>
        <v>10.697175855296873</v>
      </c>
      <c r="K85" s="11">
        <f t="array" ref="K85:K93">MMULT(aggregation!$B$13:$AA$21,C210:C235)</f>
        <v>7.2368975212771467</v>
      </c>
      <c r="L85" s="11">
        <f t="array" ref="L85:L93">MMULT(aggregation!$B$13:$AA$21,D210:D235)</f>
        <v>-3.4602783340197263</v>
      </c>
      <c r="M85" s="11">
        <f t="array" ref="M85:M93">MMULT(aggregation!$B$13:$AA$21,E210:E235)</f>
        <v>4.1639543166626183</v>
      </c>
      <c r="N85" s="11">
        <f t="array" ref="N85:N93">MMULT(aggregation!$B$13:$AA$21,F210:F235)</f>
        <v>0.70367598264289155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0.40980992029641933</v>
      </c>
      <c r="C86" s="11">
        <v>1.2776786288515756</v>
      </c>
      <c r="D86" s="11">
        <f t="shared" si="50"/>
        <v>0.86786870855515619</v>
      </c>
      <c r="E86" s="11">
        <v>0.47727964746559376</v>
      </c>
      <c r="F86" s="11">
        <f t="shared" si="51"/>
        <v>1.34514835602075</v>
      </c>
      <c r="G86" s="200">
        <f t="shared" si="52"/>
        <v>5.2831815291232376E-2</v>
      </c>
      <c r="I86" s="11" t="str">
        <f>I75</f>
        <v>Professional occupations</v>
      </c>
      <c r="J86" s="11">
        <v>11.315555691494374</v>
      </c>
      <c r="K86" s="11">
        <v>7.1227642104949576</v>
      </c>
      <c r="L86" s="11">
        <v>-4.1927914809994169</v>
      </c>
      <c r="M86" s="11">
        <v>3.5259966320282023</v>
      </c>
      <c r="N86" s="11">
        <v>-0.66679484897121455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0.21988143903664048</v>
      </c>
      <c r="C87" s="11">
        <v>0.7457638514285958</v>
      </c>
      <c r="D87" s="11">
        <f t="shared" ref="D87:D88" si="63">C87-B87</f>
        <v>0.52588241239195532</v>
      </c>
      <c r="E87" s="11">
        <v>0.29310207559407303</v>
      </c>
      <c r="F87" s="11">
        <f t="shared" ref="F87:F88" si="64">SUM(D87:E87)</f>
        <v>0.81898448798602841</v>
      </c>
      <c r="G87" s="200">
        <f t="shared" si="52"/>
        <v>5.8102293814832784E-2</v>
      </c>
      <c r="I87" s="11" t="str">
        <f>I76</f>
        <v>Associate professional occupations</v>
      </c>
      <c r="J87" s="11">
        <v>12.869348087746459</v>
      </c>
      <c r="K87" s="11">
        <v>7.9612216569004941</v>
      </c>
      <c r="L87" s="11">
        <v>-4.9081264308459662</v>
      </c>
      <c r="M87" s="11">
        <v>3.82433093556457</v>
      </c>
      <c r="N87" s="11">
        <v>-1.0837954952813957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0.27247710457474034</v>
      </c>
      <c r="C88" s="11">
        <v>0.66447418718812856</v>
      </c>
      <c r="D88" s="11">
        <f t="shared" si="63"/>
        <v>0.39199708261338823</v>
      </c>
      <c r="E88" s="11">
        <v>0.35720811626791682</v>
      </c>
      <c r="F88" s="11">
        <f t="shared" si="64"/>
        <v>0.7492051988813051</v>
      </c>
      <c r="G88" s="200">
        <f t="shared" si="52"/>
        <v>5.7433095876850526E-2</v>
      </c>
      <c r="I88" s="11" t="str">
        <f>I77</f>
        <v>Administrative and secretarial occupations</v>
      </c>
      <c r="J88" s="11">
        <v>20.358563630323165</v>
      </c>
      <c r="K88" s="11">
        <v>9.8729537203736299</v>
      </c>
      <c r="L88" s="11">
        <v>-10.485609909949535</v>
      </c>
      <c r="M88" s="11">
        <v>6.1417061460206561</v>
      </c>
      <c r="N88" s="11">
        <v>-4.3439037639288784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9.2027505499364684E-2</v>
      </c>
      <c r="C89" s="11">
        <v>0.21103297960162035</v>
      </c>
      <c r="D89" s="11">
        <f t="shared" si="50"/>
        <v>0.11900547410225566</v>
      </c>
      <c r="E89" s="11">
        <v>9.2922329800114181E-2</v>
      </c>
      <c r="F89" s="11">
        <f t="shared" si="51"/>
        <v>0.21192780390236984</v>
      </c>
      <c r="G89" s="200">
        <f t="shared" si="52"/>
        <v>4.7632798621152661E-2</v>
      </c>
      <c r="I89" s="11" t="str">
        <f t="shared" ref="I89:I93" si="65">I78</f>
        <v>Skilled trades occupations</v>
      </c>
      <c r="J89" s="11">
        <v>15.707406305663444</v>
      </c>
      <c r="K89" s="11">
        <v>11.405949209767686</v>
      </c>
      <c r="L89" s="11">
        <v>-4.3014570958957572</v>
      </c>
      <c r="M89" s="11">
        <v>5.4371108689358749</v>
      </c>
      <c r="N89" s="11">
        <v>1.1356537730401188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0.85162716155976836</v>
      </c>
      <c r="C90" s="11">
        <v>2.1001317421919845</v>
      </c>
      <c r="D90" s="11">
        <f t="shared" ref="D90" si="66">C90-B90</f>
        <v>1.2485045806322161</v>
      </c>
      <c r="E90" s="11">
        <v>0.97876356874126447</v>
      </c>
      <c r="F90" s="11">
        <f t="shared" ref="F90" si="67">SUM(D90:E90)</f>
        <v>2.2272681493734807</v>
      </c>
      <c r="G90" s="200">
        <f t="shared" ref="G90:G91" si="68">IF(B90&gt;0,(1+(E90/B90))^(1/($C$6-$B$6))-1,0)</f>
        <v>5.2332428046744095E-2</v>
      </c>
      <c r="I90" s="11" t="str">
        <f t="shared" si="65"/>
        <v>Caring, leisure and other service occupations</v>
      </c>
      <c r="J90" s="11">
        <v>19.364041907609383</v>
      </c>
      <c r="K90" s="11">
        <v>13.588683115987473</v>
      </c>
      <c r="L90" s="11">
        <v>-5.77535879162191</v>
      </c>
      <c r="M90" s="11">
        <v>8.1548474292264768</v>
      </c>
      <c r="N90" s="11">
        <v>2.3794886376045659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59.112707308220799</v>
      </c>
      <c r="C91" s="11">
        <f t="shared" ref="C91:F91" si="69">SUM(C65:C90)</f>
        <v>109.92262011721797</v>
      </c>
      <c r="D91" s="11">
        <f t="shared" si="69"/>
        <v>50.809912808997169</v>
      </c>
      <c r="E91" s="11">
        <f t="shared" si="69"/>
        <v>48.261835494312912</v>
      </c>
      <c r="F91" s="11">
        <f t="shared" si="69"/>
        <v>99.071748303310059</v>
      </c>
      <c r="G91" s="200">
        <f t="shared" si="68"/>
        <v>4.0594114331581332E-2</v>
      </c>
      <c r="I91" s="11" t="str">
        <f t="shared" si="65"/>
        <v>Sales and customer service occupations</v>
      </c>
      <c r="J91" s="11">
        <v>14.587953834953845</v>
      </c>
      <c r="K91" s="11">
        <v>10.036344982489263</v>
      </c>
      <c r="L91" s="11">
        <v>-4.5516088524645815</v>
      </c>
      <c r="M91" s="11">
        <v>5.6258833593333879</v>
      </c>
      <c r="N91" s="11">
        <v>1.0742745068688064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13.128842675698277</v>
      </c>
      <c r="K92" s="11">
        <v>13.127047960597814</v>
      </c>
      <c r="L92" s="11">
        <v>-1.7947151004618078E-3</v>
      </c>
      <c r="M92" s="11">
        <v>6.4506730539294939</v>
      </c>
      <c r="N92" s="11">
        <v>6.4488783388290321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18.864405127764012</v>
      </c>
      <c r="K93" s="11">
        <v>14.234513410624437</v>
      </c>
      <c r="L93" s="11">
        <v>-4.6298917171395768</v>
      </c>
      <c r="M93" s="11">
        <v>7.5130661745139147</v>
      </c>
      <c r="N93" s="11">
        <v>2.8831744573743379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11.593877683394998</v>
      </c>
      <c r="C94" s="11">
        <v>14.319368069979932</v>
      </c>
      <c r="D94" s="11">
        <f>C94-B94</f>
        <v>2.7254903865849336</v>
      </c>
      <c r="E94" s="11">
        <v>7.5280865181712784</v>
      </c>
      <c r="F94" s="11">
        <f>SUM(D94:E94)</f>
        <v>10.253576904756212</v>
      </c>
      <c r="G94" s="200">
        <f>IF(B94&gt;0,(1+(E94/B94))^(1/($C$6-$B$6))-1,0)</f>
        <v>3.3919958979175213E-2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3.9831948204017027</v>
      </c>
      <c r="C95" s="11">
        <v>7.0723401297584241</v>
      </c>
      <c r="D95" s="11">
        <f t="shared" ref="D95:D118" si="72">C95-B95</f>
        <v>3.0891453093567214</v>
      </c>
      <c r="E95" s="11">
        <v>3.7885299866275668</v>
      </c>
      <c r="F95" s="11">
        <f t="shared" ref="F95:F118" si="73">SUM(D95:E95)</f>
        <v>6.8776752959842877</v>
      </c>
      <c r="G95" s="200">
        <f t="shared" ref="G95:G120" si="74">IF(B95&gt;0,(1+(E95/B95))^(1/($C$6-$B$6))-1,0)</f>
        <v>4.5568260020188323E-2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10.414456149485018</v>
      </c>
      <c r="C96" s="11">
        <v>12.506306038826875</v>
      </c>
      <c r="D96" s="11">
        <f t="shared" si="72"/>
        <v>2.0918498893418569</v>
      </c>
      <c r="E96" s="11">
        <v>4.6126749816729884</v>
      </c>
      <c r="F96" s="11">
        <f t="shared" si="73"/>
        <v>6.7045248710148453</v>
      </c>
      <c r="G96" s="200">
        <f t="shared" si="74"/>
        <v>2.4745371419338413E-2</v>
      </c>
      <c r="I96" s="11" t="str">
        <f>I85</f>
        <v>Managers, directors and senior officials</v>
      </c>
      <c r="J96" s="11">
        <f t="array" ref="J96:J104">MMULT(aggregation!$B$13:$AA$21,B239:B264)</f>
        <v>6.811574684491573</v>
      </c>
      <c r="K96" s="11">
        <f t="array" ref="K96:K104">MMULT(aggregation!$B$13:$AA$21,C239:C264)</f>
        <v>4.4781038905266106</v>
      </c>
      <c r="L96" s="11">
        <f t="array" ref="L96:L104">MMULT(aggregation!$B$13:$AA$21,D239:D264)</f>
        <v>-2.3334707939649624</v>
      </c>
      <c r="M96" s="11">
        <f t="array" ref="M96:M104">MMULT(aggregation!$B$13:$AA$21,E239:E264)</f>
        <v>2.3909579081172163</v>
      </c>
      <c r="N96" s="11">
        <f t="array" ref="N96:N104">MMULT(aggregation!$B$13:$AA$21,F239:F264)</f>
        <v>5.7487114152253604E-2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11.762330423448033</v>
      </c>
      <c r="C97" s="11">
        <v>15.062388511109864</v>
      </c>
      <c r="D97" s="11">
        <f t="shared" si="72"/>
        <v>3.3000580876618315</v>
      </c>
      <c r="E97" s="11">
        <v>7.871273982542478</v>
      </c>
      <c r="F97" s="11">
        <f t="shared" si="73"/>
        <v>11.17133207020431</v>
      </c>
      <c r="G97" s="200">
        <f t="shared" si="74"/>
        <v>3.4746050425613406E-2</v>
      </c>
      <c r="I97" s="11" t="str">
        <f>I86</f>
        <v>Professional occupations</v>
      </c>
      <c r="J97" s="11">
        <v>6.4818424229277989</v>
      </c>
      <c r="K97" s="11">
        <v>3.795636802304883</v>
      </c>
      <c r="L97" s="11">
        <v>-2.6862056206229159</v>
      </c>
      <c r="M97" s="11">
        <v>1.7554016259421599</v>
      </c>
      <c r="N97" s="11">
        <v>-0.9308039946807557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8.9993726021477762</v>
      </c>
      <c r="C98" s="11">
        <v>5.6412709757377515</v>
      </c>
      <c r="D98" s="11">
        <f t="shared" ref="D98" si="75">C98-B98</f>
        <v>-3.3581016264100247</v>
      </c>
      <c r="E98" s="11">
        <v>3.5895759620904446</v>
      </c>
      <c r="F98" s="11">
        <f t="shared" ref="F98" si="76">SUM(D98:E98)</f>
        <v>0.23147433568041986</v>
      </c>
      <c r="G98" s="200">
        <f t="shared" si="74"/>
        <v>2.2629888445232949E-2</v>
      </c>
      <c r="I98" s="11" t="str">
        <f>I87</f>
        <v>Associate professional occupations</v>
      </c>
      <c r="J98" s="11">
        <v>6.9580417557866578</v>
      </c>
      <c r="K98" s="11">
        <v>3.7865470102485745</v>
      </c>
      <c r="L98" s="11">
        <v>-3.1714947455380829</v>
      </c>
      <c r="M98" s="11">
        <v>1.7730495276334395</v>
      </c>
      <c r="N98" s="11">
        <v>-1.3984452179046438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14.329092815929132</v>
      </c>
      <c r="C99" s="11">
        <v>18.670190374650975</v>
      </c>
      <c r="D99" s="11">
        <f t="shared" si="72"/>
        <v>4.3410975587218434</v>
      </c>
      <c r="E99" s="11">
        <v>8.8378968498719637</v>
      </c>
      <c r="F99" s="11">
        <f t="shared" si="73"/>
        <v>13.178994408593807</v>
      </c>
      <c r="G99" s="200">
        <f t="shared" si="74"/>
        <v>3.2547550143967152E-2</v>
      </c>
      <c r="I99" s="11" t="str">
        <f>I88</f>
        <v>Administrative and secretarial occupations</v>
      </c>
      <c r="J99" s="11">
        <v>9.6877822406847311</v>
      </c>
      <c r="K99" s="11">
        <v>2.3582782921919305</v>
      </c>
      <c r="L99" s="11">
        <v>-7.3295039484928006</v>
      </c>
      <c r="M99" s="11">
        <v>1.8861442893274529</v>
      </c>
      <c r="N99" s="11">
        <v>-5.4433596591653473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3.1303770032373976</v>
      </c>
      <c r="C100" s="11">
        <v>3.4797331416918551</v>
      </c>
      <c r="D100" s="11">
        <f t="shared" si="72"/>
        <v>0.34935613845445745</v>
      </c>
      <c r="E100" s="11">
        <v>1.4433475456944813</v>
      </c>
      <c r="F100" s="11">
        <f t="shared" si="73"/>
        <v>1.7927036841489388</v>
      </c>
      <c r="G100" s="200">
        <f t="shared" si="74"/>
        <v>2.5600500449093788E-2</v>
      </c>
      <c r="I100" s="11" t="str">
        <f t="shared" ref="I100:I104" si="77">I89</f>
        <v>Skilled trades occupations</v>
      </c>
      <c r="J100" s="11">
        <v>8.5618733053098417</v>
      </c>
      <c r="K100" s="11">
        <v>6.3716518110048614</v>
      </c>
      <c r="L100" s="11">
        <v>-2.1902214943049794</v>
      </c>
      <c r="M100" s="11">
        <v>2.9104075905213174</v>
      </c>
      <c r="N100" s="11">
        <v>0.72018609621633756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3.7204715329904672</v>
      </c>
      <c r="C101" s="11">
        <v>5.2356438834468166</v>
      </c>
      <c r="D101" s="11">
        <f t="shared" si="72"/>
        <v>1.5151723504563495</v>
      </c>
      <c r="E101" s="11">
        <v>2.8895779642452339</v>
      </c>
      <c r="F101" s="11">
        <f t="shared" si="73"/>
        <v>4.4047503147015838</v>
      </c>
      <c r="G101" s="200">
        <f t="shared" si="74"/>
        <v>3.9059574080765103E-2</v>
      </c>
      <c r="I101" s="11" t="str">
        <f t="shared" si="77"/>
        <v>Caring, leisure and other service occupations</v>
      </c>
      <c r="J101" s="11">
        <v>4.3899992157631953</v>
      </c>
      <c r="K101" s="11">
        <v>2.4751560626558629</v>
      </c>
      <c r="L101" s="11">
        <v>-1.9148431531073329</v>
      </c>
      <c r="M101" s="11">
        <v>1.1802283773247471</v>
      </c>
      <c r="N101" s="11">
        <v>-0.73461477578258594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1.8068981483466069</v>
      </c>
      <c r="C102" s="11">
        <v>3.7786462536475804</v>
      </c>
      <c r="D102" s="11">
        <f t="shared" si="72"/>
        <v>1.9717481053009736</v>
      </c>
      <c r="E102" s="11">
        <v>1.2431837611520835</v>
      </c>
      <c r="F102" s="11">
        <f t="shared" si="73"/>
        <v>3.2149318664530568</v>
      </c>
      <c r="G102" s="200">
        <f t="shared" si="74"/>
        <v>3.5520073228302973E-2</v>
      </c>
      <c r="I102" s="11" t="str">
        <f t="shared" si="77"/>
        <v>Sales and customer service occupations</v>
      </c>
      <c r="J102" s="11">
        <v>8.2506829436180631</v>
      </c>
      <c r="K102" s="11">
        <v>4.0799516887998148</v>
      </c>
      <c r="L102" s="11">
        <v>-4.1707312548182482</v>
      </c>
      <c r="M102" s="11">
        <v>2.0459542621935936</v>
      </c>
      <c r="N102" s="11">
        <v>-2.1247769926246551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3.4314016817419994</v>
      </c>
      <c r="C103" s="11">
        <v>3.5117601609499203</v>
      </c>
      <c r="D103" s="11">
        <f t="shared" ref="D103:D104" si="78">C103-B103</f>
        <v>8.035847920792083E-2</v>
      </c>
      <c r="E103" s="11">
        <v>1.6757660143307425</v>
      </c>
      <c r="F103" s="11">
        <f t="shared" ref="F103:F104" si="79">SUM(D103:E103)</f>
        <v>1.7561244935386633</v>
      </c>
      <c r="G103" s="200">
        <f t="shared" si="74"/>
        <v>2.686630618635677E-2</v>
      </c>
      <c r="I103" s="11" t="str">
        <f t="shared" si="77"/>
        <v>Process, plant and machine operatives</v>
      </c>
      <c r="J103" s="11">
        <v>10.3801001090151</v>
      </c>
      <c r="K103" s="11">
        <v>7.2833781937659037</v>
      </c>
      <c r="L103" s="11">
        <v>-3.0967219152491974</v>
      </c>
      <c r="M103" s="11">
        <v>3.9909833077316716</v>
      </c>
      <c r="N103" s="11">
        <v>0.89426139248247427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8.7406025485593641</v>
      </c>
      <c r="C104" s="11">
        <v>9.9305474477614055</v>
      </c>
      <c r="D104" s="11">
        <f t="shared" si="78"/>
        <v>1.1899448992020414</v>
      </c>
      <c r="E104" s="11">
        <v>4.8540834298121567</v>
      </c>
      <c r="F104" s="11">
        <f t="shared" si="79"/>
        <v>6.0440283290141981</v>
      </c>
      <c r="G104" s="200">
        <f t="shared" si="74"/>
        <v>2.9884496584455578E-2</v>
      </c>
      <c r="I104" s="11" t="str">
        <f t="shared" si="77"/>
        <v>Elementary occupations</v>
      </c>
      <c r="J104" s="11">
        <v>17.168823427253006</v>
      </c>
      <c r="K104" s="11">
        <v>11.634701676704815</v>
      </c>
      <c r="L104" s="11">
        <v>-5.5341217505481914</v>
      </c>
      <c r="M104" s="11">
        <v>5.6569576871069689</v>
      </c>
      <c r="N104" s="11">
        <v>0.122835936558777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12.078735471163993</v>
      </c>
      <c r="C105" s="11">
        <v>16.157317423116936</v>
      </c>
      <c r="D105" s="11">
        <f t="shared" si="72"/>
        <v>4.0785819519529429</v>
      </c>
      <c r="E105" s="11">
        <v>7.8390476078661706</v>
      </c>
      <c r="F105" s="11">
        <f t="shared" si="73"/>
        <v>11.917629559819114</v>
      </c>
      <c r="G105" s="200">
        <f t="shared" si="74"/>
        <v>3.390658617793596E-2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1.7394177013396923</v>
      </c>
      <c r="C106" s="11">
        <v>3.6964827914683887</v>
      </c>
      <c r="D106" s="11">
        <f t="shared" si="72"/>
        <v>1.9570650901286963</v>
      </c>
      <c r="E106" s="11">
        <v>1.8219827204785963</v>
      </c>
      <c r="F106" s="11">
        <f t="shared" si="73"/>
        <v>3.7790478106072927</v>
      </c>
      <c r="G106" s="200">
        <f t="shared" si="74"/>
        <v>4.8933110927286805E-2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0.65901957773329689</v>
      </c>
      <c r="C107" s="11">
        <v>1.1902059038531456</v>
      </c>
      <c r="D107" s="11">
        <f t="shared" si="72"/>
        <v>0.53118632611984873</v>
      </c>
      <c r="E107" s="11">
        <v>0.63606103089495047</v>
      </c>
      <c r="F107" s="11">
        <f t="shared" si="73"/>
        <v>1.1672473570147992</v>
      </c>
      <c r="G107" s="200">
        <f t="shared" si="74"/>
        <v>4.6067956733684579E-2</v>
      </c>
      <c r="I107" s="11" t="str">
        <f>I96</f>
        <v>Managers, directors and senior officials</v>
      </c>
      <c r="J107" s="11">
        <f t="array" ref="J107:J115">MMULT(aggregation!$B$13:$AA$21,B268:B293)</f>
        <v>1.6340055597122636</v>
      </c>
      <c r="K107" s="11">
        <f t="array" ref="K107:K115">MMULT(aggregation!$B$13:$AA$21,C268:C293)</f>
        <v>1.2111781580004171</v>
      </c>
      <c r="L107" s="11">
        <f t="array" ref="L107:L115">MMULT(aggregation!$B$13:$AA$21,D268:D293)</f>
        <v>-0.42282740171184641</v>
      </c>
      <c r="M107" s="11">
        <f t="array" ref="M107:M115">MMULT(aggregation!$B$13:$AA$21,E268:E293)</f>
        <v>0.5338041599556016</v>
      </c>
      <c r="N107" s="11">
        <f t="array" ref="N107:N115">MMULT(aggregation!$B$13:$AA$21,F268:F293)</f>
        <v>0.11097675824375522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1.0052116788619796</v>
      </c>
      <c r="C108" s="11">
        <v>1.7856284460367304</v>
      </c>
      <c r="D108" s="11">
        <f t="shared" si="72"/>
        <v>0.78041676717475084</v>
      </c>
      <c r="E108" s="11">
        <v>0.7718827293254783</v>
      </c>
      <c r="F108" s="11">
        <f t="shared" si="73"/>
        <v>1.552299496500229</v>
      </c>
      <c r="G108" s="200">
        <f t="shared" si="74"/>
        <v>3.8716104252197958E-2</v>
      </c>
      <c r="I108" s="11" t="str">
        <f>I97</f>
        <v>Professional occupations</v>
      </c>
      <c r="J108" s="11">
        <v>1.3980755910520561</v>
      </c>
      <c r="K108" s="11">
        <v>1.0136814128955014</v>
      </c>
      <c r="L108" s="11">
        <v>-0.38439417815655486</v>
      </c>
      <c r="M108" s="11">
        <v>0.45882910335378962</v>
      </c>
      <c r="N108" s="11">
        <v>7.4434925197234741E-2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0.54346440561215159</v>
      </c>
      <c r="C109" s="11">
        <v>0.87875733869470996</v>
      </c>
      <c r="D109" s="11">
        <f t="shared" ref="D109" si="80">C109-B109</f>
        <v>0.33529293308255836</v>
      </c>
      <c r="E109" s="11">
        <v>0.42837909031886801</v>
      </c>
      <c r="F109" s="11">
        <f t="shared" ref="F109" si="81">SUM(D109:E109)</f>
        <v>0.76367202340142637</v>
      </c>
      <c r="G109" s="200">
        <f t="shared" si="74"/>
        <v>3.9509226710745304E-2</v>
      </c>
      <c r="I109" s="11" t="str">
        <f>I98</f>
        <v>Associate professional occupations</v>
      </c>
      <c r="J109" s="11">
        <v>1.4907814873537328</v>
      </c>
      <c r="K109" s="11">
        <v>0.97503643753871672</v>
      </c>
      <c r="L109" s="11">
        <v>-0.51574504981501601</v>
      </c>
      <c r="M109" s="11">
        <v>0.44038238920474926</v>
      </c>
      <c r="N109" s="11">
        <v>-7.5362660610266807E-2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0.88027134778651661</v>
      </c>
      <c r="C110" s="11">
        <v>1.2753334720217584</v>
      </c>
      <c r="D110" s="11">
        <f t="shared" si="72"/>
        <v>0.39506212423524179</v>
      </c>
      <c r="E110" s="11">
        <v>0.62167115455646049</v>
      </c>
      <c r="F110" s="11">
        <f t="shared" si="73"/>
        <v>1.0167332787917023</v>
      </c>
      <c r="G110" s="200">
        <f t="shared" si="74"/>
        <v>3.6260910329604545E-2</v>
      </c>
      <c r="I110" s="11" t="str">
        <f>I99</f>
        <v>Administrative and secretarial occupations</v>
      </c>
      <c r="J110" s="11">
        <v>2.4132108249953603</v>
      </c>
      <c r="K110" s="11">
        <v>1.5355706899279906</v>
      </c>
      <c r="L110" s="11">
        <v>-0.87764013506736982</v>
      </c>
      <c r="M110" s="11">
        <v>0.68227284495323359</v>
      </c>
      <c r="N110" s="11">
        <v>-0.19536729011413634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5.3623714681391776</v>
      </c>
      <c r="C111" s="11">
        <v>8.1189186490700713</v>
      </c>
      <c r="D111" s="11">
        <f>C111-B111</f>
        <v>2.7565471809308937</v>
      </c>
      <c r="E111" s="11">
        <v>4.7123104710920094</v>
      </c>
      <c r="F111" s="11">
        <f>SUM(D111:E111)</f>
        <v>7.4688576520229031</v>
      </c>
      <c r="G111" s="200">
        <f t="shared" si="74"/>
        <v>4.2937531902142556E-2</v>
      </c>
      <c r="I111" s="11" t="str">
        <f t="shared" ref="I111:I115" si="82">I100</f>
        <v>Skilled trades occupations</v>
      </c>
      <c r="J111" s="11">
        <v>3.9457840769685291</v>
      </c>
      <c r="K111" s="11">
        <v>1.6180545646273707</v>
      </c>
      <c r="L111" s="11">
        <v>-2.3277295123411581</v>
      </c>
      <c r="M111" s="11">
        <v>0.97414120194903864</v>
      </c>
      <c r="N111" s="11">
        <v>-1.3535883103921196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1.197700830897416</v>
      </c>
      <c r="C112" s="11">
        <v>2.1808577690264568</v>
      </c>
      <c r="D112" s="11">
        <f t="shared" ref="D112:D113" si="83">C112-B112</f>
        <v>0.98315693812904081</v>
      </c>
      <c r="E112" s="11">
        <v>1.0693696289992294</v>
      </c>
      <c r="F112" s="11">
        <f t="shared" ref="F112:F113" si="84">SUM(D112:E112)</f>
        <v>2.05252656712827</v>
      </c>
      <c r="G112" s="200">
        <f t="shared" si="74"/>
        <v>4.3456730011561362E-2</v>
      </c>
      <c r="I112" s="11" t="str">
        <f t="shared" si="82"/>
        <v>Caring, leisure and other service occupations</v>
      </c>
      <c r="J112" s="11">
        <v>1.2549618609834119</v>
      </c>
      <c r="K112" s="11">
        <v>0.75830550474707592</v>
      </c>
      <c r="L112" s="11">
        <v>-0.49665635623633603</v>
      </c>
      <c r="M112" s="11">
        <v>0.32332893099821336</v>
      </c>
      <c r="N112" s="11">
        <v>-0.17332742523812264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0.10997587220538338</v>
      </c>
      <c r="C113" s="11">
        <v>0.17886930364780482</v>
      </c>
      <c r="D113" s="11">
        <f t="shared" si="83"/>
        <v>6.8893431442421438E-2</v>
      </c>
      <c r="E113" s="11">
        <v>9.5773073740231376E-2</v>
      </c>
      <c r="F113" s="11">
        <f t="shared" si="84"/>
        <v>0.1646665051826528</v>
      </c>
      <c r="G113" s="200">
        <f t="shared" si="74"/>
        <v>4.2643916497355105E-2</v>
      </c>
      <c r="I113" s="11" t="str">
        <f t="shared" si="82"/>
        <v>Sales and customer service occupations</v>
      </c>
      <c r="J113" s="11">
        <v>3.0879309326291824</v>
      </c>
      <c r="K113" s="11">
        <v>1.6853793941846242</v>
      </c>
      <c r="L113" s="11">
        <v>-1.4025515384445582</v>
      </c>
      <c r="M113" s="11">
        <v>0.70756275995012663</v>
      </c>
      <c r="N113" s="11">
        <v>-0.6949887784944313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4.5680633155133004</v>
      </c>
      <c r="C114" s="11">
        <v>6.6488997685985032</v>
      </c>
      <c r="D114" s="11">
        <f t="shared" si="72"/>
        <v>2.0808364530852028</v>
      </c>
      <c r="E114" s="11">
        <v>3.1401970413449853</v>
      </c>
      <c r="F114" s="11">
        <f t="shared" si="73"/>
        <v>5.2210334944301877</v>
      </c>
      <c r="G114" s="200">
        <f t="shared" si="74"/>
        <v>3.549566241990787E-2</v>
      </c>
      <c r="I114" s="11" t="str">
        <f t="shared" si="82"/>
        <v>Process, plant and machine operatives</v>
      </c>
      <c r="J114" s="11">
        <v>4.4803737571036857</v>
      </c>
      <c r="K114" s="11">
        <v>1.5477976740972748</v>
      </c>
      <c r="L114" s="11">
        <v>-2.9325760830064111</v>
      </c>
      <c r="M114" s="11">
        <v>1.1090784611833655</v>
      </c>
      <c r="N114" s="11">
        <v>-1.8234976218230456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1.7810672258789284</v>
      </c>
      <c r="C115" s="11">
        <v>3.5526767750987163</v>
      </c>
      <c r="D115" s="11">
        <f t="shared" si="72"/>
        <v>1.7716095492197879</v>
      </c>
      <c r="E115" s="11">
        <v>1.4676000968332499</v>
      </c>
      <c r="F115" s="11">
        <f t="shared" si="73"/>
        <v>3.2392096460530375</v>
      </c>
      <c r="G115" s="200">
        <f t="shared" si="74"/>
        <v>4.0882391928526163E-2</v>
      </c>
      <c r="I115" s="11" t="str">
        <f t="shared" si="82"/>
        <v>Elementary occupations</v>
      </c>
      <c r="J115" s="11">
        <v>6.8099494716000377</v>
      </c>
      <c r="K115" s="11">
        <v>2.4740010805790158</v>
      </c>
      <c r="L115" s="11">
        <v>-4.3359483910210219</v>
      </c>
      <c r="M115" s="11">
        <v>1.2900794959709789</v>
      </c>
      <c r="N115" s="11">
        <v>-3.0458688950500439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0.61212808875099101</v>
      </c>
      <c r="C116" s="11">
        <v>1.7578291965179789</v>
      </c>
      <c r="D116" s="11">
        <f t="shared" ref="D116:D117" si="85">C116-B116</f>
        <v>1.1457011077669879</v>
      </c>
      <c r="E116" s="11">
        <v>0.68562114368566762</v>
      </c>
      <c r="F116" s="11">
        <f t="shared" ref="F116:F117" si="86">SUM(D116:E116)</f>
        <v>1.8313222514526555</v>
      </c>
      <c r="G116" s="200">
        <f t="shared" si="74"/>
        <v>5.1372382625193724E-2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1.07383927769544</v>
      </c>
      <c r="C117" s="11">
        <v>2.0109330650489055</v>
      </c>
      <c r="D117" s="11">
        <f t="shared" si="85"/>
        <v>0.93709378735346549</v>
      </c>
      <c r="E117" s="11">
        <v>1.1369105683738512</v>
      </c>
      <c r="F117" s="11">
        <f t="shared" si="86"/>
        <v>2.0740043557273165</v>
      </c>
      <c r="G117" s="200">
        <f t="shared" si="74"/>
        <v>4.9316949169161406E-2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0.4004018621933661</v>
      </c>
      <c r="C118" s="11">
        <v>0.50543861200453855</v>
      </c>
      <c r="D118" s="11">
        <f t="shared" si="72"/>
        <v>0.10503674981117245</v>
      </c>
      <c r="E118" s="11">
        <v>0.27707354433767473</v>
      </c>
      <c r="F118" s="11">
        <f t="shared" si="73"/>
        <v>0.38211029414884717</v>
      </c>
      <c r="G118" s="200">
        <f t="shared" si="74"/>
        <v>3.5682162245456839E-2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3.3967058221602091</v>
      </c>
      <c r="C119" s="11">
        <v>5.4590666058885802</v>
      </c>
      <c r="D119" s="11">
        <f t="shared" ref="D119" si="87">C119-B119</f>
        <v>2.0623607837283711</v>
      </c>
      <c r="E119" s="11">
        <v>2.9995379746040003</v>
      </c>
      <c r="F119" s="11">
        <f t="shared" ref="F119" si="88">SUM(D119:E119)</f>
        <v>5.0618987583323714</v>
      </c>
      <c r="G119" s="200">
        <f t="shared" si="74"/>
        <v>4.3096460050938257E-2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117.32044935561436</v>
      </c>
      <c r="C120" s="11">
        <f t="shared" ref="C120:F120" si="89">SUM(C94:C119)</f>
        <v>154.60541010765462</v>
      </c>
      <c r="D120" s="11">
        <f t="shared" si="89"/>
        <v>37.284960752040291</v>
      </c>
      <c r="E120" s="11">
        <f t="shared" si="89"/>
        <v>76.037414872662822</v>
      </c>
      <c r="F120" s="11">
        <f t="shared" si="89"/>
        <v>113.32237562470314</v>
      </c>
      <c r="G120" s="200">
        <f t="shared" si="74"/>
        <v>3.3869860347284453E-2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2.5062079163524791</v>
      </c>
      <c r="C123" s="11">
        <v>2.6119929652733505</v>
      </c>
      <c r="D123" s="11">
        <f>C123-B123</f>
        <v>0.10578504892087137</v>
      </c>
      <c r="E123" s="11">
        <v>1.3438555103693206</v>
      </c>
      <c r="F123" s="11">
        <f>SUM(D123:E123)</f>
        <v>1.449640559290192</v>
      </c>
      <c r="G123" s="200">
        <f>IF(B123&gt;0,(1+(E123/B123))^(1/($C$6-$B$6))-1,0)</f>
        <v>2.9034777316997662E-2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1.2637857506004933</v>
      </c>
      <c r="C124" s="11">
        <v>1.9912824721560034</v>
      </c>
      <c r="D124" s="11">
        <f t="shared" ref="D124:D139" si="92">C124-B124</f>
        <v>0.72749672155551015</v>
      </c>
      <c r="E124" s="11">
        <v>1.093776392478983</v>
      </c>
      <c r="F124" s="11">
        <f t="shared" ref="F124:F131" si="93">SUM(D124:E124)</f>
        <v>1.8212731140344931</v>
      </c>
      <c r="G124" s="200">
        <f t="shared" ref="G124:G147" si="94">IF(B124&gt;0,(1+(E124/B124))^(1/($C$6-$B$6))-1,0)</f>
        <v>4.244378951945027E-2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1.179131393698029</v>
      </c>
      <c r="C125" s="11">
        <v>1.388212872653442</v>
      </c>
      <c r="D125" s="11">
        <f t="shared" si="92"/>
        <v>0.20908147895541296</v>
      </c>
      <c r="E125" s="11">
        <v>0.49623909957113366</v>
      </c>
      <c r="F125" s="11">
        <f t="shared" si="93"/>
        <v>0.70532057852654662</v>
      </c>
      <c r="G125" s="200">
        <f t="shared" si="94"/>
        <v>2.3693417377211201E-2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3.7712384535933037</v>
      </c>
      <c r="C126" s="11">
        <v>0.79238691860076549</v>
      </c>
      <c r="D126" s="11">
        <f t="shared" si="92"/>
        <v>-2.978851534992538</v>
      </c>
      <c r="E126" s="11">
        <v>0.72564003195113935</v>
      </c>
      <c r="F126" s="11">
        <f t="shared" si="93"/>
        <v>-2.2532115030413986</v>
      </c>
      <c r="G126" s="200">
        <f t="shared" si="94"/>
        <v>1.1801092290444126E-2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0.54672444723159075</v>
      </c>
      <c r="C127" s="11">
        <v>0.26962503639586927</v>
      </c>
      <c r="D127" s="11">
        <f t="shared" si="92"/>
        <v>-0.27709941083572148</v>
      </c>
      <c r="E127" s="11">
        <v>8.5713753240096266E-2</v>
      </c>
      <c r="F127" s="11">
        <f t="shared" si="93"/>
        <v>-0.1913856575956252</v>
      </c>
      <c r="G127" s="200">
        <f>IF(B127&gt;0,(1+(E127/B127))^(1/($C$6-$B$6))-1,0)</f>
        <v>9.7564593525758525E-3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1.366883676614103</v>
      </c>
      <c r="C128" s="11">
        <v>1.3671492089749944</v>
      </c>
      <c r="D128" s="11">
        <f t="shared" si="92"/>
        <v>2.6553236089132959E-4</v>
      </c>
      <c r="E128" s="11">
        <v>0.49574872003463549</v>
      </c>
      <c r="F128" s="11">
        <f t="shared" si="93"/>
        <v>0.49601425239552682</v>
      </c>
      <c r="G128" s="200">
        <f t="shared" si="94"/>
        <v>2.0844765774499008E-2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0.56128253131746686</v>
      </c>
      <c r="C129" s="11">
        <v>0.79305016022577302</v>
      </c>
      <c r="D129" s="11">
        <f t="shared" si="92"/>
        <v>0.23176762890830616</v>
      </c>
      <c r="E129" s="11">
        <v>0.31153246664524203</v>
      </c>
      <c r="F129" s="11">
        <f t="shared" si="93"/>
        <v>0.54330009555354819</v>
      </c>
      <c r="G129" s="200">
        <f t="shared" si="94"/>
        <v>2.987072147322678E-2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1.9238096071713675</v>
      </c>
      <c r="C130" s="11">
        <v>0.95474828050305616</v>
      </c>
      <c r="D130" s="11">
        <f t="shared" si="92"/>
        <v>-0.96906132666831135</v>
      </c>
      <c r="E130" s="11">
        <v>0.60492167910706085</v>
      </c>
      <c r="F130" s="11">
        <f t="shared" si="93"/>
        <v>-0.3641396475612505</v>
      </c>
      <c r="G130" s="200">
        <f t="shared" si="94"/>
        <v>1.8394486709429225E-2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0.52711186264901677</v>
      </c>
      <c r="C131" s="11">
        <v>1.0748361376788944</v>
      </c>
      <c r="D131" s="11">
        <f t="shared" si="92"/>
        <v>0.54772427502987764</v>
      </c>
      <c r="E131" s="11">
        <v>0.31998204719249157</v>
      </c>
      <c r="F131" s="11">
        <f t="shared" si="93"/>
        <v>0.86770632222236921</v>
      </c>
      <c r="G131" s="200">
        <f t="shared" si="94"/>
        <v>3.213201961271861E-2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0.43139228361860205</v>
      </c>
      <c r="C132" s="11">
        <v>0.51809273700808034</v>
      </c>
      <c r="D132" s="11">
        <f t="shared" si="92"/>
        <v>8.6700453389478294E-2</v>
      </c>
      <c r="E132" s="11">
        <v>0.22265912501455176</v>
      </c>
      <c r="F132" s="11">
        <f t="shared" ref="F132:F133" si="95">SUM(D132:E132)</f>
        <v>0.30935957840403006</v>
      </c>
      <c r="G132" s="200">
        <f t="shared" si="94"/>
        <v>2.8133004553750229E-2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2.5333274866169142</v>
      </c>
      <c r="C133" s="11">
        <v>2.9419421182751475</v>
      </c>
      <c r="D133" s="11">
        <f t="shared" si="92"/>
        <v>0.40861463165823331</v>
      </c>
      <c r="E133" s="11">
        <v>1.347806080598865</v>
      </c>
      <c r="F133" s="11">
        <f t="shared" si="95"/>
        <v>1.7564207122570983</v>
      </c>
      <c r="G133" s="200">
        <f t="shared" si="94"/>
        <v>2.8847840260101565E-2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4.2871553143421517</v>
      </c>
      <c r="C134" s="11">
        <v>5.2859298986330945</v>
      </c>
      <c r="D134" s="11">
        <f t="shared" si="92"/>
        <v>0.99877458429094279</v>
      </c>
      <c r="E134" s="11">
        <v>2.8043959486128407</v>
      </c>
      <c r="F134" s="11">
        <f t="shared" ref="F134:F137" si="96">SUM(D134:E134)</f>
        <v>3.8031705329037835</v>
      </c>
      <c r="G134" s="200">
        <f t="shared" si="94"/>
        <v>3.4121264643001803E-2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0.88259961216329297</v>
      </c>
      <c r="C135" s="11">
        <v>1.4995725822799786</v>
      </c>
      <c r="D135" s="11">
        <f t="shared" si="92"/>
        <v>0.61697297011668562</v>
      </c>
      <c r="E135" s="11">
        <v>0.78433310302314074</v>
      </c>
      <c r="F135" s="11">
        <f t="shared" si="96"/>
        <v>1.4013060731398264</v>
      </c>
      <c r="G135" s="200">
        <f t="shared" si="94"/>
        <v>4.3302598817193116E-2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0.34500654450458113</v>
      </c>
      <c r="C136" s="11">
        <v>0.61351453759433583</v>
      </c>
      <c r="D136" s="11">
        <f t="shared" si="92"/>
        <v>0.2685079930897547</v>
      </c>
      <c r="E136" s="11">
        <v>0.35768530572874435</v>
      </c>
      <c r="F136" s="11">
        <f t="shared" si="96"/>
        <v>0.62619329881849906</v>
      </c>
      <c r="G136" s="200">
        <f t="shared" si="94"/>
        <v>4.8566162683040703E-2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0.38166334044884326</v>
      </c>
      <c r="C137" s="11">
        <v>0.56533787563352522</v>
      </c>
      <c r="D137" s="11">
        <f t="shared" si="92"/>
        <v>0.18367453518468196</v>
      </c>
      <c r="E137" s="11">
        <v>0.23419315973973875</v>
      </c>
      <c r="F137" s="11">
        <f t="shared" si="96"/>
        <v>0.41786769492442072</v>
      </c>
      <c r="G137" s="200">
        <f t="shared" si="94"/>
        <v>3.2412542835957625E-2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0.36512571462318016</v>
      </c>
      <c r="C138" s="11">
        <v>0.60278559407416576</v>
      </c>
      <c r="D138" s="11">
        <f t="shared" si="92"/>
        <v>0.2376598794509856</v>
      </c>
      <c r="E138" s="11">
        <v>0.30139039323218264</v>
      </c>
      <c r="F138" s="11">
        <f t="shared" ref="F138" si="97">SUM(D138:E138)</f>
        <v>0.5390502726831683</v>
      </c>
      <c r="G138" s="200">
        <f t="shared" si="94"/>
        <v>4.0937246577298136E-2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0.33627607646359475</v>
      </c>
      <c r="C139" s="11">
        <v>0.45386100700305049</v>
      </c>
      <c r="D139" s="11">
        <f t="shared" si="92"/>
        <v>0.11758493053945573</v>
      </c>
      <c r="E139" s="11">
        <v>0.23032775312977682</v>
      </c>
      <c r="F139" s="11">
        <f t="shared" ref="F139" si="98">SUM(D139:E139)</f>
        <v>0.34791268366923256</v>
      </c>
      <c r="G139" s="200">
        <f t="shared" si="94"/>
        <v>3.5393821114281909E-2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4.2573819576889962</v>
      </c>
      <c r="C140" s="11">
        <v>4.7892842152607917</v>
      </c>
      <c r="D140" s="11">
        <f>C140-B140</f>
        <v>0.53190225757179554</v>
      </c>
      <c r="E140" s="11">
        <v>2.8321830973803577</v>
      </c>
      <c r="F140" s="11">
        <f>SUM(D140:E140)</f>
        <v>3.3640853549521532</v>
      </c>
      <c r="G140" s="200">
        <f t="shared" si="94"/>
        <v>3.4582508935663281E-2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0.76990121708772097</v>
      </c>
      <c r="C141" s="11">
        <v>1.197266833453865</v>
      </c>
      <c r="D141" s="11">
        <f t="shared" ref="D141:D147" si="99">C141-B141</f>
        <v>0.42736561636614401</v>
      </c>
      <c r="E141" s="11">
        <v>0.62116192069761444</v>
      </c>
      <c r="F141" s="11">
        <f t="shared" ref="F141:F142" si="100">SUM(D141:E141)</f>
        <v>1.0485275370637583</v>
      </c>
      <c r="G141" s="200">
        <f t="shared" si="94"/>
        <v>4.0225403979716523E-2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3.4269028069283829E-2</v>
      </c>
      <c r="C142" s="11">
        <v>4.6592118475925086E-2</v>
      </c>
      <c r="D142" s="11">
        <f t="shared" si="99"/>
        <v>1.2323090406641257E-2</v>
      </c>
      <c r="E142" s="11">
        <v>2.3520570884763666E-2</v>
      </c>
      <c r="F142" s="11">
        <f t="shared" si="100"/>
        <v>3.5843661291404927E-2</v>
      </c>
      <c r="G142" s="200">
        <f t="shared" si="94"/>
        <v>3.5451733590186274E-2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1.4869820648410892</v>
      </c>
      <c r="C143" s="11">
        <v>1.9126890247204387</v>
      </c>
      <c r="D143" s="11">
        <f t="shared" si="99"/>
        <v>0.42570695987934948</v>
      </c>
      <c r="E143" s="11">
        <v>0.96271290720657743</v>
      </c>
      <c r="F143" s="11">
        <f t="shared" ref="F143:F144" si="101">SUM(D143:E143)</f>
        <v>1.3884198670859269</v>
      </c>
      <c r="G143" s="200">
        <f t="shared" si="94"/>
        <v>3.3841001514191893E-2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0.57445759513717054</v>
      </c>
      <c r="C144" s="11">
        <v>1.1793720111521462</v>
      </c>
      <c r="D144" s="11">
        <f t="shared" si="99"/>
        <v>0.60491441601497564</v>
      </c>
      <c r="E144" s="11">
        <v>0.50605950580438464</v>
      </c>
      <c r="F144" s="11">
        <f t="shared" si="101"/>
        <v>1.1109739218193604</v>
      </c>
      <c r="G144" s="200">
        <f t="shared" si="94"/>
        <v>4.3017458549523102E-2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0.30041286062638339</v>
      </c>
      <c r="C145" s="11">
        <v>0.72433965697806979</v>
      </c>
      <c r="D145" s="11">
        <f t="shared" si="99"/>
        <v>0.4239267963516864</v>
      </c>
      <c r="E145" s="11">
        <v>0.27833975651557324</v>
      </c>
      <c r="F145" s="11">
        <f t="shared" ref="F145:F146" si="102">SUM(D145:E145)</f>
        <v>0.70226655286725959</v>
      </c>
      <c r="G145" s="200">
        <f t="shared" si="94"/>
        <v>4.4684047823294382E-2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0.50283059781282302</v>
      </c>
      <c r="C146" s="11">
        <v>0.85263195099969868</v>
      </c>
      <c r="D146" s="11">
        <f t="shared" si="99"/>
        <v>0.34980135318687566</v>
      </c>
      <c r="E146" s="11">
        <v>0.48088929102509037</v>
      </c>
      <c r="F146" s="11">
        <f t="shared" si="102"/>
        <v>0.83069064421196603</v>
      </c>
      <c r="G146" s="200">
        <f t="shared" si="94"/>
        <v>4.5755081723378277E-2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0.24712195483773414</v>
      </c>
      <c r="C147" s="11">
        <v>0.34833768353316991</v>
      </c>
      <c r="D147" s="11">
        <f t="shared" si="99"/>
        <v>0.10121572869543577</v>
      </c>
      <c r="E147" s="11">
        <v>0.18605120276429227</v>
      </c>
      <c r="F147" s="11">
        <f t="shared" ref="F147" si="103">SUM(D147:E147)</f>
        <v>0.28726693145972804</v>
      </c>
      <c r="G147" s="200">
        <f t="shared" si="94"/>
        <v>3.8125869970301318E-2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1.7086116840647523</v>
      </c>
      <c r="C148" s="11">
        <v>2.8934969499813921</v>
      </c>
      <c r="D148" s="11">
        <f t="shared" ref="D148" si="104">C148-B148</f>
        <v>1.1848852659166398</v>
      </c>
      <c r="E148" s="11">
        <v>1.4974756229475572</v>
      </c>
      <c r="F148" s="11">
        <f t="shared" ref="F148" si="105">SUM(D148:E148)</f>
        <v>2.682360888864197</v>
      </c>
      <c r="G148" s="200">
        <f t="shared" ref="G148:G149" si="106">IF(B148&gt;0,(1+(E148/B148))^(1/($C$6-$B$6))-1,0)</f>
        <v>4.2850686869382093E-2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33.090690972174961</v>
      </c>
      <c r="C149" s="11">
        <f t="shared" ref="C149:F149" si="107">SUM(C123:C148)</f>
        <v>37.668330847519023</v>
      </c>
      <c r="D149" s="11">
        <f t="shared" si="107"/>
        <v>4.5776398753440608</v>
      </c>
      <c r="E149" s="11">
        <f t="shared" si="107"/>
        <v>19.148594444896155</v>
      </c>
      <c r="F149" s="11">
        <f t="shared" si="107"/>
        <v>23.72623432024022</v>
      </c>
      <c r="G149" s="200">
        <f t="shared" si="106"/>
        <v>3.0906851790267753E-2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3.2617617790284354</v>
      </c>
      <c r="C152" s="11">
        <v>3.4906215611825941</v>
      </c>
      <c r="D152" s="11">
        <f>C152-B152</f>
        <v>0.2288597821541587</v>
      </c>
      <c r="E152" s="11">
        <v>1.7816862690432025</v>
      </c>
      <c r="F152" s="11">
        <f>SUM(D152:E152)</f>
        <v>2.0105460511973612</v>
      </c>
      <c r="G152" s="200">
        <f>IF(B152&gt;0,(1+(E152/B152))^(1/($C$6-$B$6))-1,0)</f>
        <v>2.9481043647005212E-2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1.2570915476312021</v>
      </c>
      <c r="C153" s="11">
        <v>2.0446320024237354</v>
      </c>
      <c r="D153" s="11">
        <f t="shared" ref="D153:D168" si="110">C153-B153</f>
        <v>0.78754045479253332</v>
      </c>
      <c r="E153" s="11">
        <v>1.0538573516040963</v>
      </c>
      <c r="F153" s="11">
        <f t="shared" ref="F153:F160" si="111">SUM(D153:E153)</f>
        <v>1.8413978063966296</v>
      </c>
      <c r="G153" s="200">
        <f t="shared" ref="G153:G155" si="112">IF(B153&gt;0,(1+(E153/B153))^(1/($C$6-$B$6))-1,0)</f>
        <v>4.1425551802922067E-2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2.8310422000536808</v>
      </c>
      <c r="C154" s="11">
        <v>3.0301751412991464</v>
      </c>
      <c r="D154" s="11">
        <f t="shared" si="110"/>
        <v>0.19913294124546566</v>
      </c>
      <c r="E154" s="11">
        <v>1.0556149257041829</v>
      </c>
      <c r="F154" s="11">
        <f t="shared" si="111"/>
        <v>1.2547478669496486</v>
      </c>
      <c r="G154" s="200">
        <f t="shared" si="112"/>
        <v>2.1351722734054723E-2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0.77646814064644376</v>
      </c>
      <c r="C155" s="11">
        <v>1.0028166113011829</v>
      </c>
      <c r="D155" s="11">
        <f t="shared" si="110"/>
        <v>0.22634847065473918</v>
      </c>
      <c r="E155" s="11">
        <v>0.45353443368107915</v>
      </c>
      <c r="F155" s="11">
        <f t="shared" si="111"/>
        <v>0.67988290433581833</v>
      </c>
      <c r="G155" s="200">
        <f t="shared" si="112"/>
        <v>3.1142827687829389E-2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0.26652585894276848</v>
      </c>
      <c r="C156" s="11">
        <v>0.17863206791860431</v>
      </c>
      <c r="D156" s="11">
        <f t="shared" si="110"/>
        <v>-8.789379102416417E-2</v>
      </c>
      <c r="E156" s="11">
        <v>9.1140952878637396E-2</v>
      </c>
      <c r="F156" s="11">
        <f t="shared" si="111"/>
        <v>3.2471618544732267E-3</v>
      </c>
      <c r="G156" s="200">
        <f>IF(B156&gt;0,(1+(E156/B156))^(1/($C$6-$B$6))-1,0)</f>
        <v>1.980221940253446E-2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2.1209501663425536</v>
      </c>
      <c r="C157" s="11">
        <v>2.6882338372611851</v>
      </c>
      <c r="D157" s="11">
        <f t="shared" si="110"/>
        <v>0.56728367091863152</v>
      </c>
      <c r="E157" s="11">
        <v>1.189541696248376</v>
      </c>
      <c r="F157" s="11">
        <f t="shared" si="111"/>
        <v>1.7568253671670075</v>
      </c>
      <c r="G157" s="200">
        <f t="shared" ref="G157:G178" si="113">IF(B157&gt;0,(1+(E157/B157))^(1/($C$6-$B$6))-1,0)</f>
        <v>3.0127079882923846E-2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1.2241376758991882</v>
      </c>
      <c r="C158" s="11">
        <v>1.1195671580371545</v>
      </c>
      <c r="D158" s="11">
        <f t="shared" si="110"/>
        <v>-0.10457051786203375</v>
      </c>
      <c r="E158" s="11">
        <v>0.42477542944194668</v>
      </c>
      <c r="F158" s="11">
        <f t="shared" si="111"/>
        <v>0.32020491157991293</v>
      </c>
      <c r="G158" s="200">
        <f t="shared" si="113"/>
        <v>2.0057140593235934E-2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0.58424218054542432</v>
      </c>
      <c r="C159" s="11">
        <v>0.68884327967490555</v>
      </c>
      <c r="D159" s="11">
        <f t="shared" si="110"/>
        <v>0.10460109912948123</v>
      </c>
      <c r="E159" s="11">
        <v>0.36348895329829251</v>
      </c>
      <c r="F159" s="11">
        <f t="shared" si="111"/>
        <v>0.46809005242777374</v>
      </c>
      <c r="G159" s="200">
        <f t="shared" si="113"/>
        <v>3.2776028997335782E-2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0.36491320133566224</v>
      </c>
      <c r="C160" s="11">
        <v>0.53246013272335813</v>
      </c>
      <c r="D160" s="11">
        <f t="shared" si="110"/>
        <v>0.16754693138769589</v>
      </c>
      <c r="E160" s="11">
        <v>0.15787962731104171</v>
      </c>
      <c r="F160" s="11">
        <f t="shared" si="111"/>
        <v>0.3254265586987376</v>
      </c>
      <c r="G160" s="200">
        <f t="shared" si="113"/>
        <v>2.4257933327584968E-2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0.53154214223663721</v>
      </c>
      <c r="C161" s="11">
        <v>0.4844250304195068</v>
      </c>
      <c r="D161" s="11">
        <f t="shared" si="110"/>
        <v>-4.7117111817130408E-2</v>
      </c>
      <c r="E161" s="11">
        <v>0.231618198624781</v>
      </c>
      <c r="F161" s="11">
        <f t="shared" ref="F161:F162" si="114">SUM(D161:E161)</f>
        <v>0.18450108680765059</v>
      </c>
      <c r="G161" s="200">
        <f t="shared" si="113"/>
        <v>2.4405432097960977E-2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2.1474155091469953</v>
      </c>
      <c r="C162" s="11">
        <v>2.432821683154553</v>
      </c>
      <c r="D162" s="11">
        <f t="shared" si="110"/>
        <v>0.28540617400755774</v>
      </c>
      <c r="E162" s="11">
        <v>1.1097208528915004</v>
      </c>
      <c r="F162" s="11">
        <f t="shared" si="114"/>
        <v>1.3951270268990581</v>
      </c>
      <c r="G162" s="200">
        <f t="shared" si="113"/>
        <v>2.8161467413568175E-2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3.9228453200489071</v>
      </c>
      <c r="C163" s="11">
        <v>4.6997131874609499</v>
      </c>
      <c r="D163" s="11">
        <f t="shared" si="110"/>
        <v>0.77686786741204283</v>
      </c>
      <c r="E163" s="11">
        <v>2.3294371962626532</v>
      </c>
      <c r="F163" s="11">
        <f t="shared" ref="F163:F166" si="115">SUM(D163:E163)</f>
        <v>3.1063050636746961</v>
      </c>
      <c r="G163" s="200">
        <f t="shared" si="113"/>
        <v>3.1563168195043456E-2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0.65012846508500977</v>
      </c>
      <c r="C164" s="11">
        <v>0.87288006621299497</v>
      </c>
      <c r="D164" s="11">
        <f t="shared" si="110"/>
        <v>0.2227516011279852</v>
      </c>
      <c r="E164" s="11">
        <v>0.49480714892987743</v>
      </c>
      <c r="F164" s="11">
        <f t="shared" si="115"/>
        <v>0.71755875005786263</v>
      </c>
      <c r="G164" s="200">
        <f t="shared" si="113"/>
        <v>3.8449684865202727E-2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0.52049177869395102</v>
      </c>
      <c r="C165" s="11">
        <v>0.82020674787528858</v>
      </c>
      <c r="D165" s="11">
        <f t="shared" si="110"/>
        <v>0.29971496918133755</v>
      </c>
      <c r="E165" s="11">
        <v>0.44018845665624068</v>
      </c>
      <c r="F165" s="11">
        <f t="shared" si="115"/>
        <v>0.73990342583757829</v>
      </c>
      <c r="G165" s="200">
        <f t="shared" si="113"/>
        <v>4.1704000760050208E-2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1.5388850021169378</v>
      </c>
      <c r="C166" s="11">
        <v>2.151196774743922</v>
      </c>
      <c r="D166" s="11">
        <f t="shared" si="110"/>
        <v>0.61231177262698422</v>
      </c>
      <c r="E166" s="11">
        <v>0.91844682811614653</v>
      </c>
      <c r="F166" s="11">
        <f t="shared" si="115"/>
        <v>1.5307586007431309</v>
      </c>
      <c r="G166" s="200">
        <f t="shared" si="113"/>
        <v>3.169306032789998E-2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0.53980461739166208</v>
      </c>
      <c r="C167" s="11">
        <v>0.81457400830478743</v>
      </c>
      <c r="D167" s="11">
        <f t="shared" si="110"/>
        <v>0.27476939091312536</v>
      </c>
      <c r="E167" s="11">
        <v>0.41122490104686205</v>
      </c>
      <c r="F167" s="11">
        <f t="shared" ref="F167" si="116">SUM(D167:E167)</f>
        <v>0.6859942919599874</v>
      </c>
      <c r="G167" s="200">
        <f t="shared" si="113"/>
        <v>3.8477664319281679E-2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0.3323829051334628</v>
      </c>
      <c r="C168" s="11">
        <v>0.47211865292960387</v>
      </c>
      <c r="D168" s="11">
        <f t="shared" si="110"/>
        <v>0.13973574779614106</v>
      </c>
      <c r="E168" s="11">
        <v>0.22370930623501367</v>
      </c>
      <c r="F168" s="11">
        <f t="shared" ref="F168" si="117">SUM(D168:E168)</f>
        <v>0.36344505403115474</v>
      </c>
      <c r="G168" s="200">
        <f t="shared" si="113"/>
        <v>3.4905135865812564E-2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2.4948366748690325</v>
      </c>
      <c r="C169" s="11">
        <v>3.1571699504725697</v>
      </c>
      <c r="D169" s="11">
        <f>C169-B169</f>
        <v>0.66233327560353716</v>
      </c>
      <c r="E169" s="11">
        <v>1.8092917857006314</v>
      </c>
      <c r="F169" s="11">
        <f>SUM(D169:E169)</f>
        <v>2.4716250613041684</v>
      </c>
      <c r="G169" s="200">
        <f t="shared" si="113"/>
        <v>3.7025750025450721E-2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1.0043151032781041</v>
      </c>
      <c r="C170" s="11">
        <v>1.6347285153668518</v>
      </c>
      <c r="D170" s="11">
        <f t="shared" ref="D170:D176" si="118">C170-B170</f>
        <v>0.63041341208874768</v>
      </c>
      <c r="E170" s="11">
        <v>0.83167970272833247</v>
      </c>
      <c r="F170" s="11">
        <f t="shared" ref="F170:F171" si="119">SUM(D170:E170)</f>
        <v>1.4620931148170802</v>
      </c>
      <c r="G170" s="200">
        <f t="shared" si="113"/>
        <v>4.1038434347124175E-2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2.7279118490789341E-2</v>
      </c>
      <c r="C171" s="11">
        <v>2.8707849587898005E-2</v>
      </c>
      <c r="D171" s="11">
        <f t="shared" si="118"/>
        <v>1.4287310971086639E-3</v>
      </c>
      <c r="E171" s="11">
        <v>1.6070965787268816E-2</v>
      </c>
      <c r="F171" s="11">
        <f t="shared" si="119"/>
        <v>1.749969688437748E-2</v>
      </c>
      <c r="G171" s="200">
        <f t="shared" si="113"/>
        <v>3.1360848026857902E-2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1.1788860495015652</v>
      </c>
      <c r="C172" s="11">
        <v>1.4429614305217158</v>
      </c>
      <c r="D172" s="11">
        <f t="shared" si="118"/>
        <v>0.2640753810201506</v>
      </c>
      <c r="E172" s="11">
        <v>0.62723300189096043</v>
      </c>
      <c r="F172" s="11">
        <f t="shared" ref="F172:F173" si="120">SUM(D172:E172)</f>
        <v>0.89130838291111103</v>
      </c>
      <c r="G172" s="200">
        <f t="shared" si="113"/>
        <v>2.8848991831999848E-2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0.73823320028416028</v>
      </c>
      <c r="C173" s="11">
        <v>1.3333702169323194</v>
      </c>
      <c r="D173" s="11">
        <f t="shared" si="118"/>
        <v>0.5951370166481591</v>
      </c>
      <c r="E173" s="11">
        <v>0.53136542313212431</v>
      </c>
      <c r="F173" s="11">
        <f t="shared" si="120"/>
        <v>1.1265024397802834</v>
      </c>
      <c r="G173" s="200">
        <f t="shared" si="113"/>
        <v>3.680764618465715E-2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0.64742516536163675</v>
      </c>
      <c r="C174" s="11">
        <v>1.429883774124205</v>
      </c>
      <c r="D174" s="11">
        <f t="shared" si="118"/>
        <v>0.78245860876256823</v>
      </c>
      <c r="E174" s="11">
        <v>0.56850189758527148</v>
      </c>
      <c r="F174" s="11">
        <f t="shared" ref="F174:F175" si="121">SUM(D174:E174)</f>
        <v>1.3509605063478398</v>
      </c>
      <c r="G174" s="200">
        <f t="shared" si="113"/>
        <v>4.2912477000621729E-2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0.79197513601003422</v>
      </c>
      <c r="C175" s="11">
        <v>1.409606674676303</v>
      </c>
      <c r="D175" s="11">
        <f t="shared" si="118"/>
        <v>0.61763153866626874</v>
      </c>
      <c r="E175" s="11">
        <v>0.82446322636989888</v>
      </c>
      <c r="F175" s="11">
        <f t="shared" si="121"/>
        <v>1.4420947650361677</v>
      </c>
      <c r="G175" s="200">
        <f t="shared" si="113"/>
        <v>4.8712650256102608E-2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0.30644713760850517</v>
      </c>
      <c r="C176" s="11">
        <v>0.3849931443866158</v>
      </c>
      <c r="D176" s="11">
        <f t="shared" si="118"/>
        <v>7.8546006778110633E-2</v>
      </c>
      <c r="E176" s="11">
        <v>0.18290549912189838</v>
      </c>
      <c r="F176" s="11">
        <f t="shared" ref="F176" si="122">SUM(D176:E176)</f>
        <v>0.26145150590000898</v>
      </c>
      <c r="G176" s="200">
        <f t="shared" si="113"/>
        <v>3.1694442028417313E-2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1.4937109860939435</v>
      </c>
      <c r="C177" s="11">
        <v>2.2927203474738471</v>
      </c>
      <c r="D177" s="11">
        <f t="shared" ref="D177" si="123">C177-B177</f>
        <v>0.79900936137990364</v>
      </c>
      <c r="E177" s="11">
        <v>1.2028380858824439</v>
      </c>
      <c r="F177" s="11">
        <f t="shared" ref="F177" si="124">SUM(D177:E177)</f>
        <v>2.0018474472623478</v>
      </c>
      <c r="G177" s="200">
        <f t="shared" si="113"/>
        <v>4.0166310576617459E-2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31.55373706177669</v>
      </c>
      <c r="C178" s="11">
        <f t="shared" ref="C178:F178" si="125">SUM(C152:C177)</f>
        <v>40.638059846465794</v>
      </c>
      <c r="D178" s="11">
        <f t="shared" si="125"/>
        <v>9.0843227846891068</v>
      </c>
      <c r="E178" s="11">
        <f t="shared" si="125"/>
        <v>19.325022116172761</v>
      </c>
      <c r="F178" s="11">
        <f t="shared" si="125"/>
        <v>28.409344900861861</v>
      </c>
      <c r="G178" s="200">
        <f t="shared" si="113"/>
        <v>3.2362880225197843E-2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9.6849616105190108</v>
      </c>
      <c r="C181" s="11">
        <v>8.4514595400585275</v>
      </c>
      <c r="D181" s="11">
        <f>C181-B181</f>
        <v>-1.2335020704604833</v>
      </c>
      <c r="E181" s="11">
        <v>3.5117195699169645</v>
      </c>
      <c r="F181" s="11">
        <f>SUM(D181:E181)</f>
        <v>2.2782174994564812</v>
      </c>
      <c r="G181" s="200">
        <f>IF(B181&gt;0,(1+(E181/B181))^(1/($C$6-$B$6))-1,0)</f>
        <v>2.0840256728166917E-2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4.1218356461765007</v>
      </c>
      <c r="C182" s="11">
        <v>4.8813323007898477</v>
      </c>
      <c r="D182" s="11">
        <f t="shared" ref="D182:D197" si="128">C182-B182</f>
        <v>0.75949665461334703</v>
      </c>
      <c r="E182" s="11">
        <v>2.0753533967515425</v>
      </c>
      <c r="F182" s="11">
        <f t="shared" ref="F182:F189" si="129">SUM(D182:E182)</f>
        <v>2.8348500513648895</v>
      </c>
      <c r="G182" s="200">
        <f t="shared" ref="G182:G184" si="130">IF(B182&gt;0,(1+(E182/B182))^(1/($C$6-$B$6))-1,0)</f>
        <v>2.7559404158320255E-2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5.0979367197804075</v>
      </c>
      <c r="C183" s="11">
        <v>4.0242702904318328</v>
      </c>
      <c r="D183" s="11">
        <f t="shared" si="128"/>
        <v>-1.0736664293485747</v>
      </c>
      <c r="E183" s="11">
        <v>1.1916230522318343</v>
      </c>
      <c r="F183" s="11">
        <f t="shared" si="129"/>
        <v>0.11795662288325959</v>
      </c>
      <c r="G183" s="200">
        <f t="shared" si="130"/>
        <v>1.4102189920998098E-2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3.8668008241313832</v>
      </c>
      <c r="C184" s="11">
        <v>4.940208223859802</v>
      </c>
      <c r="D184" s="11">
        <f t="shared" si="128"/>
        <v>1.0734073997284188</v>
      </c>
      <c r="E184" s="11">
        <v>2.3779793230575659</v>
      </c>
      <c r="F184" s="11">
        <f t="shared" si="129"/>
        <v>3.4513867227859847</v>
      </c>
      <c r="G184" s="200">
        <f t="shared" si="130"/>
        <v>3.2470591088777256E-2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1.6138718717679839</v>
      </c>
      <c r="C185" s="11">
        <v>1.4963004662918664</v>
      </c>
      <c r="D185" s="11">
        <f t="shared" si="128"/>
        <v>-0.11757140547611744</v>
      </c>
      <c r="E185" s="11">
        <v>0.57055034341308719</v>
      </c>
      <c r="F185" s="11">
        <f t="shared" si="129"/>
        <v>0.45297893793696975</v>
      </c>
      <c r="G185" s="200">
        <f>IF(B185&gt;0,(1+(E185/B185))^(1/($C$6-$B$6))-1,0)</f>
        <v>2.0386025425863874E-2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6.6807048566757397</v>
      </c>
      <c r="C186" s="11">
        <v>7.0750949376994834</v>
      </c>
      <c r="D186" s="11">
        <f t="shared" si="128"/>
        <v>0.39439008102374373</v>
      </c>
      <c r="E186" s="11">
        <v>2.6815730765385721</v>
      </c>
      <c r="F186" s="11">
        <f t="shared" si="129"/>
        <v>3.0759631575623159</v>
      </c>
      <c r="G186" s="200">
        <f t="shared" ref="G186:G205" si="131">IF(B186&gt;0,(1+(E186/B186))^(1/($C$6-$B$6))-1,0)</f>
        <v>2.2752656627548884E-2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2.6842372317745808</v>
      </c>
      <c r="C187" s="11">
        <v>1.6229326743568047</v>
      </c>
      <c r="D187" s="11">
        <f t="shared" si="128"/>
        <v>-1.0613045574177762</v>
      </c>
      <c r="E187" s="11">
        <v>0.64325350355834776</v>
      </c>
      <c r="F187" s="11">
        <f t="shared" si="129"/>
        <v>-0.41805105385942842</v>
      </c>
      <c r="G187" s="200">
        <f t="shared" si="131"/>
        <v>1.4424502377085702E-2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3.0339261536804032</v>
      </c>
      <c r="C188" s="11">
        <v>3.9839143473675533</v>
      </c>
      <c r="D188" s="11">
        <f t="shared" si="128"/>
        <v>0.94998819368715015</v>
      </c>
      <c r="E188" s="11">
        <v>1.9327027977359617</v>
      </c>
      <c r="F188" s="11">
        <f t="shared" si="129"/>
        <v>2.8826909914231118</v>
      </c>
      <c r="G188" s="200">
        <f t="shared" si="131"/>
        <v>3.3404735495854432E-2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1.7235655818543361</v>
      </c>
      <c r="C189" s="11">
        <v>1.7498390024488149</v>
      </c>
      <c r="D189" s="11">
        <f t="shared" si="128"/>
        <v>2.6273420594478791E-2</v>
      </c>
      <c r="E189" s="11">
        <v>0.42545418864760165</v>
      </c>
      <c r="F189" s="11">
        <f t="shared" si="129"/>
        <v>0.45172760924208044</v>
      </c>
      <c r="G189" s="200">
        <f t="shared" si="131"/>
        <v>1.4816468885053391E-2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1.7407261598243142</v>
      </c>
      <c r="C190" s="11">
        <v>1.3735580589035918</v>
      </c>
      <c r="D190" s="11">
        <f t="shared" si="128"/>
        <v>-0.36716810092072238</v>
      </c>
      <c r="E190" s="11">
        <v>0.52427236562854729</v>
      </c>
      <c r="F190" s="11">
        <f t="shared" ref="F190:F191" si="132">SUM(D190:E190)</f>
        <v>0.1571042647078249</v>
      </c>
      <c r="G190" s="200">
        <f t="shared" si="131"/>
        <v>1.7706381696801943E-2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8.269068877915446</v>
      </c>
      <c r="C191" s="11">
        <v>7.4659211576045141</v>
      </c>
      <c r="D191" s="11">
        <f t="shared" si="128"/>
        <v>-0.80314772031093185</v>
      </c>
      <c r="E191" s="11">
        <v>3.0955447139401646</v>
      </c>
      <c r="F191" s="11">
        <f t="shared" si="132"/>
        <v>2.2923969936292328</v>
      </c>
      <c r="G191" s="200">
        <f t="shared" si="131"/>
        <v>2.1425127842564784E-2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16.211910785666419</v>
      </c>
      <c r="C192" s="11">
        <v>13.750705886584798</v>
      </c>
      <c r="D192" s="11">
        <f t="shared" si="128"/>
        <v>-2.4612048990816202</v>
      </c>
      <c r="E192" s="11">
        <v>6.544369217998133</v>
      </c>
      <c r="F192" s="11">
        <f t="shared" ref="F192:F195" si="133">SUM(D192:E192)</f>
        <v>4.0831643189165128</v>
      </c>
      <c r="G192" s="200">
        <f t="shared" si="131"/>
        <v>2.2863789192563821E-2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3.2396999634971646</v>
      </c>
      <c r="C193" s="11">
        <v>2.1458494095839873</v>
      </c>
      <c r="D193" s="11">
        <f t="shared" si="128"/>
        <v>-1.0938505539131773</v>
      </c>
      <c r="E193" s="11">
        <v>1.6270189295603892</v>
      </c>
      <c r="F193" s="11">
        <f t="shared" si="133"/>
        <v>0.53316837564721187</v>
      </c>
      <c r="G193" s="200">
        <f t="shared" si="131"/>
        <v>2.7500632868794339E-2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0.97094460806849936</v>
      </c>
      <c r="C194" s="11">
        <v>0.99340892957594429</v>
      </c>
      <c r="D194" s="11">
        <f t="shared" si="128"/>
        <v>2.2464321507444929E-2</v>
      </c>
      <c r="E194" s="11">
        <v>0.46004776664903502</v>
      </c>
      <c r="F194" s="11">
        <f t="shared" si="133"/>
        <v>0.48251208815647995</v>
      </c>
      <c r="G194" s="200">
        <f t="shared" si="131"/>
        <v>2.6194125885640629E-2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10.272288128340817</v>
      </c>
      <c r="C195" s="11">
        <v>8.7459553324663428</v>
      </c>
      <c r="D195" s="11">
        <f t="shared" si="128"/>
        <v>-1.5263327958744739</v>
      </c>
      <c r="E195" s="11">
        <v>3.1432295760550062</v>
      </c>
      <c r="F195" s="11">
        <f t="shared" si="133"/>
        <v>1.6168967801805323</v>
      </c>
      <c r="G195" s="200">
        <f t="shared" si="131"/>
        <v>1.7956804206173071E-2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7.2196898523794548</v>
      </c>
      <c r="C196" s="11">
        <v>5.91678966381303</v>
      </c>
      <c r="D196" s="11">
        <f t="shared" si="128"/>
        <v>-1.3029001885664249</v>
      </c>
      <c r="E196" s="11">
        <v>2.4073335171875581</v>
      </c>
      <c r="F196" s="11">
        <f t="shared" ref="F196" si="134">SUM(D196:E196)</f>
        <v>1.1044333286211332</v>
      </c>
      <c r="G196" s="200">
        <f t="shared" si="131"/>
        <v>1.9369336854159425E-2</v>
      </c>
    </row>
    <row r="197" spans="1:14" x14ac:dyDescent="0.2">
      <c r="A197" t="str">
        <f t="shared" si="127"/>
        <v>54 Textiles, printing and other skilled trades</v>
      </c>
      <c r="B197" s="11">
        <v>3.0350549266967888</v>
      </c>
      <c r="C197" s="11">
        <v>3.1649151385556253</v>
      </c>
      <c r="D197" s="11">
        <f t="shared" si="128"/>
        <v>0.12986021185883656</v>
      </c>
      <c r="E197" s="11">
        <v>1.2474457056580994</v>
      </c>
      <c r="F197" s="11">
        <f t="shared" ref="F197" si="135">SUM(D197:E197)</f>
        <v>1.377305917516936</v>
      </c>
      <c r="G197" s="200">
        <f t="shared" si="131"/>
        <v>2.3219305069285712E-2</v>
      </c>
    </row>
    <row r="198" spans="1:14" x14ac:dyDescent="0.2">
      <c r="A198" t="str">
        <f t="shared" si="127"/>
        <v>61 Caring personal service occupations</v>
      </c>
      <c r="B198" s="11">
        <v>21.548003527468151</v>
      </c>
      <c r="C198" s="11">
        <v>32.2187934261405</v>
      </c>
      <c r="D198" s="11">
        <f>C198-B198</f>
        <v>10.67078989867235</v>
      </c>
      <c r="E198" s="11">
        <v>15.32704734492888</v>
      </c>
      <c r="F198" s="11">
        <f>SUM(D198:E198)</f>
        <v>25.997837243601232</v>
      </c>
      <c r="G198" s="200">
        <f t="shared" si="131"/>
        <v>3.6465950312802864E-2</v>
      </c>
    </row>
    <row r="199" spans="1:14" x14ac:dyDescent="0.2">
      <c r="A199" t="str">
        <f t="shared" si="127"/>
        <v>62 Leisure, travel and related personal service occupations</v>
      </c>
      <c r="B199" s="11">
        <v>3.929136935601901</v>
      </c>
      <c r="C199" s="11">
        <v>3.4844648003571748</v>
      </c>
      <c r="D199" s="11">
        <f t="shared" ref="D199:D205" si="136">C199-B199</f>
        <v>-0.44467213524472626</v>
      </c>
      <c r="E199" s="11">
        <v>1.6306243350149034</v>
      </c>
      <c r="F199" s="11">
        <f t="shared" ref="F199:F200" si="137">SUM(D199:E199)</f>
        <v>1.1859521997701772</v>
      </c>
      <c r="G199" s="200">
        <f t="shared" si="131"/>
        <v>2.3412220633355352E-2</v>
      </c>
    </row>
    <row r="200" spans="1:14" x14ac:dyDescent="0.2">
      <c r="A200" t="str">
        <f t="shared" si="127"/>
        <v>63 Community and civil enforcement occupations</v>
      </c>
      <c r="B200" s="11">
        <v>0.13572794789293008</v>
      </c>
      <c r="C200" s="11">
        <v>9.9422449928593518E-2</v>
      </c>
      <c r="D200" s="11">
        <f t="shared" si="136"/>
        <v>-3.6305497964336561E-2</v>
      </c>
      <c r="E200" s="11">
        <v>3.3674443686079476E-2</v>
      </c>
      <c r="F200" s="11">
        <f t="shared" si="137"/>
        <v>-2.6310542782570848E-3</v>
      </c>
      <c r="G200" s="200">
        <f t="shared" si="131"/>
        <v>1.4884649334868216E-2</v>
      </c>
    </row>
    <row r="201" spans="1:14" x14ac:dyDescent="0.2">
      <c r="A201" t="str">
        <f t="shared" si="127"/>
        <v>71 Sales occupations</v>
      </c>
      <c r="B201" s="11">
        <v>12.173916313501993</v>
      </c>
      <c r="C201" s="11">
        <v>12.447408022550814</v>
      </c>
      <c r="D201" s="11">
        <f t="shared" si="136"/>
        <v>0.27349170904882136</v>
      </c>
      <c r="E201" s="11">
        <v>5.4457340498540772</v>
      </c>
      <c r="F201" s="11">
        <f t="shared" ref="F201:F202" si="138">SUM(D201:E201)</f>
        <v>5.7192257589028985</v>
      </c>
      <c r="G201" s="200">
        <f t="shared" si="131"/>
        <v>2.4954213072552411E-2</v>
      </c>
    </row>
    <row r="202" spans="1:14" x14ac:dyDescent="0.2">
      <c r="A202" t="str">
        <f t="shared" si="127"/>
        <v>72 Customer service occupations</v>
      </c>
      <c r="B202" s="11">
        <v>3.4595492262247665</v>
      </c>
      <c r="C202" s="11">
        <v>5.2501688068056351</v>
      </c>
      <c r="D202" s="11">
        <f t="shared" si="136"/>
        <v>1.7906195805808687</v>
      </c>
      <c r="E202" s="11">
        <v>1.8938980562320666</v>
      </c>
      <c r="F202" s="11">
        <f t="shared" si="138"/>
        <v>3.6845176368129353</v>
      </c>
      <c r="G202" s="200">
        <f t="shared" si="131"/>
        <v>2.9534570767207446E-2</v>
      </c>
    </row>
    <row r="203" spans="1:14" x14ac:dyDescent="0.2">
      <c r="A203" t="str">
        <f t="shared" si="127"/>
        <v>81 Process, plant and machine operatives</v>
      </c>
      <c r="B203" s="11">
        <v>5.2004167849890042</v>
      </c>
      <c r="C203" s="11">
        <v>7.485278692725748</v>
      </c>
      <c r="D203" s="11">
        <f t="shared" si="136"/>
        <v>2.2848619077367438</v>
      </c>
      <c r="E203" s="11">
        <v>2.4580216448614824</v>
      </c>
      <c r="F203" s="11">
        <f t="shared" ref="F203:F204" si="139">SUM(D203:E203)</f>
        <v>4.7428835525982258</v>
      </c>
      <c r="G203" s="200">
        <f t="shared" si="131"/>
        <v>2.6140443571647687E-2</v>
      </c>
    </row>
    <row r="204" spans="1:14" x14ac:dyDescent="0.2">
      <c r="A204" t="str">
        <f t="shared" si="127"/>
        <v>82 Transport and mobile machine drivers and operatives</v>
      </c>
      <c r="B204" s="11">
        <v>5.4317786391500986</v>
      </c>
      <c r="C204" s="11">
        <v>6.5070359760469998</v>
      </c>
      <c r="D204" s="11">
        <f t="shared" si="136"/>
        <v>1.0752573368969012</v>
      </c>
      <c r="E204" s="11">
        <v>2.9625539274326997</v>
      </c>
      <c r="F204" s="11">
        <f t="shared" si="139"/>
        <v>4.0378112643296014</v>
      </c>
      <c r="G204" s="200">
        <f t="shared" si="131"/>
        <v>2.9444506863405939E-2</v>
      </c>
    </row>
    <row r="205" spans="1:14" x14ac:dyDescent="0.2">
      <c r="A205" t="str">
        <f t="shared" si="127"/>
        <v>91 Elementary trades and related occupations</v>
      </c>
      <c r="B205" s="11">
        <v>1.8900635654650546</v>
      </c>
      <c r="C205" s="11">
        <v>1.9097065957435226</v>
      </c>
      <c r="D205" s="11">
        <f t="shared" si="136"/>
        <v>1.9643030278468032E-2</v>
      </c>
      <c r="E205" s="11">
        <v>0.65603983306258318</v>
      </c>
      <c r="F205" s="11">
        <f t="shared" ref="F205" si="140">SUM(D205:E205)</f>
        <v>0.67568286334105121</v>
      </c>
      <c r="G205" s="200">
        <f t="shared" si="131"/>
        <v>2.0062170281800684E-2</v>
      </c>
    </row>
    <row r="206" spans="1:14" x14ac:dyDescent="0.2">
      <c r="A206" t="str">
        <f t="shared" si="127"/>
        <v>92 Elementary administration and service occupations</v>
      </c>
      <c r="B206" s="11">
        <v>10.252610380051189</v>
      </c>
      <c r="C206" s="11">
        <v>10.873132409090605</v>
      </c>
      <c r="D206" s="11">
        <f t="shared" ref="D206" si="141">C206-B206</f>
        <v>0.62052202903941556</v>
      </c>
      <c r="E206" s="11">
        <v>5.0234978064641904</v>
      </c>
      <c r="F206" s="11">
        <f t="shared" ref="F206" si="142">SUM(D206:E206)</f>
        <v>5.644019835503606</v>
      </c>
      <c r="G206" s="200">
        <f t="shared" ref="G206:G207" si="143">IF(B206&gt;0,(1+(E206/B206))^(1/($C$6-$B$6))-1,0)</f>
        <v>2.6940349661522589E-2</v>
      </c>
    </row>
    <row r="207" spans="1:14" x14ac:dyDescent="0.2">
      <c r="A207" t="str">
        <f t="shared" si="127"/>
        <v>All occupations</v>
      </c>
      <c r="B207" s="11">
        <f>SUM(B181:B206)</f>
        <v>153.48842711909435</v>
      </c>
      <c r="C207" s="11">
        <f t="shared" ref="C207:F207" si="144">SUM(C181:C206)</f>
        <v>162.057866539782</v>
      </c>
      <c r="D207" s="11">
        <f t="shared" si="144"/>
        <v>8.5694394206876243</v>
      </c>
      <c r="E207" s="11">
        <f t="shared" si="144"/>
        <v>69.890562486065363</v>
      </c>
      <c r="F207" s="11">
        <f t="shared" si="144"/>
        <v>78.460001906753007</v>
      </c>
      <c r="G207" s="200">
        <f t="shared" si="143"/>
        <v>2.5331844443656548E-2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6.6872764038853925</v>
      </c>
      <c r="C210" s="11">
        <v>3.6251556860339851</v>
      </c>
      <c r="D210" s="11">
        <f>C210-B210</f>
        <v>-3.0621207178514074</v>
      </c>
      <c r="E210" s="11">
        <v>2.0481870378082654</v>
      </c>
      <c r="F210" s="11">
        <f>SUM(D210:E210)</f>
        <v>-1.013933680043142</v>
      </c>
      <c r="G210" s="200">
        <f>IF(B210&gt;0,(1+(E210/B210))^(1/($C$6-$B$6))-1,0)</f>
        <v>1.7971872997077032E-2</v>
      </c>
    </row>
    <row r="211" spans="1:7" x14ac:dyDescent="0.2">
      <c r="A211" t="str">
        <f t="shared" si="146"/>
        <v>12 Other managers and proprietors</v>
      </c>
      <c r="B211" s="11">
        <v>4.0098994514114805</v>
      </c>
      <c r="C211" s="11">
        <v>3.6117418352431616</v>
      </c>
      <c r="D211" s="11">
        <f t="shared" ref="D211:D226" si="147">C211-B211</f>
        <v>-0.39815761616831891</v>
      </c>
      <c r="E211" s="11">
        <v>2.1157672788543525</v>
      </c>
      <c r="F211" s="11">
        <f t="shared" ref="F211:F218" si="148">SUM(D211:E211)</f>
        <v>1.7176096626860335</v>
      </c>
      <c r="G211" s="200">
        <f t="shared" ref="G211:G213" si="149">IF(B211&gt;0,(1+(E211/B211))^(1/($C$6-$B$6))-1,0)</f>
        <v>2.865085678440038E-2</v>
      </c>
    </row>
    <row r="212" spans="1:7" x14ac:dyDescent="0.2">
      <c r="A212" t="str">
        <f t="shared" si="146"/>
        <v>21 Science, research, engineering and technology professionals</v>
      </c>
      <c r="B212" s="11">
        <v>3.4296225989695897</v>
      </c>
      <c r="C212" s="11">
        <v>2.2022377700482973</v>
      </c>
      <c r="D212" s="11">
        <f t="shared" si="147"/>
        <v>-1.2273848289212923</v>
      </c>
      <c r="E212" s="11">
        <v>0.8835626877758328</v>
      </c>
      <c r="F212" s="11">
        <f t="shared" si="148"/>
        <v>-0.3438221411454595</v>
      </c>
      <c r="G212" s="200">
        <f t="shared" si="149"/>
        <v>1.5399126632354765E-2</v>
      </c>
    </row>
    <row r="213" spans="1:7" x14ac:dyDescent="0.2">
      <c r="A213" t="str">
        <f t="shared" si="146"/>
        <v>22 Health professionals</v>
      </c>
      <c r="B213" s="11">
        <v>2.5915080784554378</v>
      </c>
      <c r="C213" s="11">
        <v>1.6528424573268659</v>
      </c>
      <c r="D213" s="11">
        <f t="shared" si="147"/>
        <v>-0.93866562112857199</v>
      </c>
      <c r="E213" s="11">
        <v>0.96791517739115862</v>
      </c>
      <c r="F213" s="11">
        <f t="shared" si="148"/>
        <v>2.9249556262586629E-2</v>
      </c>
      <c r="G213" s="200">
        <f t="shared" si="149"/>
        <v>2.1382637746988564E-2</v>
      </c>
    </row>
    <row r="214" spans="1:7" x14ac:dyDescent="0.2">
      <c r="A214" t="str">
        <f t="shared" si="146"/>
        <v>23 Teaching and other educational professionals</v>
      </c>
      <c r="B214" s="11">
        <v>1.2794218203081267</v>
      </c>
      <c r="C214" s="11">
        <v>0.69217156974276872</v>
      </c>
      <c r="D214" s="11">
        <f t="shared" si="147"/>
        <v>-0.58725025056535796</v>
      </c>
      <c r="E214" s="11">
        <v>0.43333074460509213</v>
      </c>
      <c r="F214" s="11">
        <f t="shared" si="148"/>
        <v>-0.15391950596026582</v>
      </c>
      <c r="G214" s="200">
        <f>IF(B214&gt;0,(1+(E214/B214))^(1/($C$6-$B$6))-1,0)</f>
        <v>1.9636542278977931E-2</v>
      </c>
    </row>
    <row r="215" spans="1:7" x14ac:dyDescent="0.2">
      <c r="A215" t="str">
        <f t="shared" si="146"/>
        <v>24 Business, media and public service professionals</v>
      </c>
      <c r="B215" s="11">
        <v>4.0150031937612205</v>
      </c>
      <c r="C215" s="11">
        <v>2.5755124133770257</v>
      </c>
      <c r="D215" s="11">
        <f t="shared" si="147"/>
        <v>-1.4394907803841948</v>
      </c>
      <c r="E215" s="11">
        <v>1.2411880222561189</v>
      </c>
      <c r="F215" s="11">
        <f t="shared" si="148"/>
        <v>-0.19830275812807585</v>
      </c>
      <c r="G215" s="200">
        <f t="shared" ref="G215:G234" si="150">IF(B215&gt;0,(1+(E215/B215))^(1/($C$6-$B$6))-1,0)</f>
        <v>1.8120113865118359E-2</v>
      </c>
    </row>
    <row r="216" spans="1:7" x14ac:dyDescent="0.2">
      <c r="A216" t="str">
        <f t="shared" si="146"/>
        <v>31 Science, engineering and technology associate professionals</v>
      </c>
      <c r="B216" s="11">
        <v>1.9949493155722697</v>
      </c>
      <c r="C216" s="11">
        <v>1.2646219959345253</v>
      </c>
      <c r="D216" s="11">
        <f t="shared" si="147"/>
        <v>-0.73032731963774444</v>
      </c>
      <c r="E216" s="11">
        <v>0.52762008662991933</v>
      </c>
      <c r="F216" s="11">
        <f t="shared" si="148"/>
        <v>-0.20270723300782512</v>
      </c>
      <c r="G216" s="200">
        <f t="shared" si="150"/>
        <v>1.5766963407193968E-2</v>
      </c>
    </row>
    <row r="217" spans="1:7" x14ac:dyDescent="0.2">
      <c r="A217" t="str">
        <f t="shared" si="146"/>
        <v>32 Health and social care associate professionals</v>
      </c>
      <c r="B217" s="11">
        <v>2.2117608226310841</v>
      </c>
      <c r="C217" s="11">
        <v>1.400990830713285</v>
      </c>
      <c r="D217" s="11">
        <f t="shared" si="147"/>
        <v>-0.81076999191779908</v>
      </c>
      <c r="E217" s="11">
        <v>0.88897854964158707</v>
      </c>
      <c r="F217" s="11">
        <f t="shared" si="148"/>
        <v>7.8208557723787986E-2</v>
      </c>
      <c r="G217" s="200">
        <f t="shared" si="150"/>
        <v>2.2779010525239896E-2</v>
      </c>
    </row>
    <row r="218" spans="1:7" x14ac:dyDescent="0.2">
      <c r="A218" t="str">
        <f t="shared" si="146"/>
        <v>33 Protective service occupations</v>
      </c>
      <c r="B218" s="11">
        <v>1.8313744804950851</v>
      </c>
      <c r="C218" s="11">
        <v>1.3623624958494809</v>
      </c>
      <c r="D218" s="11">
        <f t="shared" si="147"/>
        <v>-0.46901198464560423</v>
      </c>
      <c r="E218" s="11">
        <v>0.47706887545613502</v>
      </c>
      <c r="F218" s="11">
        <f t="shared" si="148"/>
        <v>8.0568908105307924E-3</v>
      </c>
      <c r="G218" s="200">
        <f t="shared" si="150"/>
        <v>1.5553493057737011E-2</v>
      </c>
    </row>
    <row r="219" spans="1:7" x14ac:dyDescent="0.2">
      <c r="A219" t="str">
        <f t="shared" si="146"/>
        <v>34 Culture, media and sports occupations</v>
      </c>
      <c r="B219" s="11">
        <v>0.70369039717762971</v>
      </c>
      <c r="C219" s="11">
        <v>0.24886176177890626</v>
      </c>
      <c r="D219" s="11">
        <f t="shared" si="147"/>
        <v>-0.45482863539872342</v>
      </c>
      <c r="E219" s="11">
        <v>0.13580082518942788</v>
      </c>
      <c r="F219" s="11">
        <f t="shared" ref="F219:F220" si="151">SUM(D219:E219)</f>
        <v>-0.31902781020929555</v>
      </c>
      <c r="G219" s="200">
        <f t="shared" si="150"/>
        <v>1.1833301911255978E-2</v>
      </c>
    </row>
    <row r="220" spans="1:7" x14ac:dyDescent="0.2">
      <c r="A220" t="str">
        <f t="shared" si="146"/>
        <v>35 Business and public service associate professionals</v>
      </c>
      <c r="B220" s="11">
        <v>6.1275730718703914</v>
      </c>
      <c r="C220" s="11">
        <v>3.684384572624297</v>
      </c>
      <c r="D220" s="11">
        <f t="shared" si="147"/>
        <v>-2.4431884992460944</v>
      </c>
      <c r="E220" s="11">
        <v>1.7948625986475006</v>
      </c>
      <c r="F220" s="11">
        <f t="shared" si="151"/>
        <v>-0.64832590059859374</v>
      </c>
      <c r="G220" s="200">
        <f t="shared" si="150"/>
        <v>1.7274164221578792E-2</v>
      </c>
    </row>
    <row r="221" spans="1:7" x14ac:dyDescent="0.2">
      <c r="A221" t="str">
        <f t="shared" si="146"/>
        <v>41 Administrative occupations</v>
      </c>
      <c r="B221" s="11">
        <v>16.908447477341912</v>
      </c>
      <c r="C221" s="11">
        <v>9.0843814558317266</v>
      </c>
      <c r="D221" s="11">
        <f t="shared" si="147"/>
        <v>-7.8240660215101858</v>
      </c>
      <c r="E221" s="11">
        <v>5.1375958158024924</v>
      </c>
      <c r="F221" s="11">
        <f t="shared" ref="F221:F224" si="152">SUM(D221:E221)</f>
        <v>-2.6864702057076935</v>
      </c>
      <c r="G221" s="200">
        <f t="shared" si="150"/>
        <v>1.7845345217295749E-2</v>
      </c>
    </row>
    <row r="222" spans="1:7" x14ac:dyDescent="0.2">
      <c r="A222" t="str">
        <f t="shared" si="146"/>
        <v>42 Secretarial and related occupations</v>
      </c>
      <c r="B222" s="11">
        <v>3.4501161529812525</v>
      </c>
      <c r="C222" s="11">
        <v>0.78857226454190354</v>
      </c>
      <c r="D222" s="11">
        <f t="shared" si="147"/>
        <v>-2.6615438884393487</v>
      </c>
      <c r="E222" s="11">
        <v>1.0041103302181638</v>
      </c>
      <c r="F222" s="11">
        <f t="shared" si="152"/>
        <v>-1.657433558221185</v>
      </c>
      <c r="G222" s="200">
        <f t="shared" si="150"/>
        <v>1.7175533273514842E-2</v>
      </c>
    </row>
    <row r="223" spans="1:7" x14ac:dyDescent="0.2">
      <c r="A223" t="str">
        <f t="shared" si="146"/>
        <v>51 Skilled agricultural and related trades</v>
      </c>
      <c r="B223" s="11">
        <v>1.4180621537076388</v>
      </c>
      <c r="C223" s="11">
        <v>1.1125934249496612</v>
      </c>
      <c r="D223" s="11">
        <f t="shared" si="147"/>
        <v>-0.30546872875797759</v>
      </c>
      <c r="E223" s="11">
        <v>0.64012973701819698</v>
      </c>
      <c r="F223" s="11">
        <f t="shared" si="152"/>
        <v>0.33466100826021938</v>
      </c>
      <c r="G223" s="200">
        <f t="shared" si="150"/>
        <v>2.5146751313245952E-2</v>
      </c>
    </row>
    <row r="224" spans="1:7" x14ac:dyDescent="0.2">
      <c r="A224" t="str">
        <f t="shared" si="146"/>
        <v>52 Skilled metal, electrical and electronic trades</v>
      </c>
      <c r="B224" s="11">
        <v>5.1321540461049704</v>
      </c>
      <c r="C224" s="11">
        <v>3.2871838847678485</v>
      </c>
      <c r="D224" s="11">
        <f t="shared" si="147"/>
        <v>-1.8449701613371219</v>
      </c>
      <c r="E224" s="11">
        <v>1.4355981561135265</v>
      </c>
      <c r="F224" s="11">
        <f t="shared" si="152"/>
        <v>-0.4093720052235954</v>
      </c>
      <c r="G224" s="200">
        <f t="shared" si="150"/>
        <v>1.6579010127815152E-2</v>
      </c>
    </row>
    <row r="225" spans="1:7" x14ac:dyDescent="0.2">
      <c r="A225" t="str">
        <f t="shared" si="146"/>
        <v>53 Skilled construction and building trades</v>
      </c>
      <c r="B225" s="11">
        <v>6.074478233978728</v>
      </c>
      <c r="C225" s="11">
        <v>5.1313885669002364</v>
      </c>
      <c r="D225" s="11">
        <f t="shared" si="147"/>
        <v>-0.94308966707849162</v>
      </c>
      <c r="E225" s="11">
        <v>2.4420519400246254</v>
      </c>
      <c r="F225" s="11">
        <f t="shared" ref="F225" si="153">SUM(D225:E225)</f>
        <v>1.4989622729461338</v>
      </c>
      <c r="G225" s="200">
        <f t="shared" si="150"/>
        <v>2.2783187806361793E-2</v>
      </c>
    </row>
    <row r="226" spans="1:7" x14ac:dyDescent="0.2">
      <c r="A226" t="str">
        <f t="shared" si="146"/>
        <v>54 Textiles, printing and other skilled trades</v>
      </c>
      <c r="B226" s="11">
        <v>3.0827118718721067</v>
      </c>
      <c r="C226" s="11">
        <v>1.8747833331499406</v>
      </c>
      <c r="D226" s="11">
        <f t="shared" si="147"/>
        <v>-1.2079285387221661</v>
      </c>
      <c r="E226" s="11">
        <v>0.91933103577952702</v>
      </c>
      <c r="F226" s="11">
        <f t="shared" ref="F226" si="154">SUM(D226:E226)</f>
        <v>-0.28859750294263908</v>
      </c>
      <c r="G226" s="200">
        <f t="shared" si="150"/>
        <v>1.7551940980994774E-2</v>
      </c>
    </row>
    <row r="227" spans="1:7" x14ac:dyDescent="0.2">
      <c r="A227" t="str">
        <f t="shared" si="146"/>
        <v>61 Caring personal service occupations</v>
      </c>
      <c r="B227" s="11">
        <v>15.20230074993504</v>
      </c>
      <c r="C227" s="11">
        <v>11.005406941642665</v>
      </c>
      <c r="D227" s="11">
        <f>C227-B227</f>
        <v>-4.1968938082923746</v>
      </c>
      <c r="E227" s="11">
        <v>6.6527297133547458</v>
      </c>
      <c r="F227" s="11">
        <f>SUM(D227:E227)</f>
        <v>2.4558359050623713</v>
      </c>
      <c r="G227" s="200">
        <f t="shared" si="150"/>
        <v>2.4494126914791581E-2</v>
      </c>
    </row>
    <row r="228" spans="1:7" x14ac:dyDescent="0.2">
      <c r="A228" t="str">
        <f t="shared" si="146"/>
        <v>62 Leisure, travel and related personal service occupations</v>
      </c>
      <c r="B228" s="11">
        <v>3.9781737542433242</v>
      </c>
      <c r="C228" s="11">
        <v>2.4694457960691416</v>
      </c>
      <c r="D228" s="11">
        <f t="shared" ref="D228:D234" si="155">C228-B228</f>
        <v>-1.5087279581741826</v>
      </c>
      <c r="E228" s="11">
        <v>1.4489710775511473</v>
      </c>
      <c r="F228" s="11">
        <f t="shared" ref="F228:F229" si="156">SUM(D228:E228)</f>
        <v>-5.9756880623035302E-2</v>
      </c>
      <c r="G228" s="200">
        <f t="shared" si="150"/>
        <v>2.0921878518013193E-2</v>
      </c>
    </row>
    <row r="229" spans="1:7" x14ac:dyDescent="0.2">
      <c r="A229" t="str">
        <f t="shared" si="146"/>
        <v>63 Community and civil enforcement occupations</v>
      </c>
      <c r="B229" s="11">
        <v>0.18356740343102093</v>
      </c>
      <c r="C229" s="11">
        <v>0.11383037827566728</v>
      </c>
      <c r="D229" s="11">
        <f t="shared" si="155"/>
        <v>-6.9737025155353655E-2</v>
      </c>
      <c r="E229" s="11">
        <v>5.3146638320583299E-2</v>
      </c>
      <c r="F229" s="11">
        <f t="shared" si="156"/>
        <v>-1.6590386834770356E-2</v>
      </c>
      <c r="G229" s="200">
        <f t="shared" si="150"/>
        <v>1.709588460541922E-2</v>
      </c>
    </row>
    <row r="230" spans="1:7" x14ac:dyDescent="0.2">
      <c r="A230" t="str">
        <f t="shared" si="146"/>
        <v>71 Sales occupations</v>
      </c>
      <c r="B230" s="11">
        <v>11.372602769912985</v>
      </c>
      <c r="C230" s="11">
        <v>6.7768408676114555</v>
      </c>
      <c r="D230" s="11">
        <f t="shared" si="155"/>
        <v>-4.5957619023015299</v>
      </c>
      <c r="E230" s="11">
        <v>4.038037868461628</v>
      </c>
      <c r="F230" s="11">
        <f t="shared" ref="F230:F231" si="157">SUM(D230:E230)</f>
        <v>-0.55772403383990188</v>
      </c>
      <c r="G230" s="200">
        <f t="shared" si="150"/>
        <v>2.0463294991295733E-2</v>
      </c>
    </row>
    <row r="231" spans="1:7" x14ac:dyDescent="0.2">
      <c r="A231" t="str">
        <f t="shared" si="146"/>
        <v>72 Customer service occupations</v>
      </c>
      <c r="B231" s="11">
        <v>3.2153510650408594</v>
      </c>
      <c r="C231" s="11">
        <v>3.2595041148778079</v>
      </c>
      <c r="D231" s="11">
        <f t="shared" si="155"/>
        <v>4.4153049836948455E-2</v>
      </c>
      <c r="E231" s="11">
        <v>1.5878454908717599</v>
      </c>
      <c r="F231" s="11">
        <f t="shared" si="157"/>
        <v>1.6319985407087083</v>
      </c>
      <c r="G231" s="200">
        <f t="shared" si="150"/>
        <v>2.7117504663533021E-2</v>
      </c>
    </row>
    <row r="232" spans="1:7" x14ac:dyDescent="0.2">
      <c r="A232" t="str">
        <f t="shared" si="146"/>
        <v>81 Process, plant and machine operatives</v>
      </c>
      <c r="B232" s="11">
        <v>5.9382036531065534</v>
      </c>
      <c r="C232" s="11">
        <v>6.3572906500896105</v>
      </c>
      <c r="D232" s="11">
        <f t="shared" si="155"/>
        <v>0.41908699698305707</v>
      </c>
      <c r="E232" s="11">
        <v>2.6758962169392593</v>
      </c>
      <c r="F232" s="11">
        <f t="shared" ref="F232:F233" si="158">SUM(D232:E232)</f>
        <v>3.0949832139223163</v>
      </c>
      <c r="G232" s="200">
        <f t="shared" si="150"/>
        <v>2.5109648016162334E-2</v>
      </c>
    </row>
    <row r="233" spans="1:7" x14ac:dyDescent="0.2">
      <c r="A233" t="str">
        <f t="shared" si="146"/>
        <v>82 Transport and mobile machine drivers and operatives</v>
      </c>
      <c r="B233" s="11">
        <v>7.1906390225917223</v>
      </c>
      <c r="C233" s="11">
        <v>6.7697573105082034</v>
      </c>
      <c r="D233" s="11">
        <f t="shared" si="155"/>
        <v>-0.42088171208351888</v>
      </c>
      <c r="E233" s="11">
        <v>3.7747768369902346</v>
      </c>
      <c r="F233" s="11">
        <f t="shared" si="158"/>
        <v>3.3538951249067157</v>
      </c>
      <c r="G233" s="200">
        <f t="shared" si="150"/>
        <v>2.8530499674658039E-2</v>
      </c>
    </row>
    <row r="234" spans="1:7" x14ac:dyDescent="0.2">
      <c r="A234" t="str">
        <f t="shared" si="146"/>
        <v>91 Elementary trades and related occupations</v>
      </c>
      <c r="B234" s="11">
        <v>2.9013483867252257</v>
      </c>
      <c r="C234" s="11">
        <v>1.9644579410794318</v>
      </c>
      <c r="D234" s="11">
        <f t="shared" si="155"/>
        <v>-0.93689044564579382</v>
      </c>
      <c r="E234" s="11">
        <v>0.8316677053088648</v>
      </c>
      <c r="F234" s="11">
        <f t="shared" ref="F234" si="159">SUM(D234:E234)</f>
        <v>-0.10522274033692902</v>
      </c>
      <c r="G234" s="200">
        <f t="shared" si="150"/>
        <v>1.6944687878090781E-2</v>
      </c>
    </row>
    <row r="235" spans="1:7" x14ac:dyDescent="0.2">
      <c r="A235" t="str">
        <f t="shared" si="146"/>
        <v>92 Elementary administration and service occupations</v>
      </c>
      <c r="B235" s="11">
        <v>15.963056741038788</v>
      </c>
      <c r="C235" s="11">
        <v>12.270055469545005</v>
      </c>
      <c r="D235" s="11">
        <f t="shared" ref="D235" si="160">C235-B235</f>
        <v>-3.6930012714937828</v>
      </c>
      <c r="E235" s="11">
        <v>6.6813984692050497</v>
      </c>
      <c r="F235" s="11">
        <f t="shared" ref="F235" si="161">SUM(D235:E235)</f>
        <v>2.9883971977112669</v>
      </c>
      <c r="G235" s="200">
        <f t="shared" ref="G235:G236" si="162">IF(B235&gt;0,(1+(E235/B235))^(1/($C$6-$B$6))-1,0)</f>
        <v>2.3582977026423313E-2</v>
      </c>
    </row>
    <row r="236" spans="1:7" x14ac:dyDescent="0.2">
      <c r="A236" t="str">
        <f t="shared" si="146"/>
        <v>All occupations</v>
      </c>
      <c r="B236" s="11">
        <f>SUM(B210:B235)</f>
        <v>136.89329311654987</v>
      </c>
      <c r="C236" s="11">
        <f t="shared" ref="C236:F236" si="163">SUM(C210:C235)</f>
        <v>94.586375788512882</v>
      </c>
      <c r="D236" s="11">
        <f t="shared" si="163"/>
        <v>-42.306917328036938</v>
      </c>
      <c r="E236" s="11">
        <f t="shared" si="163"/>
        <v>50.83756891621519</v>
      </c>
      <c r="F236" s="11">
        <f t="shared" si="163"/>
        <v>8.5306515881782641</v>
      </c>
      <c r="G236" s="200">
        <f t="shared" si="162"/>
        <v>2.1277036544974148E-2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4.4613117042817976</v>
      </c>
      <c r="C239" s="11">
        <v>2.7684891134609062</v>
      </c>
      <c r="D239" s="11">
        <f>C239-B239</f>
        <v>-1.6928225908208914</v>
      </c>
      <c r="E239" s="11">
        <v>1.4564537483999898</v>
      </c>
      <c r="F239" s="11">
        <f>SUM(D239:E239)</f>
        <v>-0.23636884242090161</v>
      </c>
      <c r="G239" s="200">
        <f>IF(B239&gt;0,(1+(E239/B239))^(1/($C$6-$B$6))-1,0)</f>
        <v>1.9012892457600516E-2</v>
      </c>
    </row>
    <row r="240" spans="1:7" x14ac:dyDescent="0.2">
      <c r="A240" t="str">
        <f t="shared" si="165"/>
        <v>12 Other managers and proprietors</v>
      </c>
      <c r="B240" s="11">
        <v>2.3502629802097759</v>
      </c>
      <c r="C240" s="11">
        <v>1.7096147770657046</v>
      </c>
      <c r="D240" s="11">
        <f t="shared" ref="D240:D255" si="166">C240-B240</f>
        <v>-0.64064820314407123</v>
      </c>
      <c r="E240" s="11">
        <v>0.93450415971722645</v>
      </c>
      <c r="F240" s="11">
        <f t="shared" ref="F240:F247" si="167">SUM(D240:E240)</f>
        <v>0.29385595657315522</v>
      </c>
      <c r="G240" s="200">
        <f t="shared" ref="G240:G242" si="168">IF(B240&gt;0,(1+(E240/B240))^(1/($C$6-$B$6))-1,0)</f>
        <v>2.2568809828118264E-2</v>
      </c>
    </row>
    <row r="241" spans="1:7" x14ac:dyDescent="0.2">
      <c r="A241" t="str">
        <f t="shared" si="165"/>
        <v>21 Science, research, engineering and technology professionals</v>
      </c>
      <c r="B241" s="11">
        <v>2.03294560946637</v>
      </c>
      <c r="C241" s="11">
        <v>1.4261372366614091</v>
      </c>
      <c r="D241" s="11">
        <f t="shared" si="166"/>
        <v>-0.60680837280496092</v>
      </c>
      <c r="E241" s="11">
        <v>0.48212927767506852</v>
      </c>
      <c r="F241" s="11">
        <f t="shared" si="167"/>
        <v>-0.12467909512989239</v>
      </c>
      <c r="G241" s="200">
        <f t="shared" si="168"/>
        <v>1.4288910911495867E-2</v>
      </c>
    </row>
    <row r="242" spans="1:7" x14ac:dyDescent="0.2">
      <c r="A242" t="str">
        <f t="shared" si="165"/>
        <v>22 Health professionals</v>
      </c>
      <c r="B242" s="11">
        <v>1.3097282719548622</v>
      </c>
      <c r="C242" s="11">
        <v>0.58584232720022777</v>
      </c>
      <c r="D242" s="11">
        <f t="shared" si="166"/>
        <v>-0.72388594475463441</v>
      </c>
      <c r="E242" s="11">
        <v>0.36687069869893629</v>
      </c>
      <c r="F242" s="11">
        <f t="shared" si="167"/>
        <v>-0.35701524605569812</v>
      </c>
      <c r="G242" s="200">
        <f t="shared" si="168"/>
        <v>1.6599440131709997E-2</v>
      </c>
    </row>
    <row r="243" spans="1:7" x14ac:dyDescent="0.2">
      <c r="A243" t="str">
        <f t="shared" si="165"/>
        <v>23 Teaching and other educational professionals</v>
      </c>
      <c r="B243" s="11">
        <v>0.79064049296809114</v>
      </c>
      <c r="C243" s="11">
        <v>0.38684725097990047</v>
      </c>
      <c r="D243" s="11">
        <f t="shared" si="166"/>
        <v>-0.40379324198819067</v>
      </c>
      <c r="E243" s="11">
        <v>0.21627176795937791</v>
      </c>
      <c r="F243" s="11">
        <f t="shared" si="167"/>
        <v>-0.18752147402881275</v>
      </c>
      <c r="G243" s="200">
        <f>IF(B243&gt;0,(1+(E243/B243))^(1/($C$6-$B$6))-1,0)</f>
        <v>1.6250654735068482E-2</v>
      </c>
    </row>
    <row r="244" spans="1:7" x14ac:dyDescent="0.2">
      <c r="A244" t="str">
        <f t="shared" si="165"/>
        <v>24 Business, media and public service professionals</v>
      </c>
      <c r="B244" s="11">
        <v>2.3485280485384754</v>
      </c>
      <c r="C244" s="11">
        <v>1.3968099874633457</v>
      </c>
      <c r="D244" s="11">
        <f t="shared" si="166"/>
        <v>-0.95171806107512968</v>
      </c>
      <c r="E244" s="11">
        <v>0.6901298816087772</v>
      </c>
      <c r="F244" s="11">
        <f t="shared" si="167"/>
        <v>-0.26158817946635249</v>
      </c>
      <c r="G244" s="200">
        <f t="shared" ref="G244:G263" si="169">IF(B244&gt;0,(1+(E244/B244))^(1/($C$6-$B$6))-1,0)</f>
        <v>1.7323486048626657E-2</v>
      </c>
    </row>
    <row r="245" spans="1:7" x14ac:dyDescent="0.2">
      <c r="A245" t="str">
        <f t="shared" si="165"/>
        <v>31 Science, engineering and technology associate professionals</v>
      </c>
      <c r="B245" s="11">
        <v>1.53340410818615</v>
      </c>
      <c r="C245" s="11">
        <v>1.0408757578779304</v>
      </c>
      <c r="D245" s="11">
        <f t="shared" si="166"/>
        <v>-0.49252835030821962</v>
      </c>
      <c r="E245" s="11">
        <v>0.39856082421908456</v>
      </c>
      <c r="F245" s="11">
        <f t="shared" si="167"/>
        <v>-9.3967526089135056E-2</v>
      </c>
      <c r="G245" s="200">
        <f>IF(B245&gt;0,(1+(E245/B245))^(1/($C$6-$B$6))-1,0)</f>
        <v>1.5522401015857001E-2</v>
      </c>
    </row>
    <row r="246" spans="1:7" x14ac:dyDescent="0.2">
      <c r="A246" t="str">
        <f t="shared" si="165"/>
        <v>32 Health and social care associate professionals</v>
      </c>
      <c r="B246" s="11">
        <v>0.54772907769142698</v>
      </c>
      <c r="C246" s="11">
        <v>0.20455206166083542</v>
      </c>
      <c r="D246" s="11">
        <f t="shared" si="166"/>
        <v>-0.34317701603059159</v>
      </c>
      <c r="E246" s="11">
        <v>0.13769917673575963</v>
      </c>
      <c r="F246" s="11">
        <f t="shared" si="167"/>
        <v>-0.20547783929483196</v>
      </c>
      <c r="G246" s="200">
        <f t="shared" si="169"/>
        <v>1.5063193399057928E-2</v>
      </c>
    </row>
    <row r="247" spans="1:7" x14ac:dyDescent="0.2">
      <c r="A247" t="str">
        <f t="shared" si="165"/>
        <v>33 Protective service occupations</v>
      </c>
      <c r="B247" s="11">
        <v>0.97283623352219717</v>
      </c>
      <c r="C247" s="11">
        <v>0.6727084365121847</v>
      </c>
      <c r="D247" s="11">
        <f t="shared" si="166"/>
        <v>-0.30012779701001246</v>
      </c>
      <c r="E247" s="11">
        <v>0.30364971382045552</v>
      </c>
      <c r="F247" s="11">
        <f t="shared" si="167"/>
        <v>3.5219168104430598E-3</v>
      </c>
      <c r="G247" s="200">
        <f t="shared" si="169"/>
        <v>1.8275012432919846E-2</v>
      </c>
    </row>
    <row r="248" spans="1:7" x14ac:dyDescent="0.2">
      <c r="A248" t="str">
        <f t="shared" si="165"/>
        <v>34 Culture, media and sports occupations</v>
      </c>
      <c r="B248" s="11">
        <v>0.68090906088283087</v>
      </c>
      <c r="C248" s="11">
        <v>0.30831819696697427</v>
      </c>
      <c r="D248" s="11">
        <f t="shared" si="166"/>
        <v>-0.37259086391585661</v>
      </c>
      <c r="E248" s="11">
        <v>0.16435620632390008</v>
      </c>
      <c r="F248" s="11">
        <f t="shared" ref="F248:F249" si="170">SUM(D248:E248)</f>
        <v>-0.20823465759195653</v>
      </c>
      <c r="G248" s="200">
        <f t="shared" si="169"/>
        <v>1.4519176930472E-2</v>
      </c>
    </row>
    <row r="249" spans="1:7" x14ac:dyDescent="0.2">
      <c r="A249" t="str">
        <f t="shared" si="165"/>
        <v>35 Business and public service associate professionals</v>
      </c>
      <c r="B249" s="11">
        <v>3.2231632755040525</v>
      </c>
      <c r="C249" s="11">
        <v>1.5600925572306497</v>
      </c>
      <c r="D249" s="11">
        <f t="shared" si="166"/>
        <v>-1.6630707182734028</v>
      </c>
      <c r="E249" s="11">
        <v>0.76878360653423961</v>
      </c>
      <c r="F249" s="11">
        <f t="shared" si="170"/>
        <v>-0.8942871117391632</v>
      </c>
      <c r="G249" s="200">
        <f t="shared" si="169"/>
        <v>1.4363226686145536E-2</v>
      </c>
    </row>
    <row r="250" spans="1:7" x14ac:dyDescent="0.2">
      <c r="A250" t="str">
        <f t="shared" si="165"/>
        <v>41 Administrative occupations</v>
      </c>
      <c r="B250" s="11">
        <v>6.9754128511214342</v>
      </c>
      <c r="C250" s="11">
        <v>1.8511858200830726</v>
      </c>
      <c r="D250" s="11">
        <f t="shared" si="166"/>
        <v>-5.1242270310383615</v>
      </c>
      <c r="E250" s="11">
        <v>1.3313459133106917</v>
      </c>
      <c r="F250" s="11">
        <f t="shared" ref="F250:F253" si="171">SUM(D250:E250)</f>
        <v>-3.7928811177276698</v>
      </c>
      <c r="G250" s="200">
        <f t="shared" si="169"/>
        <v>1.1713267714659192E-2</v>
      </c>
    </row>
    <row r="251" spans="1:7" x14ac:dyDescent="0.2">
      <c r="A251" t="str">
        <f t="shared" si="165"/>
        <v>42 Secretarial and related occupations</v>
      </c>
      <c r="B251" s="11">
        <v>2.7123693895632974</v>
      </c>
      <c r="C251" s="11">
        <v>0.50709247210885811</v>
      </c>
      <c r="D251" s="11">
        <f t="shared" si="166"/>
        <v>-2.2052769174544391</v>
      </c>
      <c r="E251" s="11">
        <v>0.55479837601676119</v>
      </c>
      <c r="F251" s="11">
        <f t="shared" si="171"/>
        <v>-1.6504785414376779</v>
      </c>
      <c r="G251" s="200">
        <f t="shared" si="169"/>
        <v>1.248401048988379E-2</v>
      </c>
    </row>
    <row r="252" spans="1:7" x14ac:dyDescent="0.2">
      <c r="A252" t="str">
        <f t="shared" si="165"/>
        <v>51 Skilled agricultural and related trades</v>
      </c>
      <c r="B252" s="11">
        <v>1.0712052399905119</v>
      </c>
      <c r="C252" s="11">
        <v>1.2095970917776804</v>
      </c>
      <c r="D252" s="11">
        <f t="shared" si="166"/>
        <v>0.13839185178716851</v>
      </c>
      <c r="E252" s="11">
        <v>0.51198908885456451</v>
      </c>
      <c r="F252" s="11">
        <f t="shared" si="171"/>
        <v>0.65038094064173302</v>
      </c>
      <c r="G252" s="200">
        <f t="shared" si="169"/>
        <v>2.6386117099353568E-2</v>
      </c>
    </row>
    <row r="253" spans="1:7" x14ac:dyDescent="0.2">
      <c r="A253" t="str">
        <f t="shared" si="165"/>
        <v>52 Skilled metal, electrical and electronic trades</v>
      </c>
      <c r="B253" s="11">
        <v>2.4593465578387197</v>
      </c>
      <c r="C253" s="11">
        <v>1.4830322448402673</v>
      </c>
      <c r="D253" s="11">
        <f t="shared" si="166"/>
        <v>-0.97631431299845239</v>
      </c>
      <c r="E253" s="11">
        <v>0.73463994480730133</v>
      </c>
      <c r="F253" s="11">
        <f t="shared" si="171"/>
        <v>-0.24167436819115107</v>
      </c>
      <c r="G253" s="200">
        <f t="shared" si="169"/>
        <v>1.7577642360439016E-2</v>
      </c>
    </row>
    <row r="254" spans="1:7" x14ac:dyDescent="0.2">
      <c r="A254" t="str">
        <f t="shared" si="165"/>
        <v>53 Skilled construction and building trades</v>
      </c>
      <c r="B254" s="11">
        <v>2.7793808887785643</v>
      </c>
      <c r="C254" s="11">
        <v>2.3194052475083682</v>
      </c>
      <c r="D254" s="11">
        <f t="shared" si="166"/>
        <v>-0.45997564127019608</v>
      </c>
      <c r="E254" s="11">
        <v>1.0496388289553618</v>
      </c>
      <c r="F254" s="11">
        <f t="shared" ref="F254" si="172">SUM(D254:E254)</f>
        <v>0.58966318768516568</v>
      </c>
      <c r="G254" s="200">
        <f t="shared" si="169"/>
        <v>2.1588437936777449E-2</v>
      </c>
    </row>
    <row r="255" spans="1:7" x14ac:dyDescent="0.2">
      <c r="A255" t="str">
        <f t="shared" si="165"/>
        <v>54 Textiles, printing and other skilled trades</v>
      </c>
      <c r="B255" s="11">
        <v>2.2519406187020445</v>
      </c>
      <c r="C255" s="11">
        <v>1.3596172268785449</v>
      </c>
      <c r="D255" s="11">
        <f t="shared" si="166"/>
        <v>-0.89232339182349962</v>
      </c>
      <c r="E255" s="11">
        <v>0.61413972790408955</v>
      </c>
      <c r="F255" s="11">
        <f t="shared" ref="F255" si="173">SUM(D255:E255)</f>
        <v>-0.27818366391941007</v>
      </c>
      <c r="G255" s="200">
        <f t="shared" si="169"/>
        <v>1.6206796305717752E-2</v>
      </c>
    </row>
    <row r="256" spans="1:7" x14ac:dyDescent="0.2">
      <c r="A256" t="str">
        <f t="shared" si="165"/>
        <v>61 Caring personal service occupations</v>
      </c>
      <c r="B256" s="11">
        <v>1.8968850967652111</v>
      </c>
      <c r="C256" s="11">
        <v>0.93777393030548239</v>
      </c>
      <c r="D256" s="11">
        <f>C256-B256</f>
        <v>-0.95911116645972871</v>
      </c>
      <c r="E256" s="11">
        <v>0.39140844795247132</v>
      </c>
      <c r="F256" s="11">
        <f>SUM(D256:E256)</f>
        <v>-0.5677027185072574</v>
      </c>
      <c r="G256" s="200">
        <f t="shared" si="169"/>
        <v>1.2584746065898544E-2</v>
      </c>
    </row>
    <row r="257" spans="1:7" x14ac:dyDescent="0.2">
      <c r="A257" t="str">
        <f t="shared" si="165"/>
        <v>62 Leisure, travel and related personal service occupations</v>
      </c>
      <c r="B257" s="11">
        <v>2.3426783714363348</v>
      </c>
      <c r="C257" s="11">
        <v>1.437592632723516</v>
      </c>
      <c r="D257" s="11">
        <f t="shared" ref="D257:D263" si="174">C257-B257</f>
        <v>-0.90508573871281883</v>
      </c>
      <c r="E257" s="11">
        <v>0.74358050290025113</v>
      </c>
      <c r="F257" s="11">
        <f t="shared" ref="F257:F258" si="175">SUM(D257:E257)</f>
        <v>-0.1615052358125677</v>
      </c>
      <c r="G257" s="200">
        <f t="shared" si="169"/>
        <v>1.854755887171855E-2</v>
      </c>
    </row>
    <row r="258" spans="1:7" x14ac:dyDescent="0.2">
      <c r="A258" t="str">
        <f t="shared" si="165"/>
        <v>63 Community and civil enforcement occupations</v>
      </c>
      <c r="B258" s="11">
        <v>0.15043574756165015</v>
      </c>
      <c r="C258" s="11">
        <v>9.9789499626864703E-2</v>
      </c>
      <c r="D258" s="11">
        <f t="shared" si="174"/>
        <v>-5.0646247934785449E-2</v>
      </c>
      <c r="E258" s="11">
        <v>4.5239426472024641E-2</v>
      </c>
      <c r="F258" s="11">
        <f t="shared" si="175"/>
        <v>-5.406821462760808E-3</v>
      </c>
      <c r="G258" s="200">
        <f t="shared" si="169"/>
        <v>1.7682512965463415E-2</v>
      </c>
    </row>
    <row r="259" spans="1:7" x14ac:dyDescent="0.2">
      <c r="A259" t="str">
        <f t="shared" si="165"/>
        <v>71 Sales occupations</v>
      </c>
      <c r="B259" s="11">
        <v>6.7627558576852982</v>
      </c>
      <c r="C259" s="11">
        <v>2.4169094303201595</v>
      </c>
      <c r="D259" s="11">
        <f t="shared" si="174"/>
        <v>-4.3458464273651387</v>
      </c>
      <c r="E259" s="11">
        <v>1.5123810324138776</v>
      </c>
      <c r="F259" s="11">
        <f t="shared" ref="F259:F260" si="176">SUM(D259:E259)</f>
        <v>-2.8334653949512614</v>
      </c>
      <c r="G259" s="200">
        <f t="shared" si="169"/>
        <v>1.3545924877667481E-2</v>
      </c>
    </row>
    <row r="260" spans="1:7" x14ac:dyDescent="0.2">
      <c r="A260" t="str">
        <f t="shared" si="165"/>
        <v>72 Customer service occupations</v>
      </c>
      <c r="B260" s="11">
        <v>1.4879270859327649</v>
      </c>
      <c r="C260" s="11">
        <v>1.6630422584796549</v>
      </c>
      <c r="D260" s="11">
        <f t="shared" si="174"/>
        <v>0.17511517254689002</v>
      </c>
      <c r="E260" s="11">
        <v>0.533573229779716</v>
      </c>
      <c r="F260" s="11">
        <f t="shared" si="176"/>
        <v>0.70868840232660602</v>
      </c>
      <c r="G260" s="200">
        <f t="shared" si="169"/>
        <v>2.0640531398556705E-2</v>
      </c>
    </row>
    <row r="261" spans="1:7" x14ac:dyDescent="0.2">
      <c r="A261" t="str">
        <f t="shared" si="165"/>
        <v>81 Process, plant and machine operatives</v>
      </c>
      <c r="B261" s="11">
        <v>4.5643991693014714</v>
      </c>
      <c r="C261" s="11">
        <v>2.8391668998944204</v>
      </c>
      <c r="D261" s="11">
        <f t="shared" si="174"/>
        <v>-1.725232269407051</v>
      </c>
      <c r="E261" s="11">
        <v>1.5334589175881348</v>
      </c>
      <c r="F261" s="11">
        <f t="shared" ref="F261:F262" si="177">SUM(D261:E261)</f>
        <v>-0.19177335181891619</v>
      </c>
      <c r="G261" s="200">
        <f t="shared" si="169"/>
        <v>1.9497690641540055E-2</v>
      </c>
    </row>
    <row r="262" spans="1:7" x14ac:dyDescent="0.2">
      <c r="A262" t="str">
        <f t="shared" si="165"/>
        <v>82 Transport and mobile machine drivers and operatives</v>
      </c>
      <c r="B262" s="11">
        <v>5.8157009397136292</v>
      </c>
      <c r="C262" s="11">
        <v>4.4442112938714828</v>
      </c>
      <c r="D262" s="11">
        <f t="shared" si="174"/>
        <v>-1.3714896458421464</v>
      </c>
      <c r="E262" s="11">
        <v>2.4575243901435369</v>
      </c>
      <c r="F262" s="11">
        <f t="shared" si="177"/>
        <v>1.0860347443013905</v>
      </c>
      <c r="G262" s="200">
        <f t="shared" si="169"/>
        <v>2.3775783481892798E-2</v>
      </c>
    </row>
    <row r="263" spans="1:7" x14ac:dyDescent="0.2">
      <c r="A263" t="str">
        <f t="shared" si="165"/>
        <v>91 Elementary trades and related occupations</v>
      </c>
      <c r="B263" s="11">
        <v>3.6027966063844139</v>
      </c>
      <c r="C263" s="11">
        <v>2.2594336809045052</v>
      </c>
      <c r="D263" s="11">
        <f t="shared" si="174"/>
        <v>-1.3433629254799087</v>
      </c>
      <c r="E263" s="11">
        <v>1.0424273644945505</v>
      </c>
      <c r="F263" s="11">
        <f t="shared" ref="F263" si="178">SUM(D263:E263)</f>
        <v>-0.30093556098535812</v>
      </c>
      <c r="G263" s="200">
        <f t="shared" si="169"/>
        <v>1.7086276023317026E-2</v>
      </c>
    </row>
    <row r="264" spans="1:7" x14ac:dyDescent="0.2">
      <c r="A264" t="str">
        <f t="shared" si="165"/>
        <v>92 Elementary administration and service occupations</v>
      </c>
      <c r="B264" s="11">
        <v>13.566026820868592</v>
      </c>
      <c r="C264" s="11">
        <v>9.3752679958003089</v>
      </c>
      <c r="D264" s="11">
        <f t="shared" ref="D264" si="179">C264-B264</f>
        <v>-4.1907588250682828</v>
      </c>
      <c r="E264" s="11">
        <v>4.6145303226124179</v>
      </c>
      <c r="F264" s="11">
        <f>SUM(D264:E264)</f>
        <v>0.42377149754413512</v>
      </c>
      <c r="G264" s="200">
        <f t="shared" ref="G264:G265" si="180">IF(B264&gt;0,(1+(E264/B264))^(1/($C$6-$B$6))-1,0)</f>
        <v>1.971067963424411E-2</v>
      </c>
    </row>
    <row r="265" spans="1:7" x14ac:dyDescent="0.2">
      <c r="A265" t="str">
        <f t="shared" si="165"/>
        <v>All occupations</v>
      </c>
      <c r="B265" s="11">
        <f>SUM(B239:B264)</f>
        <v>78.690720104849959</v>
      </c>
      <c r="C265" s="11">
        <f t="shared" ref="C265:F265" si="181">SUM(C239:C264)</f>
        <v>46.263405428203257</v>
      </c>
      <c r="D265" s="11">
        <f t="shared" si="181"/>
        <v>-32.427314676646716</v>
      </c>
      <c r="E265" s="11">
        <f t="shared" si="181"/>
        <v>23.590084575898562</v>
      </c>
      <c r="F265" s="11">
        <f t="shared" si="181"/>
        <v>-8.8372301007481475</v>
      </c>
      <c r="G265" s="200">
        <f t="shared" si="180"/>
        <v>1.763345110381076E-2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0.87156396632167488</v>
      </c>
      <c r="C268" s="11">
        <v>0.53634686933074149</v>
      </c>
      <c r="D268" s="11">
        <f>C268-B268</f>
        <v>-0.33521709699093338</v>
      </c>
      <c r="E268" s="11">
        <v>0.23284247679628614</v>
      </c>
      <c r="F268" s="11">
        <f>SUM(D268:E268)</f>
        <v>-0.10237462019464724</v>
      </c>
      <c r="G268" s="200">
        <f>IF(B268&gt;0,(1+(E268/B268))^(1/($C$6-$B$6))-1,0)</f>
        <v>1.5910177142549831E-2</v>
      </c>
    </row>
    <row r="269" spans="1:7" x14ac:dyDescent="0.2">
      <c r="A269" t="str">
        <f t="shared" si="183"/>
        <v>12 Other managers and proprietors</v>
      </c>
      <c r="B269" s="11">
        <v>0.7624415933905887</v>
      </c>
      <c r="C269" s="11">
        <v>0.67483128866967568</v>
      </c>
      <c r="D269" s="11">
        <f t="shared" ref="D269:D284" si="184">C269-B269</f>
        <v>-8.7610304720913024E-2</v>
      </c>
      <c r="E269" s="11">
        <v>0.30096168315931549</v>
      </c>
      <c r="F269" s="11">
        <f t="shared" ref="F269:F276" si="185">SUM(D269:E269)</f>
        <v>0.21335137843840246</v>
      </c>
      <c r="G269" s="200">
        <f t="shared" ref="G269:G271" si="186">IF(B269&gt;0,(1+(E269/B269))^(1/($C$6-$B$6))-1,0)</f>
        <v>2.2428062261606874E-2</v>
      </c>
    </row>
    <row r="270" spans="1:7" x14ac:dyDescent="0.2">
      <c r="A270" t="str">
        <f t="shared" si="183"/>
        <v>21 Science, research, engineering and technology professionals</v>
      </c>
      <c r="B270" s="11">
        <v>0.46505231074501047</v>
      </c>
      <c r="C270" s="11">
        <v>0.38713436678184626</v>
      </c>
      <c r="D270" s="11">
        <f t="shared" si="184"/>
        <v>-7.7917943963164205E-2</v>
      </c>
      <c r="E270" s="11">
        <v>0.1483616506533233</v>
      </c>
      <c r="F270" s="11">
        <f t="shared" si="185"/>
        <v>7.0443706690159091E-2</v>
      </c>
      <c r="G270" s="200">
        <f t="shared" si="186"/>
        <v>1.8630767928574654E-2</v>
      </c>
    </row>
    <row r="271" spans="1:7" x14ac:dyDescent="0.2">
      <c r="A271" t="str">
        <f t="shared" si="183"/>
        <v>22 Health professionals</v>
      </c>
      <c r="B271" s="11">
        <v>0.17253633724076639</v>
      </c>
      <c r="C271" s="11">
        <v>0.14972432810922903</v>
      </c>
      <c r="D271" s="11">
        <f t="shared" si="184"/>
        <v>-2.2812009131537359E-2</v>
      </c>
      <c r="E271" s="11">
        <v>6.7943258159805106E-2</v>
      </c>
      <c r="F271" s="11">
        <f t="shared" si="185"/>
        <v>4.5131249028267748E-2</v>
      </c>
      <c r="G271" s="200">
        <f t="shared" si="186"/>
        <v>2.2381958817990322E-2</v>
      </c>
    </row>
    <row r="272" spans="1:7" x14ac:dyDescent="0.2">
      <c r="A272" t="str">
        <f t="shared" si="183"/>
        <v>23 Teaching and other educational professionals</v>
      </c>
      <c r="B272" s="11">
        <v>0.19209078029663421</v>
      </c>
      <c r="C272" s="11">
        <v>0.11322533840727196</v>
      </c>
      <c r="D272" s="11">
        <f t="shared" si="184"/>
        <v>-7.8865441889362245E-2</v>
      </c>
      <c r="E272" s="11">
        <v>6.2179405153063305E-2</v>
      </c>
      <c r="F272" s="11">
        <f t="shared" si="185"/>
        <v>-1.668603673629894E-2</v>
      </c>
      <c r="G272" s="200">
        <f>IF(B272&gt;0,(1+(E272/B272))^(1/($C$6-$B$6))-1,0)</f>
        <v>1.8871141058398377E-2</v>
      </c>
    </row>
    <row r="273" spans="1:7" x14ac:dyDescent="0.2">
      <c r="A273" t="str">
        <f t="shared" si="183"/>
        <v>24 Business, media and public service professionals</v>
      </c>
      <c r="B273" s="11">
        <v>0.56839616276964511</v>
      </c>
      <c r="C273" s="11">
        <v>0.36359737959715405</v>
      </c>
      <c r="D273" s="11">
        <f t="shared" si="184"/>
        <v>-0.20479878317249106</v>
      </c>
      <c r="E273" s="11">
        <v>0.1803447893875979</v>
      </c>
      <c r="F273" s="11">
        <f t="shared" si="185"/>
        <v>-2.4453993784893158E-2</v>
      </c>
      <c r="G273" s="200">
        <f t="shared" ref="G273" si="187">IF(B273&gt;0,(1+(E273/B273))^(1/($C$6-$B$6))-1,0)</f>
        <v>1.8541424587818378E-2</v>
      </c>
    </row>
    <row r="274" spans="1:7" x14ac:dyDescent="0.2">
      <c r="A274" t="str">
        <f t="shared" si="183"/>
        <v>31 Science, engineering and technology associate professionals</v>
      </c>
      <c r="B274" s="11">
        <v>0.29372673004148803</v>
      </c>
      <c r="C274" s="11">
        <v>0.23979926778324867</v>
      </c>
      <c r="D274" s="11">
        <f t="shared" si="184"/>
        <v>-5.3927462258239356E-2</v>
      </c>
      <c r="E274" s="11">
        <v>0.10545218299316741</v>
      </c>
      <c r="F274" s="11">
        <f t="shared" si="185"/>
        <v>5.1524720734928059E-2</v>
      </c>
      <c r="G274" s="200">
        <f>IF(B274&gt;0,(1+(E274/B274))^(1/($C$6-$B$6))-1,0)</f>
        <v>2.0661205844567432E-2</v>
      </c>
    </row>
    <row r="275" spans="1:7" x14ac:dyDescent="0.2">
      <c r="A275" t="str">
        <f t="shared" si="183"/>
        <v>32 Health and social care associate professionals</v>
      </c>
      <c r="B275" s="11">
        <v>9.3103583019632882E-2</v>
      </c>
      <c r="C275" s="11">
        <v>7.8779705339271103E-2</v>
      </c>
      <c r="D275" s="11">
        <f t="shared" si="184"/>
        <v>-1.432387768036178E-2</v>
      </c>
      <c r="E275" s="11">
        <v>3.7721720665022412E-2</v>
      </c>
      <c r="F275" s="11">
        <f t="shared" si="185"/>
        <v>2.3397842984660633E-2</v>
      </c>
      <c r="G275" s="200">
        <f t="shared" ref="G275:G292" si="188">IF(B275&gt;0,(1+(E275/B275))^(1/($C$6-$B$6))-1,0)</f>
        <v>2.293575078162613E-2</v>
      </c>
    </row>
    <row r="276" spans="1:7" x14ac:dyDescent="0.2">
      <c r="A276" t="str">
        <f t="shared" si="183"/>
        <v>33 Protective service occupations</v>
      </c>
      <c r="B276" s="11">
        <v>0.13239080697832148</v>
      </c>
      <c r="C276" s="11">
        <v>0.10391330044943249</v>
      </c>
      <c r="D276" s="11">
        <f t="shared" si="184"/>
        <v>-2.8477506528888988E-2</v>
      </c>
      <c r="E276" s="11">
        <v>2.8089797722624564E-2</v>
      </c>
      <c r="F276" s="11">
        <f t="shared" si="185"/>
        <v>-3.8770880626442378E-4</v>
      </c>
      <c r="G276" s="200">
        <f t="shared" si="188"/>
        <v>1.2910286337381116E-2</v>
      </c>
    </row>
    <row r="277" spans="1:7" x14ac:dyDescent="0.2">
      <c r="A277" t="str">
        <f t="shared" si="183"/>
        <v>34 Culture, media and sports occupations</v>
      </c>
      <c r="B277" s="11">
        <v>0.25792540791598711</v>
      </c>
      <c r="C277" s="11">
        <v>0.14386238622807065</v>
      </c>
      <c r="D277" s="11">
        <f t="shared" si="184"/>
        <v>-0.11406302168791646</v>
      </c>
      <c r="E277" s="11">
        <v>8.6663804124566951E-2</v>
      </c>
      <c r="F277" s="11">
        <f t="shared" ref="F277:F278" si="189">SUM(D277:E277)</f>
        <v>-2.7399217563349509E-2</v>
      </c>
      <c r="G277" s="200">
        <f t="shared" si="188"/>
        <v>1.9499859027584554E-2</v>
      </c>
    </row>
    <row r="278" spans="1:7" x14ac:dyDescent="0.2">
      <c r="A278" t="str">
        <f t="shared" si="183"/>
        <v>35 Business and public service associate professionals</v>
      </c>
      <c r="B278" s="11">
        <v>0.71363495939830335</v>
      </c>
      <c r="C278" s="11">
        <v>0.40868177773869385</v>
      </c>
      <c r="D278" s="11">
        <f t="shared" si="184"/>
        <v>-0.3049531816596095</v>
      </c>
      <c r="E278" s="11">
        <v>0.18245488369936794</v>
      </c>
      <c r="F278" s="11">
        <f t="shared" si="189"/>
        <v>-0.12249829796024156</v>
      </c>
      <c r="G278" s="200">
        <f t="shared" si="188"/>
        <v>1.5293710515718928E-2</v>
      </c>
    </row>
    <row r="279" spans="1:7" x14ac:dyDescent="0.2">
      <c r="A279" t="str">
        <f t="shared" si="183"/>
        <v>41 Administrative occupations</v>
      </c>
      <c r="B279" s="11">
        <v>1.7117384722330626</v>
      </c>
      <c r="C279" s="11">
        <v>0.72420112936613534</v>
      </c>
      <c r="D279" s="11">
        <f t="shared" si="184"/>
        <v>-0.98753734286692729</v>
      </c>
      <c r="E279" s="11">
        <v>0.36723343815835435</v>
      </c>
      <c r="F279" s="11">
        <f t="shared" ref="F279:F282" si="190">SUM(D279:E279)</f>
        <v>-0.620303904708573</v>
      </c>
      <c r="G279" s="200">
        <f t="shared" si="188"/>
        <v>1.3041913010462869E-2</v>
      </c>
    </row>
    <row r="280" spans="1:7" x14ac:dyDescent="0.2">
      <c r="A280" t="str">
        <f t="shared" si="183"/>
        <v>42 Secretarial and related occupations</v>
      </c>
      <c r="B280" s="11">
        <v>0.70147235276229769</v>
      </c>
      <c r="C280" s="11">
        <v>0.81136956056185516</v>
      </c>
      <c r="D280" s="11">
        <f t="shared" si="184"/>
        <v>0.10989720779955747</v>
      </c>
      <c r="E280" s="11">
        <v>0.31503940679487918</v>
      </c>
      <c r="F280" s="11">
        <f t="shared" si="190"/>
        <v>0.42493661459443666</v>
      </c>
      <c r="G280" s="200">
        <f t="shared" si="188"/>
        <v>2.5038371637944312E-2</v>
      </c>
    </row>
    <row r="281" spans="1:7" x14ac:dyDescent="0.2">
      <c r="A281" t="str">
        <f t="shared" si="183"/>
        <v>51 Skilled agricultural and related trades</v>
      </c>
      <c r="B281" s="11">
        <v>0.67614829343159433</v>
      </c>
      <c r="C281" s="11">
        <v>0.38784527105490585</v>
      </c>
      <c r="D281" s="11">
        <f t="shared" si="184"/>
        <v>-0.28830302237668848</v>
      </c>
      <c r="E281" s="11">
        <v>0.22699788817769376</v>
      </c>
      <c r="F281" s="11">
        <f t="shared" si="190"/>
        <v>-6.1305134198994721E-2</v>
      </c>
      <c r="G281" s="200">
        <f t="shared" si="188"/>
        <v>1.9485546192757885E-2</v>
      </c>
    </row>
    <row r="282" spans="1:7" x14ac:dyDescent="0.2">
      <c r="A282" t="str">
        <f t="shared" si="183"/>
        <v>52 Skilled metal, electrical and electronic trades</v>
      </c>
      <c r="B282" s="11">
        <v>0.96921048979915958</v>
      </c>
      <c r="C282" s="11">
        <v>0.57143458160879257</v>
      </c>
      <c r="D282" s="11">
        <f t="shared" si="184"/>
        <v>-0.39777590819036701</v>
      </c>
      <c r="E282" s="11">
        <v>0.29540914680768116</v>
      </c>
      <c r="F282" s="11">
        <f t="shared" si="190"/>
        <v>-0.10236676138268586</v>
      </c>
      <c r="G282" s="200">
        <f t="shared" si="188"/>
        <v>1.7894546733768113E-2</v>
      </c>
    </row>
    <row r="283" spans="1:7" x14ac:dyDescent="0.2">
      <c r="A283" t="str">
        <f t="shared" si="183"/>
        <v>53 Skilled construction and building trades</v>
      </c>
      <c r="B283" s="11">
        <v>1.3177257942660709</v>
      </c>
      <c r="C283" s="11">
        <v>0.27337051712809068</v>
      </c>
      <c r="D283" s="11">
        <f t="shared" si="184"/>
        <v>-1.0443552771379803</v>
      </c>
      <c r="E283" s="11">
        <v>0.25934704333282549</v>
      </c>
      <c r="F283" s="11">
        <f t="shared" ref="F283" si="191">SUM(D283:E283)</f>
        <v>-0.78500823380515472</v>
      </c>
      <c r="G283" s="200">
        <f t="shared" si="188"/>
        <v>1.2049559783345432E-2</v>
      </c>
    </row>
    <row r="284" spans="1:7" x14ac:dyDescent="0.2">
      <c r="A284" t="str">
        <f t="shared" si="183"/>
        <v>54 Textiles, printing and other skilled trades</v>
      </c>
      <c r="B284" s="11">
        <v>0.98269949947170399</v>
      </c>
      <c r="C284" s="11">
        <v>0.38540419483558147</v>
      </c>
      <c r="D284" s="11">
        <f t="shared" si="184"/>
        <v>-0.59729530463612246</v>
      </c>
      <c r="E284" s="11">
        <v>0.19238712363083821</v>
      </c>
      <c r="F284" s="11">
        <f t="shared" ref="F284" si="192">SUM(D284:E284)</f>
        <v>-0.40490818100528425</v>
      </c>
      <c r="G284" s="200">
        <f t="shared" si="188"/>
        <v>1.1990905982365296E-2</v>
      </c>
    </row>
    <row r="285" spans="1:7" x14ac:dyDescent="0.2">
      <c r="A285" t="str">
        <f t="shared" si="183"/>
        <v>61 Caring personal service occupations</v>
      </c>
      <c r="B285" s="11">
        <v>0.45708888296704964</v>
      </c>
      <c r="C285" s="11">
        <v>0.41112470863379946</v>
      </c>
      <c r="D285" s="11">
        <f>C285-B285</f>
        <v>-4.5964174333250174E-2</v>
      </c>
      <c r="E285" s="11">
        <v>0.14266500226524595</v>
      </c>
      <c r="F285" s="11">
        <f>SUM(D285:E285)</f>
        <v>9.6700827931995775E-2</v>
      </c>
      <c r="G285" s="200">
        <f t="shared" si="188"/>
        <v>1.8274404509432962E-2</v>
      </c>
    </row>
    <row r="286" spans="1:7" x14ac:dyDescent="0.2">
      <c r="A286" t="str">
        <f t="shared" si="183"/>
        <v>62 Leisure, travel and related personal service occupations</v>
      </c>
      <c r="B286" s="11">
        <v>0.757320099034136</v>
      </c>
      <c r="C286" s="11">
        <v>0.33215740385860165</v>
      </c>
      <c r="D286" s="11">
        <f t="shared" ref="D286:D292" si="193">C286-B286</f>
        <v>-0.42516269517553434</v>
      </c>
      <c r="E286" s="11">
        <v>0.17459012107911454</v>
      </c>
      <c r="F286" s="11">
        <f t="shared" ref="F286:F287" si="194">SUM(D286:E286)</f>
        <v>-0.25057257409641981</v>
      </c>
      <c r="G286" s="200">
        <f t="shared" si="188"/>
        <v>1.3926108186492536E-2</v>
      </c>
    </row>
    <row r="287" spans="1:7" x14ac:dyDescent="0.2">
      <c r="A287" t="str">
        <f t="shared" si="183"/>
        <v>63 Community and civil enforcement occupations</v>
      </c>
      <c r="B287" s="11">
        <v>4.0552878982226294E-2</v>
      </c>
      <c r="C287" s="11">
        <v>1.5023392254674799E-2</v>
      </c>
      <c r="D287" s="11">
        <f t="shared" si="193"/>
        <v>-2.5529486727551495E-2</v>
      </c>
      <c r="E287" s="11">
        <v>6.0738076538528803E-3</v>
      </c>
      <c r="F287" s="11">
        <f t="shared" si="194"/>
        <v>-1.9455679073698613E-2</v>
      </c>
      <c r="G287" s="200">
        <f t="shared" si="188"/>
        <v>9.3478390267436318E-3</v>
      </c>
    </row>
    <row r="288" spans="1:7" x14ac:dyDescent="0.2">
      <c r="A288" t="str">
        <f t="shared" si="183"/>
        <v>71 Sales occupations</v>
      </c>
      <c r="B288" s="11">
        <v>2.5858675237874831</v>
      </c>
      <c r="C288" s="11">
        <v>1.0732069061897129</v>
      </c>
      <c r="D288" s="11">
        <f t="shared" si="193"/>
        <v>-1.5126606175977702</v>
      </c>
      <c r="E288" s="11">
        <v>0.48211268402708191</v>
      </c>
      <c r="F288" s="11">
        <f t="shared" ref="F288:F289" si="195">SUM(D288:E288)</f>
        <v>-1.0305479335706882</v>
      </c>
      <c r="G288" s="200">
        <f t="shared" si="188"/>
        <v>1.146242125632857E-2</v>
      </c>
    </row>
    <row r="289" spans="1:7" x14ac:dyDescent="0.2">
      <c r="A289" t="str">
        <f t="shared" si="183"/>
        <v>72 Customer service occupations</v>
      </c>
      <c r="B289" s="11">
        <v>0.50206340884169931</v>
      </c>
      <c r="C289" s="11">
        <v>0.61217248799491142</v>
      </c>
      <c r="D289" s="11">
        <f t="shared" si="193"/>
        <v>0.11010907915321211</v>
      </c>
      <c r="E289" s="11">
        <v>0.22545007592304472</v>
      </c>
      <c r="F289" s="11">
        <f t="shared" si="195"/>
        <v>0.33555915507625683</v>
      </c>
      <c r="G289" s="200">
        <f t="shared" si="188"/>
        <v>2.5035323586611202E-2</v>
      </c>
    </row>
    <row r="290" spans="1:7" x14ac:dyDescent="0.2">
      <c r="A290" t="str">
        <f t="shared" si="183"/>
        <v>81 Process, plant and machine operatives</v>
      </c>
      <c r="B290" s="11">
        <v>1.7804516129397936</v>
      </c>
      <c r="C290" s="11">
        <v>0.3944739687475205</v>
      </c>
      <c r="D290" s="11">
        <f t="shared" si="193"/>
        <v>-1.3859776441922731</v>
      </c>
      <c r="E290" s="11">
        <v>0.25383228206109343</v>
      </c>
      <c r="F290" s="11">
        <f t="shared" ref="F290:F291" si="196">SUM(D290:E290)</f>
        <v>-1.1321453621311797</v>
      </c>
      <c r="G290" s="200">
        <f t="shared" si="188"/>
        <v>8.9247108783707674E-3</v>
      </c>
    </row>
    <row r="291" spans="1:7" x14ac:dyDescent="0.2">
      <c r="A291" t="str">
        <f t="shared" si="183"/>
        <v>82 Transport and mobile machine drivers and operatives</v>
      </c>
      <c r="B291" s="11">
        <v>2.6999221441638923</v>
      </c>
      <c r="C291" s="11">
        <v>1.1533237053497543</v>
      </c>
      <c r="D291" s="11">
        <f t="shared" si="193"/>
        <v>-1.5465984388141381</v>
      </c>
      <c r="E291" s="11">
        <v>0.85524617912227197</v>
      </c>
      <c r="F291" s="11">
        <f t="shared" si="196"/>
        <v>-0.69135225969186609</v>
      </c>
      <c r="G291" s="200">
        <f t="shared" si="188"/>
        <v>1.851460696229501E-2</v>
      </c>
    </row>
    <row r="292" spans="1:7" x14ac:dyDescent="0.2">
      <c r="A292" t="str">
        <f t="shared" si="183"/>
        <v>91 Elementary trades and related occupations</v>
      </c>
      <c r="B292" s="11">
        <v>1.5648525915721434</v>
      </c>
      <c r="C292" s="11">
        <v>0.55583809852779398</v>
      </c>
      <c r="D292" s="11">
        <f t="shared" si="193"/>
        <v>-1.0090144930443494</v>
      </c>
      <c r="E292" s="11">
        <v>0.30412570055993637</v>
      </c>
      <c r="F292" s="11">
        <f t="shared" ref="F292" si="197">SUM(D292:E292)</f>
        <v>-0.70488879248441305</v>
      </c>
      <c r="G292" s="200">
        <f t="shared" si="188"/>
        <v>1.191038946934686E-2</v>
      </c>
    </row>
    <row r="293" spans="1:7" x14ac:dyDescent="0.2">
      <c r="A293" t="str">
        <f t="shared" si="183"/>
        <v>92 Elementary administration and service occupations</v>
      </c>
      <c r="B293" s="11">
        <v>5.2450968800278943</v>
      </c>
      <c r="C293" s="11">
        <v>1.9181629820512216</v>
      </c>
      <c r="D293" s="11">
        <f t="shared" ref="D293" si="198">C293-B293</f>
        <v>-3.3269338979766729</v>
      </c>
      <c r="E293" s="11">
        <v>0.98595379541104244</v>
      </c>
      <c r="F293" s="11">
        <f t="shared" ref="F293" si="199">SUM(D293:E293)</f>
        <v>-2.3409801025656307</v>
      </c>
      <c r="G293" s="200">
        <f t="shared" ref="G293:G294" si="200">IF(B293&gt;0,(1+(E293/B293))^(1/($C$6-$B$6))-1,0)</f>
        <v>1.154960445678066E-2</v>
      </c>
    </row>
    <row r="294" spans="1:7" x14ac:dyDescent="0.2">
      <c r="A294" s="24" t="str">
        <f t="shared" si="183"/>
        <v>All occupations</v>
      </c>
      <c r="B294" s="34">
        <f>SUM(B268:B293)</f>
        <v>26.515073562398257</v>
      </c>
      <c r="C294" s="34">
        <f t="shared" ref="C294:F294" si="201">SUM(C268:C293)</f>
        <v>12.819004916597986</v>
      </c>
      <c r="D294" s="34">
        <f t="shared" si="201"/>
        <v>-13.696068645800272</v>
      </c>
      <c r="E294" s="34">
        <f t="shared" si="201"/>
        <v>6.5194793475190966</v>
      </c>
      <c r="F294" s="34">
        <f t="shared" si="201"/>
        <v>-7.1765892982811756</v>
      </c>
      <c r="G294" s="234">
        <f t="shared" si="200"/>
        <v>1.4763972226321975E-2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Sheffield City Region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-8.1011393591336684</v>
      </c>
      <c r="Q7" s="11">
        <f>'Occ T1'!J16</f>
        <v>19.502229888039864</v>
      </c>
    </row>
    <row r="8" spans="1:17" x14ac:dyDescent="0.2">
      <c r="O8" t="str">
        <f>name!E11</f>
        <v>Process, plant and machine operatives</v>
      </c>
      <c r="P8" s="11">
        <f>'Occ T1'!H15</f>
        <v>2.7109817150788373</v>
      </c>
      <c r="Q8" s="11">
        <f>'Occ T1'!J15</f>
        <v>24.436772814035752</v>
      </c>
    </row>
    <row r="9" spans="1:17" x14ac:dyDescent="0.2">
      <c r="O9" t="str">
        <f>name!E10</f>
        <v>Sales and customer service occupations</v>
      </c>
      <c r="P9" s="11">
        <f>'Occ T1'!H14</f>
        <v>-2.9048490945370986E-2</v>
      </c>
      <c r="Q9" s="11">
        <f>'Occ T1'!J14</f>
        <v>24.469492033198662</v>
      </c>
    </row>
    <row r="10" spans="1:17" x14ac:dyDescent="0.2">
      <c r="O10" t="str">
        <f>name!E9</f>
        <v>Caring, leisure and other service occupations</v>
      </c>
      <c r="P10" s="11">
        <f>'Occ T1'!H13</f>
        <v>11.335153357176893</v>
      </c>
      <c r="Q10" s="11">
        <f>'Occ T1'!J13</f>
        <v>52.351356032626491</v>
      </c>
    </row>
    <row r="11" spans="1:17" x14ac:dyDescent="0.2">
      <c r="O11" t="str">
        <f>name!E8</f>
        <v>Skilled trades occupations</v>
      </c>
      <c r="P11" s="11">
        <f>'Occ T1'!H12</f>
        <v>-5.9695932764688422</v>
      </c>
      <c r="Q11" s="11">
        <f>'Occ T1'!J12</f>
        <v>17.238083430333401</v>
      </c>
    </row>
    <row r="12" spans="1:17" x14ac:dyDescent="0.2">
      <c r="O12" t="str">
        <f>name!E7</f>
        <v>Administrative and secretarial occupations</v>
      </c>
      <c r="P12" s="11">
        <f>'Occ T1'!H11</f>
        <v>-8.9030520353828848</v>
      </c>
      <c r="Q12" s="11">
        <f>'Occ T1'!J11</f>
        <v>28.16518383503638</v>
      </c>
    </row>
    <row r="13" spans="1:17" x14ac:dyDescent="0.2">
      <c r="O13" t="str">
        <f>name!E6</f>
        <v>Associate professional occupations</v>
      </c>
      <c r="P13" s="11">
        <f>'Occ T1'!H10</f>
        <v>3.7805541778710392</v>
      </c>
      <c r="Q13" s="11">
        <f>'Occ T1'!J10</f>
        <v>40.841205626435439</v>
      </c>
    </row>
    <row r="14" spans="1:17" x14ac:dyDescent="0.2">
      <c r="O14" t="str">
        <f>name!E5</f>
        <v>Professional occupations</v>
      </c>
      <c r="P14" s="11">
        <f>'Occ T1'!H9</f>
        <v>26.61239043857347</v>
      </c>
      <c r="Q14" s="11">
        <f>'Occ T1'!J9</f>
        <v>99.003766486069736</v>
      </c>
    </row>
    <row r="15" spans="1:17" x14ac:dyDescent="0.2">
      <c r="O15" t="str">
        <f>name!E4</f>
        <v>Managers, directors and senior officials</v>
      </c>
      <c r="P15" s="11">
        <f>'Occ T1'!H8</f>
        <v>7.8577534732305594</v>
      </c>
      <c r="Q15" s="11">
        <f>'Occ T1'!J8</f>
        <v>43.640257981018081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Sheffield City Region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0.62321582957644495</v>
      </c>
      <c r="Q37" s="11">
        <f>'Occ T2'!J8</f>
        <v>22.706027404031033</v>
      </c>
    </row>
    <row r="38" spans="1:17" x14ac:dyDescent="0.2">
      <c r="O38" s="10" t="str">
        <f>name!D5</f>
        <v>12 Other managers and proprietors</v>
      </c>
      <c r="P38" s="11">
        <f>'Occ T2'!H9</f>
        <v>7.2345376436541109</v>
      </c>
      <c r="Q38" s="11">
        <f>'Occ T2'!J9</f>
        <v>20.934230576987048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5.413814189405727</v>
      </c>
      <c r="Q39" s="11">
        <f>'Occ T2'!J10</f>
        <v>18.926471955035488</v>
      </c>
    </row>
    <row r="40" spans="1:17" x14ac:dyDescent="0.2">
      <c r="O40" s="10" t="str">
        <f>name!D7</f>
        <v>22 Health professionals</v>
      </c>
      <c r="P40" s="11">
        <f>'Occ T2'!H11</f>
        <v>7.2863220697606259</v>
      </c>
      <c r="Q40" s="11">
        <f>'Occ T2'!J11</f>
        <v>26.424474117409137</v>
      </c>
    </row>
    <row r="41" spans="1:17" x14ac:dyDescent="0.2">
      <c r="O41" s="10" t="str">
        <f>name!D8</f>
        <v>23 Teaching and other educational professionals</v>
      </c>
      <c r="P41" s="11">
        <f>'Occ T2'!H12</f>
        <v>3.6341110693889433</v>
      </c>
      <c r="Q41" s="11">
        <f>'Occ T2'!J12</f>
        <v>21.166739144227147</v>
      </c>
    </row>
    <row r="42" spans="1:17" x14ac:dyDescent="0.2">
      <c r="O42" s="10" t="str">
        <f>name!D9</f>
        <v>24 Business, media and public service professionals</v>
      </c>
      <c r="P42" s="11">
        <f>'Occ T2'!H13</f>
        <v>10.278143110018171</v>
      </c>
      <c r="Q42" s="11">
        <f>'Occ T2'!J13</f>
        <v>32.486081269397971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-0.88091751934621954</v>
      </c>
      <c r="Q43" s="11">
        <f>'Occ T2'!J14</f>
        <v>3.9712289960994873</v>
      </c>
    </row>
    <row r="44" spans="1:17" x14ac:dyDescent="0.2">
      <c r="O44" s="10" t="str">
        <f>name!D11</f>
        <v>32 Health and social care associate professionals</v>
      </c>
      <c r="P44" s="11">
        <f>'Occ T2'!H15</f>
        <v>2.0827559739185535</v>
      </c>
      <c r="Q44" s="11">
        <f>'Occ T2'!J15</f>
        <v>10.214333911716919</v>
      </c>
    </row>
    <row r="45" spans="1:17" x14ac:dyDescent="0.2">
      <c r="O45" s="10" t="str">
        <f>name!D12</f>
        <v>33 Protective service occupations</v>
      </c>
      <c r="P45" s="11">
        <f>'Occ T2'!H16</f>
        <v>2.5080031508821889</v>
      </c>
      <c r="Q45" s="11">
        <f>'Occ T2'!J16</f>
        <v>5.7339863856067126</v>
      </c>
    </row>
    <row r="46" spans="1:17" x14ac:dyDescent="0.2">
      <c r="O46" s="10" t="str">
        <f>name!D13</f>
        <v>34 Culture, media and sports occupations</v>
      </c>
      <c r="P46" s="11">
        <f>'Occ T2'!H17</f>
        <v>-0.10696614076502264</v>
      </c>
      <c r="Q46" s="11">
        <f>'Occ T2'!J17</f>
        <v>4.247005954746232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0.17767871318154249</v>
      </c>
      <c r="Q47" s="11">
        <f>'Occ T2'!J18</f>
        <v>16.674650378266094</v>
      </c>
    </row>
    <row r="48" spans="1:17" x14ac:dyDescent="0.2">
      <c r="O48" s="10" t="str">
        <f>name!D15</f>
        <v>41 Administrative occupations</v>
      </c>
      <c r="P48" s="11">
        <f>'Occ T2'!H19</f>
        <v>-6.7482539696120725</v>
      </c>
      <c r="Q48" s="11">
        <f>'Occ T2'!J19</f>
        <v>23.026461839193825</v>
      </c>
    </row>
    <row r="49" spans="15:17" x14ac:dyDescent="0.2">
      <c r="O49" s="10" t="str">
        <f>name!D16</f>
        <v>42 Secretarial and related occupations</v>
      </c>
      <c r="P49" s="11">
        <f>'Occ T2'!H20</f>
        <v>-2.154798065770807</v>
      </c>
      <c r="Q49" s="11">
        <f>'Occ T2'!J20</f>
        <v>5.1387219958425607</v>
      </c>
    </row>
    <row r="50" spans="15:17" x14ac:dyDescent="0.2">
      <c r="O50" s="10" t="str">
        <f>name!D17</f>
        <v>51 Skilled agricultural and related trades</v>
      </c>
      <c r="P50" s="11">
        <f>'Occ T2'!H21</f>
        <v>0.79675464750320657</v>
      </c>
      <c r="Q50" s="11">
        <f>'Occ T2'!J21</f>
        <v>4.1677853207069537</v>
      </c>
    </row>
    <row r="51" spans="15:17" x14ac:dyDescent="0.2">
      <c r="O51" s="10" t="str">
        <f>name!D18</f>
        <v>52 Skilled metal, electrical and electronic trades</v>
      </c>
      <c r="P51" s="11">
        <f>'Occ T2'!H22</f>
        <v>-2.5796444419868827</v>
      </c>
      <c r="Q51" s="11">
        <f>'Occ T2'!J22</f>
        <v>5.3525728432472084</v>
      </c>
    </row>
    <row r="52" spans="15:17" x14ac:dyDescent="0.2">
      <c r="O52" s="10" t="str">
        <f>name!D19</f>
        <v>53 Skilled construction and building trades</v>
      </c>
      <c r="P52" s="11">
        <f>'Occ T2'!H23</f>
        <v>-2.7623020048479638</v>
      </c>
      <c r="Q52" s="11">
        <f>'Occ T2'!J23</f>
        <v>4.6716862858062314</v>
      </c>
    </row>
    <row r="53" spans="15:17" x14ac:dyDescent="0.2">
      <c r="O53" s="10" t="str">
        <f>name!D20</f>
        <v>54 Textiles, printing and other skilled trades</v>
      </c>
      <c r="P53" s="11">
        <f>'Occ T2'!H24</f>
        <v>-1.4244014771371951</v>
      </c>
      <c r="Q53" s="11">
        <f>'Occ T2'!J24</f>
        <v>3.0460389805730133</v>
      </c>
    </row>
    <row r="54" spans="15:17" x14ac:dyDescent="0.2">
      <c r="O54" s="10" t="str">
        <f>name!D21</f>
        <v>61 Caring personal service occupations</v>
      </c>
      <c r="P54" s="11">
        <f>'Occ T2'!H25</f>
        <v>12.290817823477447</v>
      </c>
      <c r="Q54" s="11">
        <f>'Occ T2'!J25</f>
        <v>46.237026930568092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-0.87376616440448274</v>
      </c>
      <c r="Q55" s="11">
        <f>'Occ T2'!J26</f>
        <v>5.9042693236851456</v>
      </c>
    </row>
    <row r="56" spans="15:17" x14ac:dyDescent="0.2">
      <c r="O56" s="10" t="str">
        <f>name!D23</f>
        <v>63 Community and civil enforcement occupations</v>
      </c>
      <c r="P56" s="11">
        <f>'Occ T2'!H27</f>
        <v>-8.1898301896074055E-2</v>
      </c>
      <c r="Q56" s="11">
        <f>'Occ T2'!J27</f>
        <v>0.2100597783732534</v>
      </c>
    </row>
    <row r="57" spans="15:17" x14ac:dyDescent="0.2">
      <c r="O57" s="10" t="str">
        <f>name!D24</f>
        <v>71 Sales occupations</v>
      </c>
      <c r="P57" s="11">
        <f>'Occ T2'!H28</f>
        <v>-6.0735422317272949</v>
      </c>
      <c r="Q57" s="11">
        <f>'Occ T2'!J28</f>
        <v>11.157899510913165</v>
      </c>
    </row>
    <row r="58" spans="15:17" x14ac:dyDescent="0.2">
      <c r="O58" s="10" t="str">
        <f>name!D25</f>
        <v>72 Customer service occupations</v>
      </c>
      <c r="P58" s="11">
        <f>'Occ T2'!H29</f>
        <v>6.0444937407819239</v>
      </c>
      <c r="Q58" s="11">
        <f>'Occ T2'!J29</f>
        <v>13.311592522285496</v>
      </c>
    </row>
    <row r="59" spans="15:17" x14ac:dyDescent="0.2">
      <c r="O59" s="10" t="str">
        <f>name!D26</f>
        <v>81 Process, plant and machine operatives</v>
      </c>
      <c r="P59" s="11">
        <f>'Occ T2'!H30</f>
        <v>2.5904404660087188</v>
      </c>
      <c r="Q59" s="11">
        <f>'Occ T2'!J30</f>
        <v>11.394660077374628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0.12054124907011499</v>
      </c>
      <c r="Q60" s="11">
        <f>'Occ T2'!J31</f>
        <v>13.042112736661121</v>
      </c>
    </row>
    <row r="61" spans="15:17" x14ac:dyDescent="0.2">
      <c r="O61" s="10" t="str">
        <f>name!D28</f>
        <v>91 Elementary trades and related occupations</v>
      </c>
      <c r="P61" s="11">
        <f>'Occ T2'!H32</f>
        <v>-2.8652504222977289</v>
      </c>
      <c r="Q61" s="11">
        <f>'Occ T2'!J32</f>
        <v>0.70845300730002192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-5.2358889368359414</v>
      </c>
      <c r="Q62" s="11">
        <f>'Occ T2'!J33</f>
        <v>18.793776880739841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29.294000000000096</v>
      </c>
      <c r="Q64" s="11">
        <f>'Occ T2'!J35</f>
        <v>349.64834812679373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Sheffield City Region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645.41899999999987</v>
      </c>
      <c r="C8" s="305">
        <f>SUM(C9:C17)</f>
        <v>654.80400000000009</v>
      </c>
      <c r="D8" s="305">
        <f>SUM(D9:D17)</f>
        <v>674.71299999999997</v>
      </c>
      <c r="E8" s="304"/>
      <c r="F8" s="305">
        <f>SUM(F9:F17)</f>
        <v>8.7539013993207302</v>
      </c>
      <c r="G8" s="305">
        <f>SUM(G9:G17)</f>
        <v>11.900067084176218</v>
      </c>
      <c r="H8" s="305">
        <f>SUM(H9:H17)</f>
        <v>16.151926408046481</v>
      </c>
      <c r="I8" s="304"/>
      <c r="J8" s="305">
        <f>SUM(J9:J17)</f>
        <v>59.112707308220791</v>
      </c>
      <c r="K8" s="305">
        <f>SUM(K9:K17)</f>
        <v>80.954188200374716</v>
      </c>
      <c r="L8" s="305">
        <f>SUM(L9:L17)</f>
        <v>109.92262011721795</v>
      </c>
      <c r="M8" s="304"/>
      <c r="N8" s="305">
        <f>SUM(N9:N17)</f>
        <v>117.32044935561434</v>
      </c>
      <c r="O8" s="305">
        <f>SUM(O9:O17)</f>
        <v>131.90472074373926</v>
      </c>
      <c r="P8" s="305">
        <f>SUM(P9:P17)</f>
        <v>154.60541010765462</v>
      </c>
      <c r="Q8" s="306"/>
      <c r="R8" s="305">
        <f>SUM(R9:R17)</f>
        <v>33.090690972174961</v>
      </c>
      <c r="S8" s="305">
        <f>SUM(S9:S17)</f>
        <v>34.603360186029057</v>
      </c>
      <c r="T8" s="305">
        <f>SUM(T9:T17)</f>
        <v>37.66833084751903</v>
      </c>
      <c r="U8" s="306"/>
      <c r="V8" s="305">
        <f>SUM(V9:V17)</f>
        <v>31.553737061776701</v>
      </c>
      <c r="W8" s="305">
        <f>SUM(W9:W17)</f>
        <v>35.043946463825911</v>
      </c>
      <c r="X8" s="305">
        <f>SUM(X9:X17)</f>
        <v>40.638059846465787</v>
      </c>
      <c r="Y8" s="306"/>
      <c r="Z8" s="305">
        <f>SUM(Z9:Z17)</f>
        <v>153.48842711909433</v>
      </c>
      <c r="AA8" s="305">
        <f>SUM(AA9:AA17)</f>
        <v>150.13315963063357</v>
      </c>
      <c r="AB8" s="305">
        <f>SUM(AB9:AB17)</f>
        <v>162.05786653978191</v>
      </c>
      <c r="AC8" s="306"/>
      <c r="AD8" s="305">
        <f>SUM(AD9:AD17)</f>
        <v>136.89329311654984</v>
      </c>
      <c r="AE8" s="305">
        <f>SUM(AE9:AE17)</f>
        <v>118.76786856378703</v>
      </c>
      <c r="AF8" s="305">
        <f>SUM(AF9:AF17)</f>
        <v>94.586375788512882</v>
      </c>
      <c r="AG8" s="306"/>
      <c r="AH8" s="305">
        <f>SUM(AH9:AH17)</f>
        <v>78.690720104849959</v>
      </c>
      <c r="AI8" s="305">
        <f>SUM(AI9:AI17)</f>
        <v>70.311175243900038</v>
      </c>
      <c r="AJ8" s="305">
        <f>SUM(AJ9:AJ17)</f>
        <v>46.263405428203257</v>
      </c>
      <c r="AK8" s="306"/>
      <c r="AL8" s="305">
        <f>SUM(AL9:AL17)</f>
        <v>26.515073562398261</v>
      </c>
      <c r="AM8" s="305">
        <f>SUM(AM9:AM17)</f>
        <v>21.18551388353427</v>
      </c>
      <c r="AN8" s="305">
        <f>SUM(AN9:AN17)</f>
        <v>12.819004916597988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63.692678324910617</v>
      </c>
      <c r="C9" s="304">
        <f t="shared" ref="B9:D17" si="0">SUM(C21,C33,C51,C63,C75,C93)</f>
        <v>64.318419345200667</v>
      </c>
      <c r="D9" s="304">
        <f t="shared" si="0"/>
        <v>71.550431798141091</v>
      </c>
      <c r="E9" s="304"/>
      <c r="F9" s="304">
        <f t="shared" ref="F9:H17" si="1">SUM(F21,F33,F51,F63,F75,F93)</f>
        <v>0.68137785163724041</v>
      </c>
      <c r="G9" s="304">
        <f t="shared" si="1"/>
        <v>0.96197031804600575</v>
      </c>
      <c r="H9" s="304">
        <f t="shared" si="1"/>
        <v>1.3680591682289254</v>
      </c>
      <c r="I9" s="304"/>
      <c r="J9" s="304">
        <f t="shared" ref="J9:L17" si="2">SUM(J21,J33,J51,J63,J75,J93)</f>
        <v>6.1958276196678526</v>
      </c>
      <c r="K9" s="304">
        <f t="shared" si="2"/>
        <v>8.6218749090937319</v>
      </c>
      <c r="L9" s="304">
        <f t="shared" si="2"/>
        <v>12.393164018485558</v>
      </c>
      <c r="M9" s="304"/>
      <c r="N9" s="304">
        <f t="shared" ref="N9:P17" si="3">SUM(N21,N33,N51,N63,N75,N93)</f>
        <v>15.577072503796693</v>
      </c>
      <c r="O9" s="304">
        <f t="shared" si="3"/>
        <v>17.389264791676272</v>
      </c>
      <c r="P9" s="304">
        <f t="shared" si="3"/>
        <v>21.391708199738364</v>
      </c>
      <c r="Q9" s="306"/>
      <c r="R9" s="304">
        <f t="shared" ref="R9:T9" si="4">SUM(R21,R33,R51,R63,R75,R93)</f>
        <v>3.7699936669529714</v>
      </c>
      <c r="S9" s="304">
        <f t="shared" si="4"/>
        <v>3.9924185019531917</v>
      </c>
      <c r="T9" s="304">
        <f t="shared" si="4"/>
        <v>4.603275437429355</v>
      </c>
      <c r="U9" s="306"/>
      <c r="V9" s="304">
        <f t="shared" ref="V9:X9" si="5">SUM(V21,V33,V51,V63,V75,V93)</f>
        <v>4.518853326659638</v>
      </c>
      <c r="W9" s="304">
        <f t="shared" si="5"/>
        <v>4.7747245433540728</v>
      </c>
      <c r="X9" s="304">
        <f t="shared" si="5"/>
        <v>5.5352535636063305</v>
      </c>
      <c r="Y9" s="306"/>
      <c r="Z9" s="304">
        <f t="shared" ref="Z9:AB9" si="6">SUM(Z21,Z33,Z51,Z63,Z75,Z93)</f>
        <v>13.806797256695511</v>
      </c>
      <c r="AA9" s="304">
        <f t="shared" si="6"/>
        <v>12.021133084167911</v>
      </c>
      <c r="AB9" s="304">
        <f t="shared" si="6"/>
        <v>13.332791840848378</v>
      </c>
      <c r="AC9" s="306"/>
      <c r="AD9" s="304">
        <f>SUM(AD21,AD33,AD51,AD63,AD75,AD93)</f>
        <v>10.697175855296873</v>
      </c>
      <c r="AE9" s="304">
        <f t="shared" ref="AE9:AF9" si="7">SUM(AE21,AE33,AE51,AE63,AE75,AE93)</f>
        <v>8.8469553652903432</v>
      </c>
      <c r="AF9" s="304">
        <f t="shared" si="7"/>
        <v>7.2368975212771458</v>
      </c>
      <c r="AG9" s="306"/>
      <c r="AH9" s="304">
        <f t="shared" ref="AH9:AJ9" si="8">SUM(AH21,AH33,AH51,AH63,AH75,AH93)</f>
        <v>6.8115746844915765</v>
      </c>
      <c r="AI9" s="304">
        <f t="shared" si="8"/>
        <v>6.1979402697279875</v>
      </c>
      <c r="AJ9" s="304">
        <f t="shared" si="8"/>
        <v>4.4781038905266097</v>
      </c>
      <c r="AK9" s="306"/>
      <c r="AL9" s="304">
        <f t="shared" ref="AL9:AN9" si="9">SUM(AL21,AL33,AL51,AL63,AL75,AL93)</f>
        <v>1.634005559712264</v>
      </c>
      <c r="AM9" s="304">
        <f t="shared" si="9"/>
        <v>1.5121375618911475</v>
      </c>
      <c r="AN9" s="304">
        <f t="shared" si="9"/>
        <v>1.2111781580004177</v>
      </c>
    </row>
    <row r="10" spans="1:40" x14ac:dyDescent="0.2">
      <c r="A10" s="13" t="str">
        <f>name!E5</f>
        <v>Professional occupations</v>
      </c>
      <c r="B10" s="304">
        <f t="shared" si="0"/>
        <v>136.10556194371179</v>
      </c>
      <c r="C10" s="304">
        <f t="shared" si="0"/>
        <v>145.8524869312815</v>
      </c>
      <c r="D10" s="304">
        <f t="shared" si="0"/>
        <v>162.71795238228532</v>
      </c>
      <c r="E10" s="304"/>
      <c r="F10" s="304">
        <f t="shared" si="1"/>
        <v>6.5464486039962448</v>
      </c>
      <c r="G10" s="304">
        <f t="shared" si="1"/>
        <v>8.691846507752981</v>
      </c>
      <c r="H10" s="304">
        <f t="shared" si="1"/>
        <v>11.402727186485576</v>
      </c>
      <c r="I10" s="304"/>
      <c r="J10" s="304">
        <f t="shared" si="2"/>
        <v>34.740109033753392</v>
      </c>
      <c r="K10" s="304">
        <f t="shared" si="2"/>
        <v>45.639720445512076</v>
      </c>
      <c r="L10" s="304">
        <f t="shared" si="2"/>
        <v>59.249881257090777</v>
      </c>
      <c r="M10" s="304"/>
      <c r="N10" s="304">
        <f t="shared" si="3"/>
        <v>45.505251991009956</v>
      </c>
      <c r="O10" s="304">
        <f t="shared" si="3"/>
        <v>48.10979058030734</v>
      </c>
      <c r="P10" s="304">
        <f t="shared" si="3"/>
        <v>51.880155900325462</v>
      </c>
      <c r="Q10" s="306"/>
      <c r="R10" s="304">
        <f t="shared" ref="R10:T10" si="10">SUM(R22,R34,R52,R64,R76,R94)</f>
        <v>6.8639779711370252</v>
      </c>
      <c r="S10" s="304">
        <f t="shared" si="10"/>
        <v>5.0869029981412401</v>
      </c>
      <c r="T10" s="304">
        <f t="shared" si="10"/>
        <v>3.8173740366250719</v>
      </c>
      <c r="U10" s="306"/>
      <c r="V10" s="304">
        <f t="shared" ref="V10:X10" si="11">SUM(V22,V34,V52,V64,V76,V94)</f>
        <v>5.9949863659854499</v>
      </c>
      <c r="W10" s="304">
        <f t="shared" si="11"/>
        <v>6.2490223441359909</v>
      </c>
      <c r="X10" s="304">
        <f t="shared" si="11"/>
        <v>6.8998576577801192</v>
      </c>
      <c r="Y10" s="306"/>
      <c r="Z10" s="304">
        <f t="shared" ref="Z10:AB10" si="12">SUM(Z22,Z34,Z52,Z64,Z76,Z94)</f>
        <v>17.259314272355518</v>
      </c>
      <c r="AA10" s="304">
        <f t="shared" si="12"/>
        <v>15.895325456333962</v>
      </c>
      <c r="AB10" s="304">
        <f t="shared" si="12"/>
        <v>17.535873918282984</v>
      </c>
      <c r="AC10" s="306"/>
      <c r="AD10" s="304">
        <f t="shared" ref="AD10:AF10" si="13">SUM(AD22,AD34,AD52,AD64,AD76,AD94)</f>
        <v>11.315555691494374</v>
      </c>
      <c r="AE10" s="304">
        <f t="shared" si="13"/>
        <v>9.0691760616485642</v>
      </c>
      <c r="AF10" s="304">
        <f t="shared" si="13"/>
        <v>7.1227642104949558</v>
      </c>
      <c r="AG10" s="306"/>
      <c r="AH10" s="304">
        <f t="shared" ref="AH10:AJ10" si="14">SUM(AH22,AH34,AH52,AH64,AH76,AH94)</f>
        <v>6.4818424229277989</v>
      </c>
      <c r="AI10" s="304">
        <f t="shared" si="14"/>
        <v>5.7360653690924206</v>
      </c>
      <c r="AJ10" s="304">
        <f t="shared" si="14"/>
        <v>3.7956368023048848</v>
      </c>
      <c r="AK10" s="306"/>
      <c r="AL10" s="304">
        <f t="shared" ref="AL10:AN10" si="15">SUM(AL22,AL34,AL52,AL64,AL76,AL94)</f>
        <v>1.3980755910520557</v>
      </c>
      <c r="AM10" s="304">
        <f t="shared" si="15"/>
        <v>1.374637168356925</v>
      </c>
      <c r="AN10" s="304">
        <f t="shared" si="15"/>
        <v>1.0136814128955014</v>
      </c>
    </row>
    <row r="11" spans="1:40" x14ac:dyDescent="0.2">
      <c r="A11" s="13" t="str">
        <f>name!E6</f>
        <v>Associate professional occupations</v>
      </c>
      <c r="B11" s="304">
        <f>SUM(B23,B35,B53,B65,B77,B95)</f>
        <v>79.602457646781772</v>
      </c>
      <c r="C11" s="304">
        <f t="shared" si="0"/>
        <v>77.199521785189106</v>
      </c>
      <c r="D11" s="304">
        <f>SUM(D23,D35,D53,D65,D77,D95)</f>
        <v>83.383011824652868</v>
      </c>
      <c r="E11" s="304"/>
      <c r="F11" s="304">
        <f t="shared" si="1"/>
        <v>0.78835404740301185</v>
      </c>
      <c r="G11" s="304">
        <f t="shared" si="1"/>
        <v>1.075692958022282</v>
      </c>
      <c r="H11" s="304">
        <f t="shared" si="1"/>
        <v>1.5816045066795144</v>
      </c>
      <c r="I11" s="304"/>
      <c r="J11" s="304">
        <f t="shared" si="2"/>
        <v>8.3854828680297206</v>
      </c>
      <c r="K11" s="304">
        <f t="shared" si="2"/>
        <v>11.101492932341031</v>
      </c>
      <c r="L11" s="304">
        <f t="shared" si="2"/>
        <v>15.405319367406278</v>
      </c>
      <c r="M11" s="304"/>
      <c r="N11" s="304">
        <f t="shared" si="3"/>
        <v>20.829750914875838</v>
      </c>
      <c r="O11" s="304">
        <f t="shared" si="3"/>
        <v>22.185255793683169</v>
      </c>
      <c r="P11" s="304">
        <f t="shared" si="3"/>
        <v>25.936330887497579</v>
      </c>
      <c r="Q11" s="306"/>
      <c r="R11" s="304">
        <f t="shared" ref="R11:T11" si="16">SUM(R23,R35,R53,R65,R77,R95)</f>
        <v>5.9769237713733663</v>
      </c>
      <c r="S11" s="304">
        <f t="shared" si="16"/>
        <v>5.8914028601834456</v>
      </c>
      <c r="T11" s="304">
        <f t="shared" si="16"/>
        <v>6.2826694336909501</v>
      </c>
      <c r="U11" s="306"/>
      <c r="V11" s="304">
        <f t="shared" ref="V11:X11" si="17">SUM(V23,V35,V53,V65,V77,V95)</f>
        <v>4.8522507091639069</v>
      </c>
      <c r="W11" s="304">
        <f t="shared" si="17"/>
        <v>4.7443166909770298</v>
      </c>
      <c r="X11" s="304">
        <f t="shared" si="17"/>
        <v>5.2581172840094759</v>
      </c>
      <c r="Y11" s="306"/>
      <c r="Z11" s="304">
        <f t="shared" ref="Z11:AB11" si="18">SUM(Z23,Z35,Z53,Z65,Z77,Z95)</f>
        <v>17.451524005049084</v>
      </c>
      <c r="AA11" s="304">
        <f t="shared" si="18"/>
        <v>15.125826494730354</v>
      </c>
      <c r="AB11" s="304">
        <f t="shared" si="18"/>
        <v>16.196165240681275</v>
      </c>
      <c r="AC11" s="306"/>
      <c r="AD11" s="304">
        <f t="shared" ref="AD11:AF11" si="19">SUM(AD23,AD35,AD53,AD65,AD77,AD95)</f>
        <v>12.869348087746459</v>
      </c>
      <c r="AE11" s="304">
        <f t="shared" si="19"/>
        <v>10.084147268722033</v>
      </c>
      <c r="AF11" s="304">
        <f t="shared" si="19"/>
        <v>7.961221656900495</v>
      </c>
      <c r="AG11" s="306"/>
      <c r="AH11" s="304">
        <f t="shared" ref="AH11:AJ11" si="20">SUM(AH23,AH35,AH53,AH65,AH77,AH95)</f>
        <v>6.9580417557866578</v>
      </c>
      <c r="AI11" s="304">
        <f t="shared" si="20"/>
        <v>5.7537612509124303</v>
      </c>
      <c r="AJ11" s="304">
        <f t="shared" si="20"/>
        <v>3.7865470102485741</v>
      </c>
      <c r="AK11" s="306"/>
      <c r="AL11" s="304">
        <f t="shared" ref="AL11:AN11" si="21">SUM(AL23,AL35,AL53,AL65,AL77,AL95)</f>
        <v>1.4907814873537328</v>
      </c>
      <c r="AM11" s="304">
        <f t="shared" si="21"/>
        <v>1.2376255356173282</v>
      </c>
      <c r="AN11" s="304">
        <f t="shared" si="21"/>
        <v>0.9750364375387166</v>
      </c>
    </row>
    <row r="12" spans="1:40" x14ac:dyDescent="0.2">
      <c r="A12" s="13" t="str">
        <f>name!E7</f>
        <v>Administrative and secretarial occupations</v>
      </c>
      <c r="B12" s="304">
        <f t="shared" si="0"/>
        <v>79.874854703904731</v>
      </c>
      <c r="C12" s="304">
        <f t="shared" si="0"/>
        <v>76.251166141321278</v>
      </c>
      <c r="D12" s="304">
        <f t="shared" si="0"/>
        <v>70.971802668521889</v>
      </c>
      <c r="E12" s="304"/>
      <c r="F12" s="304">
        <f t="shared" si="1"/>
        <v>0.38338988201188157</v>
      </c>
      <c r="G12" s="304">
        <f t="shared" si="1"/>
        <v>0.56499448377144534</v>
      </c>
      <c r="H12" s="304">
        <f t="shared" si="1"/>
        <v>0.85935350930534482</v>
      </c>
      <c r="I12" s="304"/>
      <c r="J12" s="304">
        <f t="shared" si="2"/>
        <v>4.0194154925829517</v>
      </c>
      <c r="K12" s="304">
        <f t="shared" si="2"/>
        <v>6.0096374052094381</v>
      </c>
      <c r="L12" s="304">
        <f t="shared" si="2"/>
        <v>8.2371952113818843</v>
      </c>
      <c r="M12" s="304"/>
      <c r="N12" s="304">
        <f t="shared" si="3"/>
        <v>13.818153172503685</v>
      </c>
      <c r="O12" s="304">
        <f t="shared" si="3"/>
        <v>16.307650732915157</v>
      </c>
      <c r="P12" s="304">
        <f t="shared" si="3"/>
        <v>19.853800214585331</v>
      </c>
      <c r="Q12" s="306"/>
      <c r="R12" s="304">
        <f t="shared" ref="R12:T12" si="22">SUM(R24,R36,R54,R66,R78,R96)</f>
        <v>5.1697549265054432</v>
      </c>
      <c r="S12" s="304">
        <f t="shared" si="22"/>
        <v>5.9693588605901979</v>
      </c>
      <c r="T12" s="304">
        <f t="shared" si="22"/>
        <v>6.7855024809130731</v>
      </c>
      <c r="U12" s="306"/>
      <c r="V12" s="304">
        <f t="shared" ref="V12:X12" si="23">SUM(V24,V36,V54,V66,V78,V96)</f>
        <v>4.5729737851339163</v>
      </c>
      <c r="W12" s="304">
        <f t="shared" si="23"/>
        <v>4.9886700810267381</v>
      </c>
      <c r="X12" s="304">
        <f t="shared" si="23"/>
        <v>5.5725932536739418</v>
      </c>
      <c r="Y12" s="306"/>
      <c r="Z12" s="304">
        <f t="shared" ref="Z12:AA12" si="24">SUM(Z24,Z36,Z54,Z66,Z78,Z96)</f>
        <v>19.451610749163585</v>
      </c>
      <c r="AA12" s="304">
        <f t="shared" si="24"/>
        <v>18.252208550561917</v>
      </c>
      <c r="AB12" s="304">
        <f>SUM(AB24,AB36,AB54,AB66,AB78,AB96)</f>
        <v>15.896555296168781</v>
      </c>
      <c r="AC12" s="306"/>
      <c r="AD12" s="304">
        <f t="shared" ref="AD12:AE12" si="25">SUM(AD24,AD36,AD54,AD66,AD78,AD96)</f>
        <v>20.358563630323168</v>
      </c>
      <c r="AE12" s="304">
        <f t="shared" si="25"/>
        <v>15.790314836253611</v>
      </c>
      <c r="AF12" s="304">
        <f>SUM(AF24,AF36,AF54,AF66,AF78,AF96)</f>
        <v>9.8729537203736246</v>
      </c>
      <c r="AG12" s="306"/>
      <c r="AH12" s="304">
        <f t="shared" ref="AH12:AI12" si="26">SUM(AH24,AH36,AH54,AH66,AH78,AH96)</f>
        <v>9.6877822406847329</v>
      </c>
      <c r="AI12" s="304">
        <f t="shared" si="26"/>
        <v>6.3937144870021854</v>
      </c>
      <c r="AJ12" s="304">
        <f>SUM(AJ24,AJ36,AJ54,AJ66,AJ78,AJ96)</f>
        <v>2.3582782921919314</v>
      </c>
      <c r="AK12" s="306"/>
      <c r="AL12" s="304">
        <f t="shared" ref="AL12:AM12" si="27">SUM(AL24,AL36,AL54,AL66,AL78,AL96)</f>
        <v>2.4132108249953603</v>
      </c>
      <c r="AM12" s="304">
        <f t="shared" si="27"/>
        <v>1.9746167039905993</v>
      </c>
      <c r="AN12" s="304">
        <f>SUM(AN24,AN36,AN54,AN66,AN78,AN96)</f>
        <v>1.5355706899279902</v>
      </c>
    </row>
    <row r="13" spans="1:40" x14ac:dyDescent="0.2">
      <c r="A13" s="13" t="str">
        <f>name!E8</f>
        <v>Skilled trades occupations</v>
      </c>
      <c r="B13" s="304">
        <f t="shared" si="0"/>
        <v>58.175380438626782</v>
      </c>
      <c r="C13" s="304">
        <f t="shared" si="0"/>
        <v>56.610332736956828</v>
      </c>
      <c r="D13" s="304">
        <f t="shared" si="0"/>
        <v>52.205787162158018</v>
      </c>
      <c r="E13" s="304"/>
      <c r="F13" s="304">
        <f t="shared" si="1"/>
        <v>6.4238989451217879E-2</v>
      </c>
      <c r="G13" s="304">
        <f t="shared" si="1"/>
        <v>9.9950201098213565E-2</v>
      </c>
      <c r="H13" s="304">
        <f t="shared" si="1"/>
        <v>0.13981433742168362</v>
      </c>
      <c r="I13" s="304"/>
      <c r="J13" s="304">
        <f t="shared" si="2"/>
        <v>0.95049725637802784</v>
      </c>
      <c r="K13" s="304">
        <f t="shared" si="2"/>
        <v>1.5519873539486757</v>
      </c>
      <c r="L13" s="304">
        <f t="shared" si="2"/>
        <v>2.2257278161604503</v>
      </c>
      <c r="M13" s="304"/>
      <c r="N13" s="304">
        <f t="shared" si="3"/>
        <v>3.0879670099939447</v>
      </c>
      <c r="O13" s="304">
        <f t="shared" si="3"/>
        <v>3.9978142600491857</v>
      </c>
      <c r="P13" s="304">
        <f t="shared" si="3"/>
        <v>5.1299251606063443</v>
      </c>
      <c r="Q13" s="306"/>
      <c r="R13" s="304">
        <f t="shared" ref="R13:T13" si="28">SUM(R25,R37,R55,R67,R79,R97)</f>
        <v>1.428071676040199</v>
      </c>
      <c r="S13" s="304">
        <f t="shared" si="28"/>
        <v>1.7396200887308724</v>
      </c>
      <c r="T13" s="304">
        <f t="shared" si="28"/>
        <v>2.2354990143050761</v>
      </c>
      <c r="U13" s="306"/>
      <c r="V13" s="304">
        <f t="shared" ref="V13:X13" si="29">SUM(V25,V37,V55,V67,V79,V97)</f>
        <v>2.9315643033360139</v>
      </c>
      <c r="W13" s="304">
        <f t="shared" si="29"/>
        <v>3.5345428726778563</v>
      </c>
      <c r="X13" s="304">
        <f t="shared" si="29"/>
        <v>4.2580961838536027</v>
      </c>
      <c r="Y13" s="306"/>
      <c r="Z13" s="304">
        <f t="shared" ref="Z13:AB13" si="30">SUM(Z25,Z37,Z55,Z67,Z79,Z97)</f>
        <v>21.497977515485566</v>
      </c>
      <c r="AA13" s="304">
        <f t="shared" si="30"/>
        <v>20.01413501475804</v>
      </c>
      <c r="AB13" s="304">
        <f t="shared" si="30"/>
        <v>18.821069064410938</v>
      </c>
      <c r="AC13" s="306"/>
      <c r="AD13" s="304">
        <f t="shared" ref="AD13:AF13" si="31">SUM(AD25,AD37,AD55,AD67,AD79,AD97)</f>
        <v>15.707406305663447</v>
      </c>
      <c r="AE13" s="304">
        <f t="shared" si="31"/>
        <v>14.073001522357311</v>
      </c>
      <c r="AF13" s="304">
        <f t="shared" si="31"/>
        <v>11.405949209767684</v>
      </c>
      <c r="AG13" s="306"/>
      <c r="AH13" s="304">
        <f t="shared" ref="AH13:AJ13" si="32">SUM(AH25,AH37,AH55,AH67,AH79,AH97)</f>
        <v>8.5618733053098399</v>
      </c>
      <c r="AI13" s="304">
        <f t="shared" si="32"/>
        <v>8.3889267498710858</v>
      </c>
      <c r="AJ13" s="304">
        <f t="shared" si="32"/>
        <v>6.3716518110048606</v>
      </c>
      <c r="AK13" s="306"/>
      <c r="AL13" s="304">
        <f t="shared" ref="AL13:AN13" si="33">SUM(AL25,AL37,AL55,AL67,AL79,AL97)</f>
        <v>3.9457840769685295</v>
      </c>
      <c r="AM13" s="304">
        <f t="shared" si="33"/>
        <v>3.2103546734655835</v>
      </c>
      <c r="AN13" s="304">
        <f t="shared" si="33"/>
        <v>1.6180545646273705</v>
      </c>
    </row>
    <row r="14" spans="1:40" x14ac:dyDescent="0.2">
      <c r="A14" s="13" t="str">
        <f>name!E9</f>
        <v>Caring, leisure and other service occupations</v>
      </c>
      <c r="B14" s="304">
        <f t="shared" si="0"/>
        <v>67.831848932885663</v>
      </c>
      <c r="C14" s="304">
        <f t="shared" si="0"/>
        <v>72.214280896230434</v>
      </c>
      <c r="D14" s="304">
        <f t="shared" si="0"/>
        <v>79.167002290062484</v>
      </c>
      <c r="E14" s="304"/>
      <c r="F14" s="304">
        <f t="shared" si="1"/>
        <v>5.4335280081509563E-2</v>
      </c>
      <c r="G14" s="304">
        <f t="shared" si="1"/>
        <v>9.2450037196025292E-2</v>
      </c>
      <c r="H14" s="304">
        <f t="shared" si="1"/>
        <v>0.14760571607614381</v>
      </c>
      <c r="I14" s="304"/>
      <c r="J14" s="304">
        <f t="shared" si="2"/>
        <v>1.8976109867592745</v>
      </c>
      <c r="K14" s="304">
        <f t="shared" si="2"/>
        <v>3.1674746888969176</v>
      </c>
      <c r="L14" s="304">
        <f t="shared" si="2"/>
        <v>5.0621760098074393</v>
      </c>
      <c r="M14" s="304"/>
      <c r="N14" s="304">
        <f t="shared" si="3"/>
        <v>6.6700481712419801</v>
      </c>
      <c r="O14" s="304">
        <f t="shared" si="3"/>
        <v>8.5871121350393267</v>
      </c>
      <c r="P14" s="304">
        <f t="shared" si="3"/>
        <v>10.478645721744336</v>
      </c>
      <c r="Q14" s="306"/>
      <c r="R14" s="304">
        <f>SUM(R26,R38,R56,R68,R80,R98)</f>
        <v>5.061552202846002</v>
      </c>
      <c r="S14" s="304">
        <f t="shared" ref="S14:T14" si="34">SUM(S26,S38,S56,S68,S80,S98)</f>
        <v>5.7755795439551125</v>
      </c>
      <c r="T14" s="304">
        <f t="shared" si="34"/>
        <v>6.0331431671905831</v>
      </c>
      <c r="U14" s="306"/>
      <c r="V14" s="304">
        <f t="shared" ref="V14:X14" si="35">SUM(V26,V38,V56,V68,V80,V98)</f>
        <v>3.5264308966379265</v>
      </c>
      <c r="W14" s="304">
        <f t="shared" si="35"/>
        <v>4.1734237730438881</v>
      </c>
      <c r="X14" s="304">
        <f t="shared" si="35"/>
        <v>4.8206063154273195</v>
      </c>
      <c r="Y14" s="306"/>
      <c r="Z14" s="304">
        <f t="shared" ref="Z14:AB14" si="36">SUM(Z26,Z38,Z56,Z68,Z80,Z98)</f>
        <v>25.612868410962982</v>
      </c>
      <c r="AA14" s="304">
        <f t="shared" si="36"/>
        <v>28.827458618562844</v>
      </c>
      <c r="AB14" s="304">
        <f t="shared" si="36"/>
        <v>35.802680676426256</v>
      </c>
      <c r="AC14" s="306"/>
      <c r="AD14" s="304">
        <f t="shared" ref="AD14:AF14" si="37">SUM(AD26,AD38,AD56,AD68,AD80,AD98)</f>
        <v>19.364041907609387</v>
      </c>
      <c r="AE14" s="304">
        <f t="shared" si="37"/>
        <v>16.983866011385675</v>
      </c>
      <c r="AF14" s="304">
        <f t="shared" si="37"/>
        <v>13.588683115987473</v>
      </c>
      <c r="AG14" s="306"/>
      <c r="AH14" s="304">
        <f t="shared" ref="AH14:AJ14" si="38">SUM(AH26,AH38,AH56,AH68,AH80,AH98)</f>
        <v>4.3899992157631953</v>
      </c>
      <c r="AI14" s="304">
        <f t="shared" si="38"/>
        <v>3.5095380467944035</v>
      </c>
      <c r="AJ14" s="304">
        <f t="shared" si="38"/>
        <v>2.4751560626558642</v>
      </c>
      <c r="AK14" s="306"/>
      <c r="AL14" s="304">
        <f t="shared" ref="AL14:AN14" si="39">SUM(AL26,AL38,AL56,AL68,AL80,AL98)</f>
        <v>1.2549618609834114</v>
      </c>
      <c r="AM14" s="304">
        <f t="shared" si="39"/>
        <v>1.0973780413562335</v>
      </c>
      <c r="AN14" s="304">
        <f t="shared" si="39"/>
        <v>0.75830550474707592</v>
      </c>
    </row>
    <row r="15" spans="1:40" x14ac:dyDescent="0.2">
      <c r="A15" s="13" t="str">
        <f>name!E10</f>
        <v>Sales and customer service occupations</v>
      </c>
      <c r="B15" s="304">
        <f t="shared" si="0"/>
        <v>53.492667848020723</v>
      </c>
      <c r="C15" s="304">
        <f t="shared" si="0"/>
        <v>53.434500358682435</v>
      </c>
      <c r="D15" s="304">
        <f t="shared" si="0"/>
        <v>53.463619357075324</v>
      </c>
      <c r="E15" s="304"/>
      <c r="F15" s="304">
        <f t="shared" si="1"/>
        <v>0.11719430555760718</v>
      </c>
      <c r="G15" s="304">
        <f t="shared" si="1"/>
        <v>0.18833126350409696</v>
      </c>
      <c r="H15" s="304">
        <f t="shared" si="1"/>
        <v>0.26664355874611401</v>
      </c>
      <c r="I15" s="304"/>
      <c r="J15" s="304">
        <f t="shared" si="2"/>
        <v>1.4877508403790556</v>
      </c>
      <c r="K15" s="304">
        <f t="shared" si="2"/>
        <v>2.404615742322763</v>
      </c>
      <c r="L15" s="304">
        <f t="shared" si="2"/>
        <v>3.6277536764752241</v>
      </c>
      <c r="M15" s="304"/>
      <c r="N15" s="304">
        <f t="shared" si="3"/>
        <v>6.3491305413922277</v>
      </c>
      <c r="O15" s="304">
        <f t="shared" si="3"/>
        <v>8.0069012395626</v>
      </c>
      <c r="P15" s="304">
        <f t="shared" si="3"/>
        <v>10.201576543697216</v>
      </c>
      <c r="Q15" s="306"/>
      <c r="R15" s="304">
        <f t="shared" ref="R15:T15" si="40">SUM(R27,R39,R57,R69,R81,R99)</f>
        <v>2.0614396599782601</v>
      </c>
      <c r="S15" s="304">
        <f t="shared" si="40"/>
        <v>2.5169193238071133</v>
      </c>
      <c r="T15" s="304">
        <f t="shared" si="40"/>
        <v>3.0920610358725855</v>
      </c>
      <c r="U15" s="306"/>
      <c r="V15" s="304">
        <f t="shared" ref="V15:X15" si="41">SUM(V27,V39,V57,V69,V81,V99)</f>
        <v>1.9171192497857255</v>
      </c>
      <c r="W15" s="304">
        <f t="shared" si="41"/>
        <v>2.3203575176311624</v>
      </c>
      <c r="X15" s="304">
        <f t="shared" si="41"/>
        <v>2.7763316474540343</v>
      </c>
      <c r="Y15" s="306"/>
      <c r="Z15" s="304">
        <f t="shared" ref="Z15:AB15" si="42">SUM(Z27,Z39,Z57,Z69,Z81,Z99)</f>
        <v>15.633465539726755</v>
      </c>
      <c r="AA15" s="304">
        <f t="shared" si="42"/>
        <v>15.930724807668076</v>
      </c>
      <c r="AB15" s="304">
        <f t="shared" si="42"/>
        <v>17.69757682935645</v>
      </c>
      <c r="AC15" s="306"/>
      <c r="AD15" s="304">
        <f t="shared" ref="AD15:AF15" si="43">SUM(AD27,AD39,AD57,AD69,AD81,AD99)</f>
        <v>14.587953834953847</v>
      </c>
      <c r="AE15" s="304">
        <f t="shared" si="43"/>
        <v>12.570793292199497</v>
      </c>
      <c r="AF15" s="304">
        <f t="shared" si="43"/>
        <v>10.036344982489265</v>
      </c>
      <c r="AG15" s="306"/>
      <c r="AH15" s="304">
        <f t="shared" ref="AH15:AJ15" si="44">SUM(AH27,AH39,AH57,AH69,AH81,AH99)</f>
        <v>8.2506829436180613</v>
      </c>
      <c r="AI15" s="304">
        <f t="shared" si="44"/>
        <v>6.9957740908219703</v>
      </c>
      <c r="AJ15" s="304">
        <f t="shared" si="44"/>
        <v>4.079951688799814</v>
      </c>
      <c r="AK15" s="306"/>
      <c r="AL15" s="304">
        <f t="shared" ref="AL15:AN15" si="45">SUM(AL27,AL39,AL57,AL69,AL81,AL99)</f>
        <v>3.0879309326291833</v>
      </c>
      <c r="AM15" s="304">
        <f t="shared" si="45"/>
        <v>2.5000830811651542</v>
      </c>
      <c r="AN15" s="304">
        <f t="shared" si="45"/>
        <v>1.6853793941846251</v>
      </c>
    </row>
    <row r="16" spans="1:40" x14ac:dyDescent="0.2">
      <c r="A16" s="13" t="str">
        <f>name!E11</f>
        <v>Process, plant and machine operatives</v>
      </c>
      <c r="B16" s="304">
        <f t="shared" si="0"/>
        <v>43.122568350676147</v>
      </c>
      <c r="C16" s="304">
        <f t="shared" si="0"/>
        <v>47.921353526355546</v>
      </c>
      <c r="D16" s="304">
        <f t="shared" si="0"/>
        <v>45.833550065754935</v>
      </c>
      <c r="E16" s="304"/>
      <c r="F16" s="304">
        <f t="shared" si="1"/>
        <v>8.0086714851290375E-2</v>
      </c>
      <c r="G16" s="304">
        <f t="shared" si="1"/>
        <v>0.15968700131425634</v>
      </c>
      <c r="H16" s="304">
        <f t="shared" si="1"/>
        <v>0.28754921155930813</v>
      </c>
      <c r="I16" s="304"/>
      <c r="J16" s="304">
        <f t="shared" si="2"/>
        <v>0.49235854361138082</v>
      </c>
      <c r="K16" s="304">
        <f t="shared" si="2"/>
        <v>0.90363122789241623</v>
      </c>
      <c r="L16" s="304">
        <f t="shared" si="2"/>
        <v>1.4102380386167239</v>
      </c>
      <c r="M16" s="304"/>
      <c r="N16" s="304">
        <f t="shared" si="3"/>
        <v>1.6859673664464305</v>
      </c>
      <c r="O16" s="304">
        <f t="shared" si="3"/>
        <v>2.4984595423080793</v>
      </c>
      <c r="P16" s="304">
        <f t="shared" si="3"/>
        <v>3.7687622615668848</v>
      </c>
      <c r="Q16" s="306"/>
      <c r="R16" s="304">
        <f t="shared" ref="R16:T16" si="46">SUM(R28,R40,R58,R70,R82,R100)</f>
        <v>0.80324345843920664</v>
      </c>
      <c r="S16" s="304">
        <f t="shared" si="46"/>
        <v>1.1537285387684904</v>
      </c>
      <c r="T16" s="304">
        <f t="shared" si="46"/>
        <v>1.5769716079777689</v>
      </c>
      <c r="U16" s="306"/>
      <c r="V16" s="304">
        <f t="shared" ref="V16:X16" si="47">SUM(V28,V40,V58,V70,V82,V100)</f>
        <v>1.4394003013716719</v>
      </c>
      <c r="W16" s="304">
        <f t="shared" si="47"/>
        <v>2.0870840633432168</v>
      </c>
      <c r="X16" s="304">
        <f t="shared" si="47"/>
        <v>2.8394904488005066</v>
      </c>
      <c r="Y16" s="306"/>
      <c r="Z16" s="304">
        <f t="shared" ref="Z16:AB16" si="48">SUM(Z28,Z40,Z58,Z70,Z82,Z100)</f>
        <v>10.632195424139104</v>
      </c>
      <c r="AA16" s="304">
        <f t="shared" si="48"/>
        <v>12.197168869169408</v>
      </c>
      <c r="AB16" s="304">
        <f t="shared" si="48"/>
        <v>13.992314668772748</v>
      </c>
      <c r="AC16" s="306"/>
      <c r="AD16" s="304">
        <f t="shared" ref="AD16:AF16" si="49">SUM(AD28,AD40,AD58,AD70,AD82,AD100)</f>
        <v>13.128842675698277</v>
      </c>
      <c r="AE16" s="304">
        <f t="shared" si="49"/>
        <v>14.350891965044077</v>
      </c>
      <c r="AF16" s="304">
        <f t="shared" si="49"/>
        <v>13.127047960597812</v>
      </c>
      <c r="AG16" s="306"/>
      <c r="AH16" s="304">
        <f t="shared" ref="AH16:AJ16" si="50">SUM(AH28,AH40,AH58,AH70,AH82,AH100)</f>
        <v>10.380100109015098</v>
      </c>
      <c r="AI16" s="304">
        <f t="shared" si="50"/>
        <v>11.124901495299634</v>
      </c>
      <c r="AJ16" s="304">
        <f t="shared" si="50"/>
        <v>7.2833781937659046</v>
      </c>
      <c r="AK16" s="306"/>
      <c r="AL16" s="304">
        <f t="shared" ref="AL16:AN16" si="51">SUM(AL28,AL40,AL58,AL70,AL82,AL100)</f>
        <v>4.4803737571036857</v>
      </c>
      <c r="AM16" s="304">
        <f t="shared" si="51"/>
        <v>3.4458008232159618</v>
      </c>
      <c r="AN16" s="304">
        <f t="shared" si="51"/>
        <v>1.5477976740972743</v>
      </c>
    </row>
    <row r="17" spans="1:40" x14ac:dyDescent="0.2">
      <c r="A17" s="13" t="str">
        <f>name!E12</f>
        <v>Elementary occupations</v>
      </c>
      <c r="B17" s="304">
        <f t="shared" si="0"/>
        <v>63.520981810481672</v>
      </c>
      <c r="C17" s="304">
        <f t="shared" si="0"/>
        <v>61.001938278782305</v>
      </c>
      <c r="D17" s="304">
        <f t="shared" si="0"/>
        <v>55.419842451348003</v>
      </c>
      <c r="E17" s="304"/>
      <c r="F17" s="304">
        <f t="shared" si="1"/>
        <v>3.8475724330727212E-2</v>
      </c>
      <c r="G17" s="304">
        <f t="shared" si="1"/>
        <v>6.5144313470911722E-2</v>
      </c>
      <c r="H17" s="304">
        <f t="shared" si="1"/>
        <v>9.8569213543872908E-2</v>
      </c>
      <c r="I17" s="304"/>
      <c r="J17" s="304">
        <f t="shared" si="2"/>
        <v>0.94365466705913348</v>
      </c>
      <c r="K17" s="304">
        <f t="shared" si="2"/>
        <v>1.553753495157677</v>
      </c>
      <c r="L17" s="304">
        <f t="shared" si="2"/>
        <v>2.3111647217936055</v>
      </c>
      <c r="M17" s="304"/>
      <c r="N17" s="304">
        <f t="shared" si="3"/>
        <v>3.7971076843535756</v>
      </c>
      <c r="O17" s="304">
        <f t="shared" si="3"/>
        <v>4.8224716681981388</v>
      </c>
      <c r="P17" s="304">
        <f t="shared" si="3"/>
        <v>5.9645052178931142</v>
      </c>
      <c r="Q17" s="306"/>
      <c r="R17" s="304">
        <f t="shared" ref="R17:T17" si="52">SUM(R29,R41,R59,R71,R83,R101)</f>
        <v>1.9557336389024871</v>
      </c>
      <c r="S17" s="304">
        <f t="shared" si="52"/>
        <v>2.4774294698993975</v>
      </c>
      <c r="T17" s="304">
        <f t="shared" si="52"/>
        <v>3.2418346335145611</v>
      </c>
      <c r="U17" s="306"/>
      <c r="V17" s="304">
        <f t="shared" ref="V17:X17" si="53">SUM(V29,V41,V59,V71,V83,V101)</f>
        <v>1.8001581237024482</v>
      </c>
      <c r="W17" s="304">
        <f t="shared" si="53"/>
        <v>2.1718045776359531</v>
      </c>
      <c r="X17" s="304">
        <f t="shared" si="53"/>
        <v>2.6777134918604619</v>
      </c>
      <c r="Y17" s="306"/>
      <c r="Z17" s="304">
        <f t="shared" ref="Z17:AB17" si="54">SUM(Z29,Z41,Z59,Z71,Z83,Z101)</f>
        <v>12.142673945516245</v>
      </c>
      <c r="AA17" s="304">
        <f t="shared" si="54"/>
        <v>11.869178734681059</v>
      </c>
      <c r="AB17" s="304">
        <f t="shared" si="54"/>
        <v>12.78283900483413</v>
      </c>
      <c r="AC17" s="306"/>
      <c r="AD17" s="304">
        <f t="shared" ref="AD17:AF17" si="55">SUM(AD29,AD41,AD59,AD71,AD83,AD101)</f>
        <v>18.864405127764012</v>
      </c>
      <c r="AE17" s="304">
        <f t="shared" si="55"/>
        <v>16.998722240885904</v>
      </c>
      <c r="AF17" s="304">
        <f t="shared" si="55"/>
        <v>14.234513410624436</v>
      </c>
      <c r="AG17" s="306"/>
      <c r="AH17" s="304">
        <f t="shared" ref="AH17:AJ17" si="56">SUM(AH29,AH41,AH59,AH71,AH83,AH101)</f>
        <v>17.168823427253006</v>
      </c>
      <c r="AI17" s="304">
        <f t="shared" si="56"/>
        <v>16.210553484377932</v>
      </c>
      <c r="AJ17" s="304">
        <f t="shared" si="56"/>
        <v>11.634701676704815</v>
      </c>
      <c r="AK17" s="306"/>
      <c r="AL17" s="304">
        <f t="shared" ref="AL17:AN17" si="57">SUM(AL29,AL41,AL59,AL71,AL83,AL101)</f>
        <v>6.8099494716000377</v>
      </c>
      <c r="AM17" s="304">
        <f t="shared" si="57"/>
        <v>4.832880294475336</v>
      </c>
      <c r="AN17" s="304">
        <f t="shared" si="57"/>
        <v>2.4740010805790149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6.96600000000001</v>
      </c>
      <c r="C20" s="305">
        <f>SUM(C21:C29)</f>
        <v>7.0690000000000026</v>
      </c>
      <c r="D20" s="305">
        <f>SUM(D21:D29)</f>
        <v>7.1599999999999948</v>
      </c>
      <c r="E20" s="304"/>
      <c r="F20" s="305">
        <f>SUM(F21:F29)</f>
        <v>6.3015581651008193E-2</v>
      </c>
      <c r="G20" s="305">
        <f>SUM(G21:G29)</f>
        <v>9.0066939103082236E-2</v>
      </c>
      <c r="H20" s="305">
        <f>SUM(H21:H29)</f>
        <v>0.13087623026133893</v>
      </c>
      <c r="I20" s="304"/>
      <c r="J20" s="305">
        <f>SUM(J21:J29)</f>
        <v>0.4000846413937415</v>
      </c>
      <c r="K20" s="305">
        <f>SUM(K21:K29)</f>
        <v>0.55914172040831178</v>
      </c>
      <c r="L20" s="305">
        <f>SUM(L21:L29)</f>
        <v>0.75575767333592259</v>
      </c>
      <c r="M20" s="304"/>
      <c r="N20" s="305">
        <f>SUM(N21:N29)</f>
        <v>1.0594640610085222</v>
      </c>
      <c r="O20" s="305">
        <f>SUM(O21:O29)</f>
        <v>1.1993812777028863</v>
      </c>
      <c r="P20" s="305">
        <f>SUM(P21:P29)</f>
        <v>1.4266869893649041</v>
      </c>
      <c r="Q20" s="306"/>
      <c r="R20" s="305">
        <f>SUM(R21:R29)</f>
        <v>0.23932875608193413</v>
      </c>
      <c r="S20" s="305">
        <f>SUM(S21:S29)</f>
        <v>0.26902870637327519</v>
      </c>
      <c r="T20" s="305">
        <f>SUM(T21:T29)</f>
        <v>0.32661459783827163</v>
      </c>
      <c r="U20" s="306"/>
      <c r="V20" s="305">
        <f>SUM(V21:V29)</f>
        <v>0.60616488152543013</v>
      </c>
      <c r="W20" s="305">
        <f>SUM(W21:W29)</f>
        <v>0.68691727636492139</v>
      </c>
      <c r="X20" s="305">
        <f>SUM(X21:X29)</f>
        <v>0.8137464445000393</v>
      </c>
      <c r="Y20" s="306"/>
      <c r="Z20" s="305">
        <f>SUM(Z21:Z29)</f>
        <v>1.5757823086265847</v>
      </c>
      <c r="AA20" s="305">
        <f>SUM(AA21:AA29)</f>
        <v>1.4922926737599733</v>
      </c>
      <c r="AB20" s="305">
        <f>SUM(AB21:AB29)</f>
        <v>1.5717786023608453</v>
      </c>
      <c r="AC20" s="306"/>
      <c r="AD20" s="305">
        <f>SUM(AD21:AD29)</f>
        <v>1.415482754707706</v>
      </c>
      <c r="AE20" s="305">
        <f>SUM(AE21:AE29)</f>
        <v>1.256896425949805</v>
      </c>
      <c r="AF20" s="305">
        <f>SUM(AF21:AF29)</f>
        <v>1.0716156221802122</v>
      </c>
      <c r="AG20" s="306"/>
      <c r="AH20" s="305">
        <f>SUM(AH21:AH29)</f>
        <v>0.95148637809801972</v>
      </c>
      <c r="AI20" s="305">
        <f>SUM(AI21:AI29)</f>
        <v>0.87504747641290559</v>
      </c>
      <c r="AJ20" s="305">
        <f>SUM(AJ21:AJ29)</f>
        <v>0.69665085038353269</v>
      </c>
      <c r="AK20" s="306"/>
      <c r="AL20" s="305">
        <f>SUM(AL21:AL29)</f>
        <v>0.65519063690706403</v>
      </c>
      <c r="AM20" s="305">
        <f>SUM(AM21:AM29)</f>
        <v>0.64022750392484262</v>
      </c>
      <c r="AN20" s="305">
        <f>SUM(AN21:AN29)</f>
        <v>0.36627298977492839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0.62362533940553999</v>
      </c>
      <c r="C21" s="304">
        <f t="shared" ref="C21:D21" si="59">SUM(G21,K21,O21,S21,W21,AA21,AE21,AI21,AM21)</f>
        <v>0.64679648634774867</v>
      </c>
      <c r="D21" s="304">
        <f t="shared" si="59"/>
        <v>0.68726532792269523</v>
      </c>
      <c r="E21" s="304"/>
      <c r="F21" s="304">
        <v>1.6050999092876168E-2</v>
      </c>
      <c r="G21" s="304">
        <v>2.2601447140330105E-2</v>
      </c>
      <c r="H21" s="304">
        <v>2.9964875087944046E-2</v>
      </c>
      <c r="I21" s="304"/>
      <c r="J21" s="304">
        <v>9.2649091967540426E-2</v>
      </c>
      <c r="K21" s="304">
        <v>0.12052992212293417</v>
      </c>
      <c r="L21" s="304">
        <v>0.14710763455391523</v>
      </c>
      <c r="M21" s="304"/>
      <c r="N21" s="304">
        <v>0.14585494745283442</v>
      </c>
      <c r="O21" s="304">
        <v>0.14750745426523051</v>
      </c>
      <c r="P21" s="304">
        <v>0.16766656813845399</v>
      </c>
      <c r="Q21" s="306"/>
      <c r="R21" s="304">
        <v>2.2007225275145516E-2</v>
      </c>
      <c r="S21" s="304">
        <v>2.5111205477586863E-2</v>
      </c>
      <c r="T21" s="304">
        <v>2.7863786053484999E-2</v>
      </c>
      <c r="U21" s="306"/>
      <c r="V21" s="304">
        <v>4.3382972943117118E-2</v>
      </c>
      <c r="W21" s="304">
        <v>4.0373298308302275E-2</v>
      </c>
      <c r="X21" s="304">
        <v>4.0270921480969203E-2</v>
      </c>
      <c r="Y21" s="306"/>
      <c r="Z21" s="304">
        <v>9.4832740847850538E-2</v>
      </c>
      <c r="AA21" s="304">
        <v>9.8063753134966139E-2</v>
      </c>
      <c r="AB21" s="304">
        <v>0.11664956983809124</v>
      </c>
      <c r="AC21" s="306"/>
      <c r="AD21" s="304">
        <v>9.8747363043848249E-2</v>
      </c>
      <c r="AE21" s="304">
        <v>8.5292792333478959E-2</v>
      </c>
      <c r="AF21" s="304">
        <v>6.9308993707399014E-2</v>
      </c>
      <c r="AG21" s="306"/>
      <c r="AH21" s="304">
        <v>5.684822852569614E-2</v>
      </c>
      <c r="AI21" s="304">
        <v>4.9871540809593884E-2</v>
      </c>
      <c r="AJ21" s="304">
        <v>3.6937627828197907E-2</v>
      </c>
      <c r="AK21" s="306"/>
      <c r="AL21" s="304">
        <v>5.3251770256631428E-2</v>
      </c>
      <c r="AM21" s="304">
        <v>5.7445072755325753E-2</v>
      </c>
      <c r="AN21" s="304">
        <v>5.1495351234239567E-2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0.88031837166504701</v>
      </c>
      <c r="C22" s="304">
        <f t="shared" ref="C22:C29" si="61">SUM(G22,K22,O22,S22,W22,AA22,AE22,AI22,AM22)</f>
        <v>0.96963370194783649</v>
      </c>
      <c r="D22" s="304">
        <f t="shared" ref="D22:D29" si="62">SUM(H22,L22,P22,T22,X22,AB22,AF22,AJ22,AN22)</f>
        <v>1.1172741644251025</v>
      </c>
      <c r="E22" s="304"/>
      <c r="F22" s="304">
        <v>2.902696694692819E-2</v>
      </c>
      <c r="G22" s="304">
        <v>4.2541190780317123E-2</v>
      </c>
      <c r="H22" s="304">
        <v>6.3346195430087196E-2</v>
      </c>
      <c r="I22" s="304"/>
      <c r="J22" s="304">
        <v>0.1382881096564621</v>
      </c>
      <c r="K22" s="304">
        <v>0.20282606059141109</v>
      </c>
      <c r="L22" s="304">
        <v>0.29003913145956062</v>
      </c>
      <c r="M22" s="304"/>
      <c r="N22" s="304">
        <v>0.27517031684443943</v>
      </c>
      <c r="O22" s="304">
        <v>0.30224360791537991</v>
      </c>
      <c r="P22" s="304">
        <v>0.32814934749123853</v>
      </c>
      <c r="Q22" s="306"/>
      <c r="R22" s="304">
        <v>2.9405597901118317E-2</v>
      </c>
      <c r="S22" s="304">
        <v>3.1340332281212011E-2</v>
      </c>
      <c r="T22" s="304">
        <v>3.3337180947461846E-2</v>
      </c>
      <c r="U22" s="306"/>
      <c r="V22" s="304">
        <v>0.12255927866332886</v>
      </c>
      <c r="W22" s="304">
        <v>0.1348408392019565</v>
      </c>
      <c r="X22" s="304">
        <v>0.157675065117198</v>
      </c>
      <c r="Y22" s="306"/>
      <c r="Z22" s="304">
        <v>0.10566512228941191</v>
      </c>
      <c r="AA22" s="304">
        <v>8.9620524328351547E-2</v>
      </c>
      <c r="AB22" s="304">
        <v>9.2806354021523624E-2</v>
      </c>
      <c r="AC22" s="306"/>
      <c r="AD22" s="304">
        <v>8.8043920666862341E-2</v>
      </c>
      <c r="AE22" s="304">
        <v>7.3887540926150769E-2</v>
      </c>
      <c r="AF22" s="304">
        <v>7.5321680832465446E-2</v>
      </c>
      <c r="AG22" s="306"/>
      <c r="AH22" s="304">
        <v>5.8725772797127582E-2</v>
      </c>
      <c r="AI22" s="304">
        <v>5.7335500577469188E-2</v>
      </c>
      <c r="AJ22" s="304">
        <v>4.799650986599141E-2</v>
      </c>
      <c r="AK22" s="306"/>
      <c r="AL22" s="304">
        <v>3.3433285899368295E-2</v>
      </c>
      <c r="AM22" s="304">
        <v>3.4998105345588483E-2</v>
      </c>
      <c r="AN22" s="304">
        <v>2.8602699259576113E-2</v>
      </c>
    </row>
    <row r="23" spans="1:40" x14ac:dyDescent="0.2">
      <c r="A23" s="13" t="str">
        <f t="shared" si="58"/>
        <v>Associate professional occupations</v>
      </c>
      <c r="B23" s="304">
        <f t="shared" si="60"/>
        <v>0.64314352742316916</v>
      </c>
      <c r="C23" s="304">
        <f t="shared" si="61"/>
        <v>0.62314592387190082</v>
      </c>
      <c r="D23" s="304">
        <f t="shared" si="62"/>
        <v>0.69096486978145844</v>
      </c>
      <c r="E23" s="304"/>
      <c r="F23" s="304">
        <v>8.7488106474213432E-3</v>
      </c>
      <c r="G23" s="304">
        <v>1.2521208678823002E-2</v>
      </c>
      <c r="H23" s="304">
        <v>2.1116178474402236E-2</v>
      </c>
      <c r="I23" s="304"/>
      <c r="J23" s="304">
        <v>4.4161426177040185E-2</v>
      </c>
      <c r="K23" s="304">
        <v>6.00370246729603E-2</v>
      </c>
      <c r="L23" s="304">
        <v>8.5447145784401352E-2</v>
      </c>
      <c r="M23" s="304"/>
      <c r="N23" s="304">
        <v>0.15613689955024415</v>
      </c>
      <c r="O23" s="304">
        <v>0.16425786746220572</v>
      </c>
      <c r="P23" s="304">
        <v>0.18656827685375757</v>
      </c>
      <c r="Q23" s="306"/>
      <c r="R23" s="304">
        <v>2.1843246388762502E-2</v>
      </c>
      <c r="S23" s="304">
        <v>2.221196637151919E-2</v>
      </c>
      <c r="T23" s="304">
        <v>2.5644092542867768E-2</v>
      </c>
      <c r="U23" s="306"/>
      <c r="V23" s="304">
        <v>8.0364723380074901E-2</v>
      </c>
      <c r="W23" s="304">
        <v>8.4248654942908008E-2</v>
      </c>
      <c r="X23" s="304">
        <v>0.10028602238978224</v>
      </c>
      <c r="Y23" s="306"/>
      <c r="Z23" s="304">
        <v>0.16063021127989796</v>
      </c>
      <c r="AA23" s="304">
        <v>0.13411537120432418</v>
      </c>
      <c r="AB23" s="304">
        <v>0.14943598108384465</v>
      </c>
      <c r="AC23" s="306"/>
      <c r="AD23" s="304">
        <v>6.9505632690351926E-2</v>
      </c>
      <c r="AE23" s="304">
        <v>4.8713303761396577E-2</v>
      </c>
      <c r="AF23" s="304">
        <v>4.1395677332694461E-2</v>
      </c>
      <c r="AG23" s="306"/>
      <c r="AH23" s="304">
        <v>7.5557460255378781E-2</v>
      </c>
      <c r="AI23" s="304">
        <v>7.0344957236995229E-2</v>
      </c>
      <c r="AJ23" s="304">
        <v>5.396301577221304E-2</v>
      </c>
      <c r="AK23" s="306"/>
      <c r="AL23" s="304">
        <v>2.6195117053997321E-2</v>
      </c>
      <c r="AM23" s="304">
        <v>2.6695569540768689E-2</v>
      </c>
      <c r="AN23" s="304">
        <v>2.710847954749511E-2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0.73235732769185002</v>
      </c>
      <c r="C24" s="304">
        <f t="shared" si="61"/>
        <v>0.70732056264662369</v>
      </c>
      <c r="D24" s="304">
        <f t="shared" si="62"/>
        <v>0.64277498857147164</v>
      </c>
      <c r="E24" s="304"/>
      <c r="F24" s="304">
        <v>1.5380694753002091E-3</v>
      </c>
      <c r="G24" s="304">
        <v>2.0422699664568019E-3</v>
      </c>
      <c r="H24" s="304">
        <v>2.6119680366448795E-3</v>
      </c>
      <c r="I24" s="304"/>
      <c r="J24" s="304">
        <v>3.7859343699050078E-2</v>
      </c>
      <c r="K24" s="304">
        <v>5.4256091868213459E-2</v>
      </c>
      <c r="L24" s="304">
        <v>7.4335457646551334E-2</v>
      </c>
      <c r="M24" s="304"/>
      <c r="N24" s="304">
        <v>0.1179293117140872</v>
      </c>
      <c r="O24" s="304">
        <v>0.12974695278910672</v>
      </c>
      <c r="P24" s="304">
        <v>0.14155021588035566</v>
      </c>
      <c r="Q24" s="306"/>
      <c r="R24" s="304">
        <v>1.7151442329110259E-2</v>
      </c>
      <c r="S24" s="304">
        <v>1.5644628631245293E-2</v>
      </c>
      <c r="T24" s="304">
        <v>1.3383265627818195E-2</v>
      </c>
      <c r="U24" s="306"/>
      <c r="V24" s="304">
        <v>6.022627184983375E-2</v>
      </c>
      <c r="W24" s="304">
        <v>6.7283535054926513E-2</v>
      </c>
      <c r="X24" s="304">
        <v>6.8663945630243362E-2</v>
      </c>
      <c r="Y24" s="306"/>
      <c r="Z24" s="304">
        <v>0.2071482261976271</v>
      </c>
      <c r="AA24" s="304">
        <v>0.20512855469433566</v>
      </c>
      <c r="AB24" s="304">
        <v>0.18774584837076835</v>
      </c>
      <c r="AC24" s="306"/>
      <c r="AD24" s="304">
        <v>0.14504831941365656</v>
      </c>
      <c r="AE24" s="304">
        <v>0.10465183070033478</v>
      </c>
      <c r="AF24" s="304">
        <v>6.5446835657201788E-2</v>
      </c>
      <c r="AG24" s="306"/>
      <c r="AH24" s="304">
        <v>8.1723291560134206E-2</v>
      </c>
      <c r="AI24" s="304">
        <v>6.1399837045304703E-2</v>
      </c>
      <c r="AJ24" s="304">
        <v>3.1569555378108079E-2</v>
      </c>
      <c r="AK24" s="306"/>
      <c r="AL24" s="304">
        <v>6.3733051453050582E-2</v>
      </c>
      <c r="AM24" s="304">
        <v>6.7166861896699681E-2</v>
      </c>
      <c r="AN24" s="304">
        <v>5.7467896343779939E-2</v>
      </c>
    </row>
    <row r="25" spans="1:40" x14ac:dyDescent="0.2">
      <c r="A25" s="13" t="str">
        <f t="shared" si="58"/>
        <v>Skilled trades occupations</v>
      </c>
      <c r="B25" s="304">
        <f t="shared" si="60"/>
        <v>2.0862984786415009</v>
      </c>
      <c r="C25" s="304">
        <f t="shared" si="61"/>
        <v>2.0914474973772101</v>
      </c>
      <c r="D25" s="304">
        <f t="shared" si="62"/>
        <v>2.0092360567658418</v>
      </c>
      <c r="E25" s="304"/>
      <c r="F25" s="304">
        <v>4.0104565104190507E-3</v>
      </c>
      <c r="G25" s="304">
        <v>5.1878496165188243E-3</v>
      </c>
      <c r="H25" s="304">
        <v>6.2825257864634497E-3</v>
      </c>
      <c r="I25" s="304"/>
      <c r="J25" s="304">
        <v>4.3228097875174468E-2</v>
      </c>
      <c r="K25" s="304">
        <v>5.7053664260171222E-2</v>
      </c>
      <c r="L25" s="304">
        <v>7.3818675178884657E-2</v>
      </c>
      <c r="M25" s="304"/>
      <c r="N25" s="304">
        <v>0.24713745266035625</v>
      </c>
      <c r="O25" s="304">
        <v>0.30776059750239065</v>
      </c>
      <c r="P25" s="304">
        <v>0.41480360879711548</v>
      </c>
      <c r="Q25" s="306"/>
      <c r="R25" s="304">
        <v>9.1875695266809845E-2</v>
      </c>
      <c r="S25" s="304">
        <v>0.11148201375383687</v>
      </c>
      <c r="T25" s="304">
        <v>0.15005127143850056</v>
      </c>
      <c r="U25" s="306"/>
      <c r="V25" s="304">
        <v>0.21242267293182959</v>
      </c>
      <c r="W25" s="304">
        <v>0.25250238173524475</v>
      </c>
      <c r="X25" s="304">
        <v>0.32084517437884225</v>
      </c>
      <c r="Y25" s="306"/>
      <c r="Z25" s="304">
        <v>0.44629827639404646</v>
      </c>
      <c r="AA25" s="304">
        <v>0.38512620393577746</v>
      </c>
      <c r="AB25" s="304">
        <v>0.3488022275462847</v>
      </c>
      <c r="AC25" s="306"/>
      <c r="AD25" s="304">
        <v>0.43888305633052627</v>
      </c>
      <c r="AE25" s="304">
        <v>0.39205630954470289</v>
      </c>
      <c r="AF25" s="304">
        <v>0.31962835910151483</v>
      </c>
      <c r="AG25" s="306"/>
      <c r="AH25" s="304">
        <v>0.33015607292692917</v>
      </c>
      <c r="AI25" s="304">
        <v>0.32777979289182246</v>
      </c>
      <c r="AJ25" s="304">
        <v>0.2855382702754557</v>
      </c>
      <c r="AK25" s="306"/>
      <c r="AL25" s="304">
        <v>0.27228669774540959</v>
      </c>
      <c r="AM25" s="304">
        <v>0.25249868413674481</v>
      </c>
      <c r="AN25" s="304">
        <v>8.9465944262780525E-2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0.14476305751249136</v>
      </c>
      <c r="C26" s="304">
        <f t="shared" si="61"/>
        <v>0.14181626476772241</v>
      </c>
      <c r="D26" s="304">
        <f t="shared" si="62"/>
        <v>0.14712986218115501</v>
      </c>
      <c r="E26" s="304"/>
      <c r="F26" s="304">
        <v>7.7434996670907306E-4</v>
      </c>
      <c r="G26" s="304">
        <v>1.099876694165015E-3</v>
      </c>
      <c r="H26" s="304">
        <v>1.4865960360436184E-3</v>
      </c>
      <c r="I26" s="304"/>
      <c r="J26" s="304">
        <v>1.0243540200370316E-2</v>
      </c>
      <c r="K26" s="304">
        <v>1.4074571687928918E-2</v>
      </c>
      <c r="L26" s="304">
        <v>1.8122786896036542E-2</v>
      </c>
      <c r="M26" s="304"/>
      <c r="N26" s="304">
        <v>2.0069631260825713E-2</v>
      </c>
      <c r="O26" s="304">
        <v>1.8580064616048358E-2</v>
      </c>
      <c r="P26" s="304">
        <v>1.7935584760776994E-2</v>
      </c>
      <c r="Q26" s="306"/>
      <c r="R26" s="304">
        <v>7.3477418587384472E-3</v>
      </c>
      <c r="S26" s="304">
        <v>7.874900392590584E-3</v>
      </c>
      <c r="T26" s="304">
        <v>9.563927489778707E-3</v>
      </c>
      <c r="U26" s="306"/>
      <c r="V26" s="304">
        <v>4.6650377551520315E-3</v>
      </c>
      <c r="W26" s="304">
        <v>4.0727970878191378E-3</v>
      </c>
      <c r="X26" s="304">
        <v>3.9582341379065938E-3</v>
      </c>
      <c r="Y26" s="306"/>
      <c r="Z26" s="304">
        <v>2.4175913986621701E-2</v>
      </c>
      <c r="AA26" s="304">
        <v>2.2779912368041548E-2</v>
      </c>
      <c r="AB26" s="304">
        <v>2.782787962050352E-2</v>
      </c>
      <c r="AC26" s="306"/>
      <c r="AD26" s="304">
        <v>1.9563809885643071E-2</v>
      </c>
      <c r="AE26" s="304">
        <v>1.1860636424717281E-2</v>
      </c>
      <c r="AF26" s="304">
        <v>8.9893776489507679E-3</v>
      </c>
      <c r="AG26" s="306"/>
      <c r="AH26" s="304">
        <v>4.0470792838288569E-2</v>
      </c>
      <c r="AI26" s="304">
        <v>4.3545096713133384E-2</v>
      </c>
      <c r="AJ26" s="304">
        <v>4.6082181427149316E-2</v>
      </c>
      <c r="AK26" s="306"/>
      <c r="AL26" s="304">
        <v>1.745223976014243E-2</v>
      </c>
      <c r="AM26" s="304">
        <v>1.7928408783278199E-2</v>
      </c>
      <c r="AN26" s="304">
        <v>1.316329416400893E-2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0.34219046629228073</v>
      </c>
      <c r="C27" s="304">
        <f t="shared" si="61"/>
        <v>0.36279361558811135</v>
      </c>
      <c r="D27" s="304">
        <f t="shared" si="62"/>
        <v>0.3806051624567407</v>
      </c>
      <c r="E27" s="304"/>
      <c r="F27" s="304">
        <v>2.7419772045772367E-3</v>
      </c>
      <c r="G27" s="304">
        <v>3.7896014035943507E-3</v>
      </c>
      <c r="H27" s="304">
        <v>5.4062309914305953E-3</v>
      </c>
      <c r="I27" s="304"/>
      <c r="J27" s="304">
        <v>1.3914510895357649E-2</v>
      </c>
      <c r="K27" s="304">
        <v>2.1471605306036985E-2</v>
      </c>
      <c r="L27" s="304">
        <v>2.8463960562105598E-2</v>
      </c>
      <c r="M27" s="304"/>
      <c r="N27" s="304">
        <v>3.6287382443148074E-2</v>
      </c>
      <c r="O27" s="304">
        <v>4.6313531697313254E-2</v>
      </c>
      <c r="P27" s="304">
        <v>5.9170501732632032E-2</v>
      </c>
      <c r="Q27" s="306"/>
      <c r="R27" s="304">
        <v>2.3975933181666458E-2</v>
      </c>
      <c r="S27" s="304">
        <v>2.6933538003826592E-2</v>
      </c>
      <c r="T27" s="304">
        <v>3.2618922607886049E-2</v>
      </c>
      <c r="U27" s="306"/>
      <c r="V27" s="304">
        <v>2.0523214859481918E-2</v>
      </c>
      <c r="W27" s="304">
        <v>2.3222252616292762E-2</v>
      </c>
      <c r="X27" s="304">
        <v>2.4880805087126603E-2</v>
      </c>
      <c r="Y27" s="306"/>
      <c r="Z27" s="304">
        <v>9.8091141605494467E-2</v>
      </c>
      <c r="AA27" s="304">
        <v>0.10505437276621918</v>
      </c>
      <c r="AB27" s="304">
        <v>0.12076493744553025</v>
      </c>
      <c r="AC27" s="306"/>
      <c r="AD27" s="304">
        <v>7.0286894814844444E-2</v>
      </c>
      <c r="AE27" s="304">
        <v>7.089651270482894E-2</v>
      </c>
      <c r="AF27" s="304">
        <v>6.6544640921358894E-2</v>
      </c>
      <c r="AG27" s="306"/>
      <c r="AH27" s="304">
        <v>5.8831145773691702E-2</v>
      </c>
      <c r="AI27" s="304">
        <v>4.9515264606454105E-2</v>
      </c>
      <c r="AJ27" s="304">
        <v>3.0809096618562015E-2</v>
      </c>
      <c r="AK27" s="306"/>
      <c r="AL27" s="304">
        <v>1.7538265514018769E-2</v>
      </c>
      <c r="AM27" s="304">
        <v>1.5596936483545218E-2</v>
      </c>
      <c r="AN27" s="304">
        <v>1.1946066490108665E-2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0.84972863052135772</v>
      </c>
      <c r="C28" s="304">
        <f t="shared" si="61"/>
        <v>0.92577171585633555</v>
      </c>
      <c r="D28" s="304">
        <f t="shared" si="62"/>
        <v>0.93885983368538972</v>
      </c>
      <c r="E28" s="304"/>
      <c r="F28" s="304">
        <v>1.0860474216589555E-4</v>
      </c>
      <c r="G28" s="304">
        <v>2.6087422408998547E-4</v>
      </c>
      <c r="H28" s="304">
        <v>6.331981935614367E-4</v>
      </c>
      <c r="I28" s="304"/>
      <c r="J28" s="304">
        <v>8.2397783616563591E-3</v>
      </c>
      <c r="K28" s="304">
        <v>1.328370533317978E-2</v>
      </c>
      <c r="L28" s="304">
        <v>1.8544044771837832E-2</v>
      </c>
      <c r="M28" s="304"/>
      <c r="N28" s="304">
        <v>3.2442209909141304E-2</v>
      </c>
      <c r="O28" s="304">
        <v>5.0659793361236438E-2</v>
      </c>
      <c r="P28" s="304">
        <v>7.4600974499624717E-2</v>
      </c>
      <c r="Q28" s="306"/>
      <c r="R28" s="304">
        <v>1.0964289805716841E-2</v>
      </c>
      <c r="S28" s="304">
        <v>1.5683796030343446E-2</v>
      </c>
      <c r="T28" s="304">
        <v>2.1201685465805666E-2</v>
      </c>
      <c r="U28" s="306"/>
      <c r="V28" s="304">
        <v>2.2854811105730077E-2</v>
      </c>
      <c r="W28" s="304">
        <v>3.2849257950719531E-2</v>
      </c>
      <c r="X28" s="304">
        <v>4.0966126062397072E-2</v>
      </c>
      <c r="Y28" s="306"/>
      <c r="Z28" s="304">
        <v>0.2761116161093945</v>
      </c>
      <c r="AA28" s="304">
        <v>0.30643791440618773</v>
      </c>
      <c r="AB28" s="304">
        <v>0.38020841492313945</v>
      </c>
      <c r="AC28" s="306"/>
      <c r="AD28" s="304">
        <v>0.27079747677116311</v>
      </c>
      <c r="AE28" s="304">
        <v>0.28063138779404251</v>
      </c>
      <c r="AF28" s="304">
        <v>0.26560110409374255</v>
      </c>
      <c r="AG28" s="306"/>
      <c r="AH28" s="304">
        <v>0.10410998327088866</v>
      </c>
      <c r="AI28" s="304">
        <v>8.7629389750941006E-2</v>
      </c>
      <c r="AJ28" s="304">
        <v>5.8788059484664278E-2</v>
      </c>
      <c r="AK28" s="306"/>
      <c r="AL28" s="304">
        <v>0.12409986044550093</v>
      </c>
      <c r="AM28" s="304">
        <v>0.13833559700559517</v>
      </c>
      <c r="AN28" s="304">
        <v>7.8316226190616844E-2</v>
      </c>
    </row>
    <row r="29" spans="1:40" x14ac:dyDescent="0.2">
      <c r="A29" s="13" t="str">
        <f t="shared" si="58"/>
        <v>Elementary occupations</v>
      </c>
      <c r="B29" s="304">
        <f t="shared" si="60"/>
        <v>0.66357480084677389</v>
      </c>
      <c r="C29" s="304">
        <f t="shared" si="61"/>
        <v>0.60027423159651416</v>
      </c>
      <c r="D29" s="304">
        <f t="shared" si="62"/>
        <v>0.54588973421013953</v>
      </c>
      <c r="E29" s="304"/>
      <c r="F29" s="304">
        <v>1.5347064611017671E-5</v>
      </c>
      <c r="G29" s="304">
        <v>2.2620598787007876E-5</v>
      </c>
      <c r="H29" s="304">
        <v>2.8462224761472596E-5</v>
      </c>
      <c r="I29" s="304"/>
      <c r="J29" s="304">
        <v>1.1500742561089902E-2</v>
      </c>
      <c r="K29" s="304">
        <v>1.5609074565475767E-2</v>
      </c>
      <c r="L29" s="304">
        <v>1.9878836482629395E-2</v>
      </c>
      <c r="M29" s="304"/>
      <c r="N29" s="304">
        <v>2.8435909173445555E-2</v>
      </c>
      <c r="O29" s="304">
        <v>3.2311408093974613E-2</v>
      </c>
      <c r="P29" s="304">
        <v>3.6241911210949204E-2</v>
      </c>
      <c r="Q29" s="306"/>
      <c r="R29" s="304">
        <v>1.4757584074865947E-2</v>
      </c>
      <c r="S29" s="304">
        <v>1.2746325431114359E-2</v>
      </c>
      <c r="T29" s="304">
        <v>1.2950465664667815E-2</v>
      </c>
      <c r="U29" s="306"/>
      <c r="V29" s="304">
        <v>3.9165898036881835E-2</v>
      </c>
      <c r="W29" s="304">
        <v>4.75242594667519E-2</v>
      </c>
      <c r="X29" s="304">
        <v>5.6200150215574035E-2</v>
      </c>
      <c r="Y29" s="306"/>
      <c r="Z29" s="304">
        <v>0.16282905991624011</v>
      </c>
      <c r="AA29" s="304">
        <v>0.14596606692176992</v>
      </c>
      <c r="AB29" s="304">
        <v>0.1475373895111593</v>
      </c>
      <c r="AC29" s="306"/>
      <c r="AD29" s="304">
        <v>0.21460628109080995</v>
      </c>
      <c r="AE29" s="304">
        <v>0.18890611176015221</v>
      </c>
      <c r="AF29" s="304">
        <v>0.15937895288488454</v>
      </c>
      <c r="AG29" s="306"/>
      <c r="AH29" s="304">
        <v>0.14506363014988502</v>
      </c>
      <c r="AI29" s="304">
        <v>0.12762609678119177</v>
      </c>
      <c r="AJ29" s="304">
        <v>0.10496653373319102</v>
      </c>
      <c r="AK29" s="306"/>
      <c r="AL29" s="304">
        <v>4.7200348778944676E-2</v>
      </c>
      <c r="AM29" s="304">
        <v>2.956226797729666E-2</v>
      </c>
      <c r="AN29" s="304">
        <v>8.7070322823227068E-3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62.196999999999989</v>
      </c>
      <c r="C32" s="305">
        <f>SUM(C33:C41)</f>
        <v>58.163999999999831</v>
      </c>
      <c r="D32" s="305">
        <f>SUM(D33:D41)</f>
        <v>50.635000000000062</v>
      </c>
      <c r="E32" s="304"/>
      <c r="F32" s="305">
        <f>SUM(F33:F41)</f>
        <v>0.53590938330752258</v>
      </c>
      <c r="G32" s="305">
        <f>SUM(G33:G41)</f>
        <v>0.71112098597063655</v>
      </c>
      <c r="H32" s="305">
        <f>SUM(H33:H41)</f>
        <v>0.82701190149848158</v>
      </c>
      <c r="I32" s="304"/>
      <c r="J32" s="305">
        <f>SUM(J33:J41)</f>
        <v>2.9919348864459185</v>
      </c>
      <c r="K32" s="305">
        <f>SUM(K33:K41)</f>
        <v>4.1127149646830468</v>
      </c>
      <c r="L32" s="305">
        <f>SUM(L33:L41)</f>
        <v>5.0304272245611479</v>
      </c>
      <c r="M32" s="304"/>
      <c r="N32" s="305">
        <f>SUM(N33:N41)</f>
        <v>8.0832920834784385</v>
      </c>
      <c r="O32" s="305">
        <f>SUM(O33:O41)</f>
        <v>8.7078815762769128</v>
      </c>
      <c r="P32" s="305">
        <f>SUM(P33:P41)</f>
        <v>9.0219149539502457</v>
      </c>
      <c r="Q32" s="306"/>
      <c r="R32" s="305">
        <f>SUM(R33:R41)</f>
        <v>2.0391390180184219</v>
      </c>
      <c r="S32" s="305">
        <f>SUM(S33:S41)</f>
        <v>2.2190606230779979</v>
      </c>
      <c r="T32" s="305">
        <f>SUM(T33:T41)</f>
        <v>2.332464067098809</v>
      </c>
      <c r="U32" s="306"/>
      <c r="V32" s="305">
        <f>SUM(V33:V41)</f>
        <v>4.4544710956390006</v>
      </c>
      <c r="W32" s="305">
        <f>SUM(W33:W41)</f>
        <v>4.7693707050680141</v>
      </c>
      <c r="X32" s="305">
        <f>SUM(X33:X41)</f>
        <v>4.866203187548801</v>
      </c>
      <c r="Y32" s="306"/>
      <c r="Z32" s="305">
        <f>SUM(Z33:Z41)</f>
        <v>17.26126504849028</v>
      </c>
      <c r="AA32" s="305">
        <f>SUM(AA33:AA41)</f>
        <v>15.626243694005494</v>
      </c>
      <c r="AB32" s="305">
        <f>SUM(AB33:AB41)</f>
        <v>14.344005859091531</v>
      </c>
      <c r="AC32" s="306"/>
      <c r="AD32" s="305">
        <f>SUM(AD33:AD41)</f>
        <v>13.964606227488561</v>
      </c>
      <c r="AE32" s="305">
        <f>SUM(AE33:AE41)</f>
        <v>11.710227460121846</v>
      </c>
      <c r="AF32" s="305">
        <f>SUM(AF33:AF41)</f>
        <v>8.2591691691433269</v>
      </c>
      <c r="AG32" s="306"/>
      <c r="AH32" s="305">
        <f>SUM(AH33:AH41)</f>
        <v>9.4839575360173995</v>
      </c>
      <c r="AI32" s="305">
        <f>SUM(AI33:AI41)</f>
        <v>8.2144294998505849</v>
      </c>
      <c r="AJ32" s="305">
        <f>SUM(AJ33:AJ41)</f>
        <v>4.7821739364136224</v>
      </c>
      <c r="AK32" s="306"/>
      <c r="AL32" s="305">
        <f>SUM(AL33:AL41)</f>
        <v>3.3824247211144454</v>
      </c>
      <c r="AM32" s="305">
        <f>SUM(AM33:AM41)</f>
        <v>2.0929504909452921</v>
      </c>
      <c r="AN32" s="305">
        <f>SUM(AN33:AN41)</f>
        <v>1.1716297006940932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7.7638315907610185</v>
      </c>
      <c r="C33" s="304">
        <f t="shared" ref="C33:C41" si="64">SUM(G33,K33,O33,S33,W33,AA33,AE33,AI33,AM33)</f>
        <v>7.0904059826049632</v>
      </c>
      <c r="D33" s="304">
        <f t="shared" ref="D33:D40" si="65">SUM(H33,L33,P33,T33,X33,AB33,AF33,AJ33,AN33)</f>
        <v>6.6686328301122426</v>
      </c>
      <c r="E33" s="304"/>
      <c r="F33" s="304">
        <v>8.8402214883029295E-2</v>
      </c>
      <c r="G33" s="304">
        <v>0.10514047600463905</v>
      </c>
      <c r="H33" s="304">
        <v>0.11289116189344947</v>
      </c>
      <c r="I33" s="304"/>
      <c r="J33" s="304">
        <v>0.66204600520970369</v>
      </c>
      <c r="K33" s="304">
        <v>0.85495071558421454</v>
      </c>
      <c r="L33" s="304">
        <v>0.99311904031091136</v>
      </c>
      <c r="M33" s="304"/>
      <c r="N33" s="304">
        <v>1.9476151965267627</v>
      </c>
      <c r="O33" s="304">
        <v>1.9974822173776547</v>
      </c>
      <c r="P33" s="304">
        <v>2.0579480868934872</v>
      </c>
      <c r="Q33" s="306"/>
      <c r="R33" s="304">
        <v>0.43110305735613741</v>
      </c>
      <c r="S33" s="304">
        <v>0.42607705668425722</v>
      </c>
      <c r="T33" s="304">
        <v>0.4279803212266608</v>
      </c>
      <c r="U33" s="306"/>
      <c r="V33" s="304">
        <v>0.96331377009699637</v>
      </c>
      <c r="W33" s="304">
        <v>0.95524277842179128</v>
      </c>
      <c r="X33" s="304">
        <v>0.97505088889254932</v>
      </c>
      <c r="Y33" s="306"/>
      <c r="Z33" s="304">
        <v>1.7000359956311</v>
      </c>
      <c r="AA33" s="304">
        <v>1.2891757719324872</v>
      </c>
      <c r="AB33" s="304">
        <v>1.1165694617909467</v>
      </c>
      <c r="AC33" s="306"/>
      <c r="AD33" s="304">
        <v>1.1833605517243848</v>
      </c>
      <c r="AE33" s="304">
        <v>0.8522157214228121</v>
      </c>
      <c r="AF33" s="304">
        <v>0.59496091950209951</v>
      </c>
      <c r="AG33" s="306"/>
      <c r="AH33" s="304">
        <v>0.62865800624202728</v>
      </c>
      <c r="AI33" s="304">
        <v>0.4703568948557546</v>
      </c>
      <c r="AJ33" s="304">
        <v>0.28417906667285714</v>
      </c>
      <c r="AK33" s="306"/>
      <c r="AL33" s="304">
        <v>0.15929679309087699</v>
      </c>
      <c r="AM33" s="304">
        <v>0.1397643503213524</v>
      </c>
      <c r="AN33" s="304">
        <v>0.10593388292928009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9.0361893664410129</v>
      </c>
      <c r="C34" s="304">
        <f t="shared" si="64"/>
        <v>9.2080579866676828</v>
      </c>
      <c r="D34" s="304">
        <f t="shared" si="65"/>
        <v>9.0591396911190198</v>
      </c>
      <c r="E34" s="304"/>
      <c r="F34" s="304">
        <v>0.31413692821379458</v>
      </c>
      <c r="G34" s="304">
        <v>0.43153118041957117</v>
      </c>
      <c r="H34" s="304">
        <v>0.49580630755463073</v>
      </c>
      <c r="I34" s="304"/>
      <c r="J34" s="304">
        <v>1.194435119592274</v>
      </c>
      <c r="K34" s="304">
        <v>1.6741297317498893</v>
      </c>
      <c r="L34" s="304">
        <v>2.037691555244364</v>
      </c>
      <c r="M34" s="304"/>
      <c r="N34" s="304">
        <v>2.4531520704454945</v>
      </c>
      <c r="O34" s="304">
        <v>2.6038137675908675</v>
      </c>
      <c r="P34" s="304">
        <v>2.6109238703780475</v>
      </c>
      <c r="Q34" s="306"/>
      <c r="R34" s="304">
        <v>0.27063298249920653</v>
      </c>
      <c r="S34" s="304">
        <v>0.28081210647669669</v>
      </c>
      <c r="T34" s="304">
        <v>0.27687102764384186</v>
      </c>
      <c r="U34" s="306"/>
      <c r="V34" s="304">
        <v>1.0461726721618474</v>
      </c>
      <c r="W34" s="304">
        <v>1.0884361287083888</v>
      </c>
      <c r="X34" s="304">
        <v>1.102668573724094</v>
      </c>
      <c r="Y34" s="306"/>
      <c r="Z34" s="304">
        <v>1.996223395123943</v>
      </c>
      <c r="AA34" s="304">
        <v>1.6776144446568688</v>
      </c>
      <c r="AB34" s="304">
        <v>1.5022451629571911</v>
      </c>
      <c r="AC34" s="306"/>
      <c r="AD34" s="304">
        <v>1.0196233315222676</v>
      </c>
      <c r="AE34" s="304">
        <v>0.77163091594406241</v>
      </c>
      <c r="AF34" s="304">
        <v>0.50460760075309308</v>
      </c>
      <c r="AG34" s="306"/>
      <c r="AH34" s="304">
        <v>0.61715456717701789</v>
      </c>
      <c r="AI34" s="304">
        <v>0.55082051664183984</v>
      </c>
      <c r="AJ34" s="304">
        <v>0.42897599058987113</v>
      </c>
      <c r="AK34" s="306"/>
      <c r="AL34" s="304">
        <v>0.12465829970516823</v>
      </c>
      <c r="AM34" s="304">
        <v>0.12926919447949897</v>
      </c>
      <c r="AN34" s="304">
        <v>9.9349602273886409E-2</v>
      </c>
    </row>
    <row r="35" spans="1:40" x14ac:dyDescent="0.2">
      <c r="A35" s="13" t="str">
        <f t="shared" si="63"/>
        <v>Associate professional occupations</v>
      </c>
      <c r="B35" s="304">
        <f t="shared" si="66"/>
        <v>6.9241057576386389</v>
      </c>
      <c r="C35" s="304">
        <f t="shared" si="64"/>
        <v>6.0463237706816253</v>
      </c>
      <c r="D35" s="304">
        <f t="shared" si="65"/>
        <v>5.5709892014386577</v>
      </c>
      <c r="E35" s="304"/>
      <c r="F35" s="304">
        <v>7.8760170219549161E-2</v>
      </c>
      <c r="G35" s="304">
        <v>9.5418991500549485E-2</v>
      </c>
      <c r="H35" s="304">
        <v>0.11320426684916662</v>
      </c>
      <c r="I35" s="304"/>
      <c r="J35" s="304">
        <v>0.52909661020490883</v>
      </c>
      <c r="K35" s="304">
        <v>0.63945960408021252</v>
      </c>
      <c r="L35" s="304">
        <v>0.75577468885890331</v>
      </c>
      <c r="M35" s="304"/>
      <c r="N35" s="304">
        <v>1.5653192474137105</v>
      </c>
      <c r="O35" s="304">
        <v>1.5543549528014036</v>
      </c>
      <c r="P35" s="304">
        <v>1.5134034158049126</v>
      </c>
      <c r="Q35" s="306"/>
      <c r="R35" s="304">
        <v>0.47455724829288193</v>
      </c>
      <c r="S35" s="304">
        <v>0.4990008434892293</v>
      </c>
      <c r="T35" s="304">
        <v>0.53311800570568435</v>
      </c>
      <c r="U35" s="306"/>
      <c r="V35" s="304">
        <v>0.61313664796102529</v>
      </c>
      <c r="W35" s="304">
        <v>0.56393455129621406</v>
      </c>
      <c r="X35" s="304">
        <v>0.5456014596150589</v>
      </c>
      <c r="Y35" s="306"/>
      <c r="Z35" s="304">
        <v>1.8225680015854655</v>
      </c>
      <c r="AA35" s="304">
        <v>1.4190801163670523</v>
      </c>
      <c r="AB35" s="304">
        <v>1.2677086691795443</v>
      </c>
      <c r="AC35" s="306"/>
      <c r="AD35" s="304">
        <v>1.1708553962793202</v>
      </c>
      <c r="AE35" s="304">
        <v>0.81671218019413039</v>
      </c>
      <c r="AF35" s="304">
        <v>0.54236655761668362</v>
      </c>
      <c r="AG35" s="306"/>
      <c r="AH35" s="304">
        <v>0.56034949617283059</v>
      </c>
      <c r="AI35" s="304">
        <v>0.36679202114042753</v>
      </c>
      <c r="AJ35" s="304">
        <v>0.23480167989961367</v>
      </c>
      <c r="AK35" s="306"/>
      <c r="AL35" s="304">
        <v>0.10946293950894734</v>
      </c>
      <c r="AM35" s="304">
        <v>9.1570509812405901E-2</v>
      </c>
      <c r="AN35" s="304">
        <v>6.5010457909090102E-2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4.622078903681202</v>
      </c>
      <c r="C36" s="304">
        <f t="shared" si="64"/>
        <v>3.906673371727166</v>
      </c>
      <c r="D36" s="304">
        <f t="shared" si="65"/>
        <v>3.17461013433942</v>
      </c>
      <c r="E36" s="304"/>
      <c r="F36" s="304">
        <v>1.229443727828841E-2</v>
      </c>
      <c r="G36" s="304">
        <v>1.6558787606217259E-2</v>
      </c>
      <c r="H36" s="304">
        <v>1.9583069753826E-2</v>
      </c>
      <c r="I36" s="304"/>
      <c r="J36" s="304">
        <v>0.14861844217753753</v>
      </c>
      <c r="K36" s="304">
        <v>0.2043121745668926</v>
      </c>
      <c r="L36" s="304">
        <v>0.25523144678624926</v>
      </c>
      <c r="M36" s="304"/>
      <c r="N36" s="304">
        <v>0.64768774126420237</v>
      </c>
      <c r="O36" s="304">
        <v>0.71368136462191989</v>
      </c>
      <c r="P36" s="304">
        <v>0.7297182494099097</v>
      </c>
      <c r="Q36" s="306"/>
      <c r="R36" s="304">
        <v>0.22197868721160466</v>
      </c>
      <c r="S36" s="304">
        <v>0.24377693046516177</v>
      </c>
      <c r="T36" s="304">
        <v>0.25028606206126125</v>
      </c>
      <c r="U36" s="306"/>
      <c r="V36" s="304">
        <v>0.28670614900870145</v>
      </c>
      <c r="W36" s="304">
        <v>0.29958021484805314</v>
      </c>
      <c r="X36" s="304">
        <v>0.30940995758642564</v>
      </c>
      <c r="Y36" s="306"/>
      <c r="Z36" s="304">
        <v>1.1560966084906776</v>
      </c>
      <c r="AA36" s="304">
        <v>0.98300756636430142</v>
      </c>
      <c r="AB36" s="304">
        <v>0.84892074962788577</v>
      </c>
      <c r="AC36" s="306"/>
      <c r="AD36" s="304">
        <v>1.463859300547137</v>
      </c>
      <c r="AE36" s="304">
        <v>1.0303785488927062</v>
      </c>
      <c r="AF36" s="304">
        <v>0.60561494427104345</v>
      </c>
      <c r="AG36" s="306"/>
      <c r="AH36" s="304">
        <v>0.57332069538645136</v>
      </c>
      <c r="AI36" s="304">
        <v>0.31623327739629858</v>
      </c>
      <c r="AJ36" s="304">
        <v>7.8201765867525377E-2</v>
      </c>
      <c r="AK36" s="306"/>
      <c r="AL36" s="304">
        <v>0.11151684231660142</v>
      </c>
      <c r="AM36" s="304">
        <v>9.9144506965615373E-2</v>
      </c>
      <c r="AN36" s="304">
        <v>7.7643888975293854E-2</v>
      </c>
    </row>
    <row r="37" spans="1:40" x14ac:dyDescent="0.2">
      <c r="A37" s="13" t="str">
        <f t="shared" si="63"/>
        <v>Skilled trades occupations</v>
      </c>
      <c r="B37" s="304">
        <f t="shared" si="66"/>
        <v>14.598845373983735</v>
      </c>
      <c r="C37" s="304">
        <f t="shared" si="64"/>
        <v>13.228108110576349</v>
      </c>
      <c r="D37" s="304">
        <f t="shared" si="65"/>
        <v>10.675059961443186</v>
      </c>
      <c r="E37" s="304"/>
      <c r="F37" s="304">
        <v>1.1222997671269094E-2</v>
      </c>
      <c r="G37" s="304">
        <v>1.6328461375837971E-2</v>
      </c>
      <c r="H37" s="304">
        <v>1.8632368130313565E-2</v>
      </c>
      <c r="I37" s="304"/>
      <c r="J37" s="304">
        <v>0.24098954637126996</v>
      </c>
      <c r="K37" s="304">
        <v>0.37727778716186655</v>
      </c>
      <c r="L37" s="304">
        <v>0.46280265340284138</v>
      </c>
      <c r="M37" s="304"/>
      <c r="N37" s="304">
        <v>0.59096030832350699</v>
      </c>
      <c r="O37" s="304">
        <v>0.72639578489456968</v>
      </c>
      <c r="P37" s="304">
        <v>0.78813933403178327</v>
      </c>
      <c r="Q37" s="306"/>
      <c r="R37" s="304">
        <v>0.25013483957348703</v>
      </c>
      <c r="S37" s="304">
        <v>0.28495327652983526</v>
      </c>
      <c r="T37" s="304">
        <v>0.29724070572677791</v>
      </c>
      <c r="U37" s="306"/>
      <c r="V37" s="304">
        <v>0.93954535079432122</v>
      </c>
      <c r="W37" s="304">
        <v>1.0759283615781705</v>
      </c>
      <c r="X37" s="304">
        <v>1.0915940459669162</v>
      </c>
      <c r="Y37" s="306"/>
      <c r="Z37" s="304">
        <v>6.0668758680300998</v>
      </c>
      <c r="AA37" s="304">
        <v>5.4630001141712672</v>
      </c>
      <c r="AB37" s="304">
        <v>4.7998191981709608</v>
      </c>
      <c r="AC37" s="306"/>
      <c r="AD37" s="304">
        <v>3.582164880966213</v>
      </c>
      <c r="AE37" s="304">
        <v>2.9555752300820224</v>
      </c>
      <c r="AF37" s="304">
        <v>1.8576566662919982</v>
      </c>
      <c r="AG37" s="306"/>
      <c r="AH37" s="304">
        <v>2.1596113888530653</v>
      </c>
      <c r="AI37" s="304">
        <v>1.9416888621143304</v>
      </c>
      <c r="AJ37" s="304">
        <v>1.1842130378424027</v>
      </c>
      <c r="AK37" s="306"/>
      <c r="AL37" s="304">
        <v>0.75734019340050351</v>
      </c>
      <c r="AM37" s="304">
        <v>0.38696023266844837</v>
      </c>
      <c r="AN37" s="304">
        <v>0.17496195187919153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0.88357235380578325</v>
      </c>
      <c r="C38" s="304">
        <f t="shared" si="64"/>
        <v>0.86084558791962551</v>
      </c>
      <c r="D38" s="304">
        <f t="shared" si="65"/>
        <v>0.79940484929215672</v>
      </c>
      <c r="E38" s="304"/>
      <c r="F38" s="304">
        <v>1.4057268729492993E-2</v>
      </c>
      <c r="G38" s="304">
        <v>2.1109857042864295E-2</v>
      </c>
      <c r="H38" s="304">
        <v>3.3100304719007913E-2</v>
      </c>
      <c r="I38" s="304"/>
      <c r="J38" s="304">
        <v>1.1181374696373045E-2</v>
      </c>
      <c r="K38" s="304">
        <v>1.530786015939639E-2</v>
      </c>
      <c r="L38" s="304">
        <v>1.9476485497912591E-2</v>
      </c>
      <c r="M38" s="304"/>
      <c r="N38" s="304">
        <v>9.1524830905881649E-2</v>
      </c>
      <c r="O38" s="304">
        <v>9.6221794413127351E-2</v>
      </c>
      <c r="P38" s="304">
        <v>9.3903698502913871E-2</v>
      </c>
      <c r="Q38" s="306"/>
      <c r="R38" s="304">
        <v>2.299979552820559E-2</v>
      </c>
      <c r="S38" s="304">
        <v>2.2407854036137813E-2</v>
      </c>
      <c r="T38" s="304">
        <v>2.1713517122725682E-2</v>
      </c>
      <c r="U38" s="306"/>
      <c r="V38" s="304">
        <v>8.2471314324839021E-2</v>
      </c>
      <c r="W38" s="304">
        <v>8.8379304461661881E-2</v>
      </c>
      <c r="X38" s="304">
        <v>8.0927383279484469E-2</v>
      </c>
      <c r="Y38" s="306"/>
      <c r="Z38" s="304">
        <v>0.14622285976833049</v>
      </c>
      <c r="AA38" s="304">
        <v>0.13406120331654231</v>
      </c>
      <c r="AB38" s="304">
        <v>0.11925859558018836</v>
      </c>
      <c r="AC38" s="306"/>
      <c r="AD38" s="304">
        <v>0.17109939032540333</v>
      </c>
      <c r="AE38" s="304">
        <v>0.13709510153999238</v>
      </c>
      <c r="AF38" s="304">
        <v>0.10262207109991442</v>
      </c>
      <c r="AG38" s="306"/>
      <c r="AH38" s="304">
        <v>0.26135974459772587</v>
      </c>
      <c r="AI38" s="304">
        <v>0.26340892590747211</v>
      </c>
      <c r="AJ38" s="304">
        <v>0.25510631094532082</v>
      </c>
      <c r="AK38" s="306"/>
      <c r="AL38" s="304">
        <v>8.2655774929531287E-2</v>
      </c>
      <c r="AM38" s="304">
        <v>8.2853687042430971E-2</v>
      </c>
      <c r="AN38" s="304">
        <v>7.3296482544688554E-2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1.8482496360887737</v>
      </c>
      <c r="C39" s="304">
        <f t="shared" si="64"/>
        <v>1.7602939542264544</v>
      </c>
      <c r="D39" s="304">
        <f t="shared" si="65"/>
        <v>1.5949518738335942</v>
      </c>
      <c r="E39" s="304"/>
      <c r="F39" s="304">
        <v>8.8074873847246351E-3</v>
      </c>
      <c r="G39" s="304">
        <v>1.180155734437739E-2</v>
      </c>
      <c r="H39" s="304">
        <v>1.2863654739115958E-2</v>
      </c>
      <c r="I39" s="304"/>
      <c r="J39" s="304">
        <v>7.2163823914298375E-2</v>
      </c>
      <c r="K39" s="304">
        <v>0.10016100145321889</v>
      </c>
      <c r="L39" s="304">
        <v>0.11150179688751677</v>
      </c>
      <c r="M39" s="304"/>
      <c r="N39" s="304">
        <v>0.33509232259321653</v>
      </c>
      <c r="O39" s="304">
        <v>0.38133940009074496</v>
      </c>
      <c r="P39" s="304">
        <v>0.4167099807382405</v>
      </c>
      <c r="Q39" s="306"/>
      <c r="R39" s="304">
        <v>0.10583214643004703</v>
      </c>
      <c r="S39" s="304">
        <v>0.12371149127817438</v>
      </c>
      <c r="T39" s="304">
        <v>0.1304162898241778</v>
      </c>
      <c r="U39" s="306"/>
      <c r="V39" s="304">
        <v>0.11109122577995166</v>
      </c>
      <c r="W39" s="304">
        <v>0.12923703239779541</v>
      </c>
      <c r="X39" s="304">
        <v>0.13389215093394913</v>
      </c>
      <c r="Y39" s="306"/>
      <c r="Z39" s="304">
        <v>0.4951730086025446</v>
      </c>
      <c r="AA39" s="304">
        <v>0.44243498322581037</v>
      </c>
      <c r="AB39" s="304">
        <v>0.39716421054226048</v>
      </c>
      <c r="AC39" s="306"/>
      <c r="AD39" s="304">
        <v>0.35357876537651317</v>
      </c>
      <c r="AE39" s="304">
        <v>0.28717573580711303</v>
      </c>
      <c r="AF39" s="304">
        <v>0.2293973532623598</v>
      </c>
      <c r="AG39" s="306"/>
      <c r="AH39" s="304">
        <v>0.23838056420667159</v>
      </c>
      <c r="AI39" s="304">
        <v>0.1703261666768035</v>
      </c>
      <c r="AJ39" s="304">
        <v>7.555751622217112E-2</v>
      </c>
      <c r="AK39" s="306"/>
      <c r="AL39" s="304">
        <v>0.12813029180080593</v>
      </c>
      <c r="AM39" s="304">
        <v>0.11410658595241667</v>
      </c>
      <c r="AN39" s="304">
        <v>8.7448920683802445E-2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11.862192912807464</v>
      </c>
      <c r="C40" s="304">
        <f t="shared" si="64"/>
        <v>12.370326790141005</v>
      </c>
      <c r="D40" s="304">
        <f t="shared" si="65"/>
        <v>10.384433967782893</v>
      </c>
      <c r="E40" s="304"/>
      <c r="F40" s="304">
        <v>1.3067278808162565E-3</v>
      </c>
      <c r="G40" s="304">
        <v>2.0597578795517901E-3</v>
      </c>
      <c r="H40" s="304">
        <v>2.451642332993012E-3</v>
      </c>
      <c r="I40" s="304"/>
      <c r="J40" s="304">
        <v>0.10251460244278349</v>
      </c>
      <c r="K40" s="304">
        <v>0.20151431468425221</v>
      </c>
      <c r="L40" s="304">
        <v>0.33576449506313177</v>
      </c>
      <c r="M40" s="304"/>
      <c r="N40" s="304">
        <v>0.28061932589450939</v>
      </c>
      <c r="O40" s="304">
        <v>0.44322855143534062</v>
      </c>
      <c r="P40" s="304">
        <v>0.60501765067355151</v>
      </c>
      <c r="Q40" s="306"/>
      <c r="R40" s="305">
        <v>0.16307026328022464</v>
      </c>
      <c r="S40" s="305">
        <v>0.23469012143161591</v>
      </c>
      <c r="T40" s="305">
        <v>0.2796053627005855</v>
      </c>
      <c r="U40" s="306"/>
      <c r="V40" s="305">
        <v>0.34130770055464443</v>
      </c>
      <c r="W40" s="305">
        <v>0.49467752371355728</v>
      </c>
      <c r="X40" s="305">
        <v>0.54852257914636904</v>
      </c>
      <c r="Y40" s="306"/>
      <c r="Z40" s="305">
        <v>3.1869296907289737</v>
      </c>
      <c r="AA40" s="305">
        <v>3.6508538250786087</v>
      </c>
      <c r="AB40" s="305">
        <v>3.7513978960833847</v>
      </c>
      <c r="AC40" s="306"/>
      <c r="AD40" s="305">
        <v>3.8319132167709422</v>
      </c>
      <c r="AE40" s="305">
        <v>4.025157875772023</v>
      </c>
      <c r="AF40" s="305">
        <v>3.3103230713126255</v>
      </c>
      <c r="AG40" s="306"/>
      <c r="AH40" s="305">
        <v>2.7464566479674706</v>
      </c>
      <c r="AI40" s="305">
        <v>2.730249423960136</v>
      </c>
      <c r="AJ40" s="305">
        <v>1.3073844018012348</v>
      </c>
      <c r="AK40" s="306"/>
      <c r="AL40" s="305">
        <v>1.2080747372870984</v>
      </c>
      <c r="AM40" s="305">
        <v>0.58789539618591913</v>
      </c>
      <c r="AN40" s="305">
        <v>0.24396686866901807</v>
      </c>
    </row>
    <row r="41" spans="1:40" x14ac:dyDescent="0.2">
      <c r="A41" s="39" t="str">
        <f t="shared" si="63"/>
        <v>Elementary occupations</v>
      </c>
      <c r="B41" s="307">
        <f t="shared" si="66"/>
        <v>4.6579341047923606</v>
      </c>
      <c r="C41" s="307">
        <f t="shared" si="64"/>
        <v>3.6929644454549515</v>
      </c>
      <c r="D41" s="307">
        <f>SUM(H41,L41,P41,T41,X41,AB41,AF41,AJ41,AN41)</f>
        <v>2.7077774906388892</v>
      </c>
      <c r="E41" s="307"/>
      <c r="F41" s="307">
        <v>6.921151046558288E-3</v>
      </c>
      <c r="G41" s="307">
        <v>1.117191679702821E-2</v>
      </c>
      <c r="H41" s="307">
        <v>1.8479125525978333E-2</v>
      </c>
      <c r="I41" s="307"/>
      <c r="J41" s="307">
        <v>3.0889361836769498E-2</v>
      </c>
      <c r="K41" s="307">
        <v>4.5601775243103042E-2</v>
      </c>
      <c r="L41" s="307">
        <v>5.9065062509316958E-2</v>
      </c>
      <c r="M41" s="307"/>
      <c r="N41" s="307">
        <v>0.17132104011115343</v>
      </c>
      <c r="O41" s="307">
        <v>0.19136374305128501</v>
      </c>
      <c r="P41" s="307">
        <v>0.20615066751739985</v>
      </c>
      <c r="Q41" s="308"/>
      <c r="R41" s="307">
        <v>9.8829997846627035E-2</v>
      </c>
      <c r="S41" s="307">
        <v>0.10363094268688916</v>
      </c>
      <c r="T41" s="307">
        <v>0.11523277508709399</v>
      </c>
      <c r="U41" s="308"/>
      <c r="V41" s="307">
        <v>7.0726264956674792E-2</v>
      </c>
      <c r="W41" s="307">
        <v>7.3954809642381603E-2</v>
      </c>
      <c r="X41" s="307">
        <v>7.8536148403953343E-2</v>
      </c>
      <c r="Y41" s="308"/>
      <c r="Z41" s="307">
        <v>0.69113962052914579</v>
      </c>
      <c r="AA41" s="307">
        <v>0.56701566889255406</v>
      </c>
      <c r="AB41" s="307">
        <v>0.5409219151591681</v>
      </c>
      <c r="AC41" s="308"/>
      <c r="AD41" s="307">
        <v>1.1881513939763801</v>
      </c>
      <c r="AE41" s="307">
        <v>0.83428615046698362</v>
      </c>
      <c r="AF41" s="307">
        <v>0.51161998503351036</v>
      </c>
      <c r="AG41" s="308"/>
      <c r="AH41" s="307">
        <v>1.698666425414139</v>
      </c>
      <c r="AI41" s="307">
        <v>1.4045534111575226</v>
      </c>
      <c r="AJ41" s="307">
        <v>0.93375416657262578</v>
      </c>
      <c r="AK41" s="308"/>
      <c r="AL41" s="307">
        <v>0.70128884907491218</v>
      </c>
      <c r="AM41" s="307">
        <v>0.46138602751720431</v>
      </c>
      <c r="AN41" s="307">
        <v>0.24401764482984226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Sheffield City Region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46.38600000000001</v>
      </c>
      <c r="C50" s="305">
        <f>SUM(C51:C59)</f>
        <v>45.53299999999998</v>
      </c>
      <c r="D50" s="305">
        <f>SUM(D51:D59)</f>
        <v>45.899000000000044</v>
      </c>
      <c r="E50" s="304"/>
      <c r="F50" s="305">
        <f>SUM(F51:F59)</f>
        <v>9.9901238518091573E-2</v>
      </c>
      <c r="G50" s="305">
        <f>SUM(G51:G59)</f>
        <v>0.15234159922208121</v>
      </c>
      <c r="H50" s="305">
        <f>SUM(H51:H59)</f>
        <v>0.24579489389264333</v>
      </c>
      <c r="I50" s="304"/>
      <c r="J50" s="305">
        <f>SUM(J51:J59)</f>
        <v>1.9659567941698921</v>
      </c>
      <c r="K50" s="305">
        <f>SUM(K51:K59)</f>
        <v>2.867449609504547</v>
      </c>
      <c r="L50" s="305">
        <f>SUM(L51:L59)</f>
        <v>4.1431301675731671</v>
      </c>
      <c r="M50" s="304"/>
      <c r="N50" s="305">
        <f>SUM(N51:N59)</f>
        <v>3.9402617695285005</v>
      </c>
      <c r="O50" s="305">
        <f>SUM(O51:O59)</f>
        <v>4.4806660719237703</v>
      </c>
      <c r="P50" s="305">
        <f>SUM(P51:P59)</f>
        <v>5.4937025507627997</v>
      </c>
      <c r="Q50" s="304"/>
      <c r="R50" s="305">
        <f>SUM(R51:R59)</f>
        <v>1.4049653446286241</v>
      </c>
      <c r="S50" s="305">
        <f>SUM(S51:S59)</f>
        <v>1.580681604320247</v>
      </c>
      <c r="T50" s="305">
        <f>SUM(T51:T59)</f>
        <v>2.0158028741043341</v>
      </c>
      <c r="U50" s="304"/>
      <c r="V50" s="305">
        <f>SUM(V51:V59)</f>
        <v>2.766911295988268</v>
      </c>
      <c r="W50" s="305">
        <f>SUM(W51:W59)</f>
        <v>3.0452651717092025</v>
      </c>
      <c r="X50" s="305">
        <f>SUM(X51:X59)</f>
        <v>3.7312587742476975</v>
      </c>
      <c r="Y50" s="304"/>
      <c r="Z50" s="305">
        <f>SUM(Z51:Z59)</f>
        <v>15.334301309635901</v>
      </c>
      <c r="AA50" s="305">
        <f>SUM(AA51:AA59)</f>
        <v>14.148970736049016</v>
      </c>
      <c r="AB50" s="305">
        <f>SUM(AB51:AB59)</f>
        <v>14.607798433129604</v>
      </c>
      <c r="AC50" s="304"/>
      <c r="AD50" s="305">
        <f>SUM(AD51:AD59)</f>
        <v>11.521942890248543</v>
      </c>
      <c r="AE50" s="305">
        <f>SUM(AE51:AE59)</f>
        <v>10.691179818006228</v>
      </c>
      <c r="AF50" s="305">
        <f>SUM(AF51:AF59)</f>
        <v>9.566220418094348</v>
      </c>
      <c r="AG50" s="304"/>
      <c r="AH50" s="305">
        <f>SUM(AH51:AH59)</f>
        <v>6.9392760261473301</v>
      </c>
      <c r="AI50" s="305">
        <f>SUM(AI51:AI59)</f>
        <v>6.7953298407132756</v>
      </c>
      <c r="AJ50" s="305">
        <f>SUM(AJ51:AJ59)</f>
        <v>5.3744043725193293</v>
      </c>
      <c r="AK50" s="304"/>
      <c r="AL50" s="305">
        <f>SUM(AL51:AL59)</f>
        <v>2.412483331134855</v>
      </c>
      <c r="AM50" s="305">
        <f>SUM(AM51:AM59)</f>
        <v>1.7711155485516161</v>
      </c>
      <c r="AN50" s="305">
        <f>SUM(AN51:AN59)</f>
        <v>0.72088751567610898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5.6171761887618947</v>
      </c>
      <c r="C51" s="304">
        <f t="shared" ref="C51:D51" si="68">SUM(G51,K51,O51,S51,W51,AA51,AE51,AI51,AM51)</f>
        <v>5.2879291942294007</v>
      </c>
      <c r="D51" s="304">
        <f t="shared" si="68"/>
        <v>5.9477166067676954</v>
      </c>
      <c r="E51" s="304"/>
      <c r="F51" s="304">
        <v>1.9121975692430244E-2</v>
      </c>
      <c r="G51" s="304">
        <v>2.9235387420428759E-2</v>
      </c>
      <c r="H51" s="304">
        <v>4.3136481081862729E-2</v>
      </c>
      <c r="I51" s="304"/>
      <c r="J51" s="304">
        <v>0.54257430269415441</v>
      </c>
      <c r="K51" s="304">
        <v>0.76293204881543664</v>
      </c>
      <c r="L51" s="304">
        <v>1.1411836812244593</v>
      </c>
      <c r="M51" s="304"/>
      <c r="N51" s="304">
        <v>0.95581797854810746</v>
      </c>
      <c r="O51" s="304">
        <v>1.0086906523831622</v>
      </c>
      <c r="P51" s="304">
        <v>1.2010836120563095</v>
      </c>
      <c r="Q51" s="304"/>
      <c r="R51" s="304">
        <v>0.24543132525990932</v>
      </c>
      <c r="S51" s="304">
        <v>0.233176712860059</v>
      </c>
      <c r="T51" s="304">
        <v>0.24429522826383646</v>
      </c>
      <c r="U51" s="304"/>
      <c r="V51" s="304">
        <v>0.60106596402805657</v>
      </c>
      <c r="W51" s="304">
        <v>0.59987795398327903</v>
      </c>
      <c r="X51" s="304">
        <v>0.71543794775023217</v>
      </c>
      <c r="Y51" s="304"/>
      <c r="Z51" s="304">
        <v>1.5496031063809406</v>
      </c>
      <c r="AA51" s="304">
        <v>1.2398455959997026</v>
      </c>
      <c r="AB51" s="304">
        <v>1.4183659233754524</v>
      </c>
      <c r="AC51" s="304"/>
      <c r="AD51" s="304">
        <v>0.92049336946016469</v>
      </c>
      <c r="AE51" s="304">
        <v>0.72171665533286078</v>
      </c>
      <c r="AF51" s="304">
        <v>0.63631302427942737</v>
      </c>
      <c r="AG51" s="304"/>
      <c r="AH51" s="304">
        <v>0.58161010843501493</v>
      </c>
      <c r="AI51" s="304">
        <v>0.49981779424056144</v>
      </c>
      <c r="AJ51" s="304">
        <v>0.39296963249507372</v>
      </c>
      <c r="AK51" s="304"/>
      <c r="AL51" s="304">
        <v>0.2014580582631163</v>
      </c>
      <c r="AM51" s="304">
        <v>0.19263639319391074</v>
      </c>
      <c r="AN51" s="304">
        <v>0.15493107624104113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5.190474250717287</v>
      </c>
      <c r="C52" s="304">
        <f t="shared" ref="C52:C59" si="70">SUM(G52,K52,O52,S52,W52,AA52,AE52,AI52,AM52)</f>
        <v>5.3808289439945716</v>
      </c>
      <c r="D52" s="304">
        <f t="shared" ref="D52:D59" si="71">SUM(H52,L52,P52,T52,X52,AB52,AF52,AJ52,AN52)</f>
        <v>6.1352934555485161</v>
      </c>
      <c r="E52" s="304"/>
      <c r="F52" s="304">
        <v>3.7510840860830119E-2</v>
      </c>
      <c r="G52" s="304">
        <v>5.0361497530985275E-2</v>
      </c>
      <c r="H52" s="304">
        <v>6.2044071534050865E-2</v>
      </c>
      <c r="I52" s="304"/>
      <c r="J52" s="304">
        <v>0.72493954585151077</v>
      </c>
      <c r="K52" s="304">
        <v>1.047447004382021</v>
      </c>
      <c r="L52" s="304">
        <v>1.4772485129333759</v>
      </c>
      <c r="M52" s="304"/>
      <c r="N52" s="304">
        <v>1.0471043291321485</v>
      </c>
      <c r="O52" s="304">
        <v>1.1285628783381363</v>
      </c>
      <c r="P52" s="304">
        <v>1.2651951876383232</v>
      </c>
      <c r="Q52" s="304"/>
      <c r="R52" s="304">
        <v>0.13763359353601556</v>
      </c>
      <c r="S52" s="304">
        <v>0.12608773854228911</v>
      </c>
      <c r="T52" s="304">
        <v>0.14917472221807435</v>
      </c>
      <c r="U52" s="304"/>
      <c r="V52" s="304">
        <v>0.39504014938752952</v>
      </c>
      <c r="W52" s="304">
        <v>0.34958830481658981</v>
      </c>
      <c r="X52" s="304">
        <v>0.27436671323780226</v>
      </c>
      <c r="Y52" s="304"/>
      <c r="Z52" s="304">
        <v>1.5660389133226011</v>
      </c>
      <c r="AA52" s="304">
        <v>1.5029592961779108</v>
      </c>
      <c r="AB52" s="304">
        <v>1.8923529279364539</v>
      </c>
      <c r="AC52" s="304"/>
      <c r="AD52" s="304">
        <v>0.78795529996038249</v>
      </c>
      <c r="AE52" s="304">
        <v>0.70111748867723478</v>
      </c>
      <c r="AF52" s="304">
        <v>0.65805516088944094</v>
      </c>
      <c r="AG52" s="304"/>
      <c r="AH52" s="304">
        <v>0.36854682372603587</v>
      </c>
      <c r="AI52" s="304">
        <v>0.35531537198011681</v>
      </c>
      <c r="AJ52" s="304">
        <v>0.28226854940990598</v>
      </c>
      <c r="AK52" s="304"/>
      <c r="AL52" s="304">
        <v>0.12570475494023295</v>
      </c>
      <c r="AM52" s="304">
        <v>0.1193893635492872</v>
      </c>
      <c r="AN52" s="304">
        <v>7.4587609751089051E-2</v>
      </c>
    </row>
    <row r="53" spans="1:40" x14ac:dyDescent="0.2">
      <c r="A53" s="13" t="str">
        <f t="shared" si="67"/>
        <v>Associate professional occupations</v>
      </c>
      <c r="B53" s="304">
        <f t="shared" si="69"/>
        <v>3.611230463885823</v>
      </c>
      <c r="C53" s="304">
        <f t="shared" si="70"/>
        <v>3.2425089701745184</v>
      </c>
      <c r="D53" s="304">
        <f t="shared" si="71"/>
        <v>3.5691340422272986</v>
      </c>
      <c r="E53" s="304"/>
      <c r="F53" s="304">
        <v>5.7719745067762694E-3</v>
      </c>
      <c r="G53" s="304">
        <v>8.1376205296240477E-3</v>
      </c>
      <c r="H53" s="304">
        <v>1.2435345568306803E-2</v>
      </c>
      <c r="I53" s="304"/>
      <c r="J53" s="304">
        <v>0.25081773562613702</v>
      </c>
      <c r="K53" s="304">
        <v>0.34594059681713091</v>
      </c>
      <c r="L53" s="304">
        <v>0.51530093850450931</v>
      </c>
      <c r="M53" s="304"/>
      <c r="N53" s="304">
        <v>0.53855339281529391</v>
      </c>
      <c r="O53" s="304">
        <v>0.54957986492955091</v>
      </c>
      <c r="P53" s="304">
        <v>0.65026201616910373</v>
      </c>
      <c r="Q53" s="304"/>
      <c r="R53" s="304">
        <v>0.24250102676136703</v>
      </c>
      <c r="S53" s="304">
        <v>0.2670668872362294</v>
      </c>
      <c r="T53" s="304">
        <v>0.35140461942005202</v>
      </c>
      <c r="U53" s="304"/>
      <c r="V53" s="304">
        <v>0.47916617801395889</v>
      </c>
      <c r="W53" s="304">
        <v>0.45194294701354126</v>
      </c>
      <c r="X53" s="304">
        <v>0.55686403332965462</v>
      </c>
      <c r="Y53" s="304"/>
      <c r="Z53" s="304">
        <v>0.79533521009521313</v>
      </c>
      <c r="AA53" s="304">
        <v>0.53931580729288653</v>
      </c>
      <c r="AB53" s="304">
        <v>0.51281051567167202</v>
      </c>
      <c r="AC53" s="304"/>
      <c r="AD53" s="304">
        <v>0.694003667383019</v>
      </c>
      <c r="AE53" s="304">
        <v>0.54949536354355233</v>
      </c>
      <c r="AF53" s="304">
        <v>0.51998844097932673</v>
      </c>
      <c r="AG53" s="304"/>
      <c r="AH53" s="304">
        <v>0.52995185890217489</v>
      </c>
      <c r="AI53" s="304">
        <v>0.47932474045754625</v>
      </c>
      <c r="AJ53" s="304">
        <v>0.40981215743643101</v>
      </c>
      <c r="AK53" s="304"/>
      <c r="AL53" s="304">
        <v>7.5129419781882964E-2</v>
      </c>
      <c r="AM53" s="304">
        <v>5.1705142354456383E-2</v>
      </c>
      <c r="AN53" s="304">
        <v>4.0255975148242203E-2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4.2017339475096538</v>
      </c>
      <c r="C54" s="304">
        <f t="shared" si="70"/>
        <v>3.9094621824159068</v>
      </c>
      <c r="D54" s="304">
        <f t="shared" si="71"/>
        <v>3.7926690570667656</v>
      </c>
      <c r="E54" s="304"/>
      <c r="F54" s="304">
        <v>2.4389069170798063E-2</v>
      </c>
      <c r="G54" s="304">
        <v>3.9205462949940838E-2</v>
      </c>
      <c r="H54" s="304">
        <v>8.8213167636288822E-2</v>
      </c>
      <c r="I54" s="304"/>
      <c r="J54" s="304">
        <v>0.23172482084572846</v>
      </c>
      <c r="K54" s="304">
        <v>0.35357600047087656</v>
      </c>
      <c r="L54" s="304">
        <v>0.52040384990040311</v>
      </c>
      <c r="M54" s="304"/>
      <c r="N54" s="304">
        <v>0.64277080888996518</v>
      </c>
      <c r="O54" s="304">
        <v>0.79368141436554007</v>
      </c>
      <c r="P54" s="304">
        <v>1.0644823949573148</v>
      </c>
      <c r="Q54" s="304"/>
      <c r="R54" s="304">
        <v>0.36548582817802383</v>
      </c>
      <c r="S54" s="304">
        <v>0.40423455988522727</v>
      </c>
      <c r="T54" s="304">
        <v>0.53579474543945982</v>
      </c>
      <c r="U54" s="304"/>
      <c r="V54" s="304">
        <v>0.16100412462936675</v>
      </c>
      <c r="W54" s="304">
        <v>0.17495875457193028</v>
      </c>
      <c r="X54" s="304">
        <v>0.23668027035757139</v>
      </c>
      <c r="Y54" s="304"/>
      <c r="Z54" s="304">
        <v>0.84928867329417335</v>
      </c>
      <c r="AA54" s="304">
        <v>0.67958414311131699</v>
      </c>
      <c r="AB54" s="304">
        <v>0.51625416287776804</v>
      </c>
      <c r="AC54" s="304"/>
      <c r="AD54" s="304">
        <v>0.72412834328673736</v>
      </c>
      <c r="AE54" s="304">
        <v>0.46941179732241761</v>
      </c>
      <c r="AF54" s="304">
        <v>0.21625579586951663</v>
      </c>
      <c r="AG54" s="304"/>
      <c r="AH54" s="304">
        <v>0.96691778940009987</v>
      </c>
      <c r="AI54" s="304">
        <v>0.86038972930887658</v>
      </c>
      <c r="AJ54" s="304">
        <v>0.55411697869726184</v>
      </c>
      <c r="AK54" s="304"/>
      <c r="AL54" s="304">
        <v>0.23602448981476146</v>
      </c>
      <c r="AM54" s="304">
        <v>0.1344203204297808</v>
      </c>
      <c r="AN54" s="304">
        <v>6.0467691331181093E-2</v>
      </c>
    </row>
    <row r="55" spans="1:40" x14ac:dyDescent="0.2">
      <c r="A55" s="13" t="str">
        <f t="shared" si="67"/>
        <v>Skilled trades occupations</v>
      </c>
      <c r="B55" s="304">
        <f t="shared" si="69"/>
        <v>19.659379443240578</v>
      </c>
      <c r="C55" s="304">
        <f t="shared" si="70"/>
        <v>19.237624331645613</v>
      </c>
      <c r="D55" s="304">
        <f t="shared" si="71"/>
        <v>17.691876845807545</v>
      </c>
      <c r="E55" s="304"/>
      <c r="F55" s="304">
        <v>2.3079459943349599E-3</v>
      </c>
      <c r="G55" s="304">
        <v>3.5618738076820316E-3</v>
      </c>
      <c r="H55" s="304">
        <v>4.4943351398204654E-3</v>
      </c>
      <c r="I55" s="304"/>
      <c r="J55" s="304">
        <v>0.11636949598319184</v>
      </c>
      <c r="K55" s="304">
        <v>0.19223389302824465</v>
      </c>
      <c r="L55" s="304">
        <v>0.25795686460924772</v>
      </c>
      <c r="M55" s="304"/>
      <c r="N55" s="304">
        <v>0.47971066979967714</v>
      </c>
      <c r="O55" s="304">
        <v>0.64522053190242779</v>
      </c>
      <c r="P55" s="304">
        <v>0.867480764931719</v>
      </c>
      <c r="Q55" s="304"/>
      <c r="R55" s="304">
        <v>0.29851147531768168</v>
      </c>
      <c r="S55" s="304">
        <v>0.39057802936735536</v>
      </c>
      <c r="T55" s="304">
        <v>0.51558187931142196</v>
      </c>
      <c r="U55" s="304"/>
      <c r="V55" s="304">
        <v>0.78681741837503016</v>
      </c>
      <c r="W55" s="304">
        <v>1.0128465515073271</v>
      </c>
      <c r="X55" s="304">
        <v>1.3720498585111929</v>
      </c>
      <c r="Y55" s="304"/>
      <c r="Z55" s="304">
        <v>8.0886199822400719</v>
      </c>
      <c r="AA55" s="304">
        <v>7.4576610711809561</v>
      </c>
      <c r="AB55" s="304">
        <v>6.8373251405861266</v>
      </c>
      <c r="AC55" s="304"/>
      <c r="AD55" s="304">
        <v>6.0572458845042751</v>
      </c>
      <c r="AE55" s="304">
        <v>5.8332112961067848</v>
      </c>
      <c r="AF55" s="304">
        <v>5.1492571051644909</v>
      </c>
      <c r="AG55" s="304"/>
      <c r="AH55" s="304">
        <v>2.6970357340159286</v>
      </c>
      <c r="AI55" s="304">
        <v>2.8393276407988943</v>
      </c>
      <c r="AJ55" s="304">
        <v>2.5072391830537897</v>
      </c>
      <c r="AK55" s="304"/>
      <c r="AL55" s="304">
        <v>1.1327608370103828</v>
      </c>
      <c r="AM55" s="304">
        <v>0.86298344394594051</v>
      </c>
      <c r="AN55" s="304">
        <v>0.18049171449973259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0.14771578829355228</v>
      </c>
      <c r="C56" s="304">
        <f t="shared" si="70"/>
        <v>0.14501872400733237</v>
      </c>
      <c r="D56" s="304">
        <f t="shared" si="71"/>
        <v>0.15672314445248159</v>
      </c>
      <c r="E56" s="304"/>
      <c r="F56" s="304">
        <v>9.8630527004262572E-5</v>
      </c>
      <c r="G56" s="304">
        <v>1.2549271239685889E-4</v>
      </c>
      <c r="H56" s="304">
        <v>2.1998885879054026E-4</v>
      </c>
      <c r="I56" s="304"/>
      <c r="J56" s="304">
        <v>3.9606241044285919E-3</v>
      </c>
      <c r="K56" s="304">
        <v>5.7014954682411993E-3</v>
      </c>
      <c r="L56" s="304">
        <v>7.184952592203718E-3</v>
      </c>
      <c r="M56" s="304"/>
      <c r="N56" s="304">
        <v>5.8942907376354579E-3</v>
      </c>
      <c r="O56" s="304">
        <v>6.4358978614316607E-3</v>
      </c>
      <c r="P56" s="304">
        <v>7.1892354198457263E-3</v>
      </c>
      <c r="Q56" s="304"/>
      <c r="R56" s="304">
        <v>1.3257431604087424E-3</v>
      </c>
      <c r="S56" s="304">
        <v>1.5026757871760105E-3</v>
      </c>
      <c r="T56" s="304">
        <v>1.6299543199487121E-3</v>
      </c>
      <c r="U56" s="304"/>
      <c r="V56" s="304">
        <v>4.1641796146478938E-3</v>
      </c>
      <c r="W56" s="304">
        <v>4.4300480049501868E-3</v>
      </c>
      <c r="X56" s="304">
        <v>5.1987445453013648E-3</v>
      </c>
      <c r="Y56" s="304"/>
      <c r="Z56" s="304">
        <v>5.153529192762054E-2</v>
      </c>
      <c r="AA56" s="304">
        <v>5.7307895200943385E-2</v>
      </c>
      <c r="AB56" s="304">
        <v>7.3347820600193334E-2</v>
      </c>
      <c r="AC56" s="304"/>
      <c r="AD56" s="304">
        <v>1.1153382082084598E-2</v>
      </c>
      <c r="AE56" s="304">
        <v>9.0564939471438708E-3</v>
      </c>
      <c r="AF56" s="304">
        <v>9.8818681597046751E-3</v>
      </c>
      <c r="AG56" s="304"/>
      <c r="AH56" s="304">
        <v>3.9552226313132398E-2</v>
      </c>
      <c r="AI56" s="304">
        <v>3.4406625602489534E-2</v>
      </c>
      <c r="AJ56" s="304">
        <v>3.3926469044157942E-2</v>
      </c>
      <c r="AK56" s="304"/>
      <c r="AL56" s="304">
        <v>3.0031419826589804E-2</v>
      </c>
      <c r="AM56" s="304">
        <v>2.6052099422559649E-2</v>
      </c>
      <c r="AN56" s="304">
        <v>1.8144110912335601E-2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1.0124837017509918</v>
      </c>
      <c r="C57" s="304">
        <f t="shared" si="70"/>
        <v>1.1131369344227429</v>
      </c>
      <c r="D57" s="304">
        <f t="shared" si="71"/>
        <v>1.1608852394153293</v>
      </c>
      <c r="E57" s="304"/>
      <c r="F57" s="304">
        <v>1.7538259208805674E-3</v>
      </c>
      <c r="G57" s="304">
        <v>3.0813196567409272E-3</v>
      </c>
      <c r="H57" s="304">
        <v>4.6369653706605698E-3</v>
      </c>
      <c r="I57" s="304"/>
      <c r="J57" s="304">
        <v>4.1439595850313433E-2</v>
      </c>
      <c r="K57" s="304">
        <v>6.029540155182881E-2</v>
      </c>
      <c r="L57" s="304">
        <v>7.3848420351454114E-2</v>
      </c>
      <c r="M57" s="304"/>
      <c r="N57" s="304">
        <v>0.14389831348426041</v>
      </c>
      <c r="O57" s="304">
        <v>0.18475058542715339</v>
      </c>
      <c r="P57" s="304">
        <v>0.21594104740387093</v>
      </c>
      <c r="Q57" s="304"/>
      <c r="R57" s="304">
        <v>4.2991563894108652E-2</v>
      </c>
      <c r="S57" s="304">
        <v>5.7232186863034766E-2</v>
      </c>
      <c r="T57" s="304">
        <v>6.7010617345784312E-2</v>
      </c>
      <c r="U57" s="304"/>
      <c r="V57" s="304">
        <v>5.0475581656496807E-2</v>
      </c>
      <c r="W57" s="304">
        <v>6.5174085654603142E-2</v>
      </c>
      <c r="X57" s="304">
        <v>7.7325553712471601E-2</v>
      </c>
      <c r="Y57" s="304"/>
      <c r="Z57" s="304">
        <v>0.44424890446287224</v>
      </c>
      <c r="AA57" s="304">
        <v>0.47990831379247184</v>
      </c>
      <c r="AB57" s="304">
        <v>0.57492692813709623</v>
      </c>
      <c r="AC57" s="304"/>
      <c r="AD57" s="304">
        <v>7.1956275519432469E-2</v>
      </c>
      <c r="AE57" s="304">
        <v>4.4612559013418124E-2</v>
      </c>
      <c r="AF57" s="304">
        <v>1.6095911438688257E-2</v>
      </c>
      <c r="AG57" s="304"/>
      <c r="AH57" s="304">
        <v>0.10495688707918685</v>
      </c>
      <c r="AI57" s="304">
        <v>0.10511408442112224</v>
      </c>
      <c r="AJ57" s="304">
        <v>4.9761644084750811E-2</v>
      </c>
      <c r="AK57" s="304"/>
      <c r="AL57" s="304">
        <v>0.11076275388344044</v>
      </c>
      <c r="AM57" s="304">
        <v>0.1129683980423697</v>
      </c>
      <c r="AN57" s="304">
        <v>8.1338151570552408E-2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3.8174041666794163</v>
      </c>
      <c r="C58" s="304">
        <f t="shared" si="70"/>
        <v>4.3439126423189451</v>
      </c>
      <c r="D58" s="304">
        <f t="shared" si="71"/>
        <v>4.4708894148395126</v>
      </c>
      <c r="E58" s="304"/>
      <c r="F58" s="304">
        <v>8.7497599515374124E-3</v>
      </c>
      <c r="G58" s="304">
        <v>1.8303667994669176E-2</v>
      </c>
      <c r="H58" s="304">
        <v>3.0154769093458361E-2</v>
      </c>
      <c r="I58" s="304"/>
      <c r="J58" s="304">
        <v>3.0805422305428355E-2</v>
      </c>
      <c r="K58" s="304">
        <v>6.0523516676554409E-2</v>
      </c>
      <c r="L58" s="304">
        <v>9.1736291999615971E-2</v>
      </c>
      <c r="M58" s="304"/>
      <c r="N58" s="304">
        <v>5.0798932133091515E-2</v>
      </c>
      <c r="O58" s="304">
        <v>7.442995401315898E-2</v>
      </c>
      <c r="P58" s="304">
        <v>0.12183632035054902</v>
      </c>
      <c r="Q58" s="304"/>
      <c r="R58" s="304">
        <v>5.4181752418643696E-2</v>
      </c>
      <c r="S58" s="304">
        <v>8.1532609153242869E-2</v>
      </c>
      <c r="T58" s="304">
        <v>0.13095732869898202</v>
      </c>
      <c r="U58" s="304"/>
      <c r="V58" s="304">
        <v>0.16168879221688193</v>
      </c>
      <c r="W58" s="304">
        <v>0.23018894491261349</v>
      </c>
      <c r="X58" s="304">
        <v>0.31090746738764263</v>
      </c>
      <c r="Y58" s="304"/>
      <c r="Z58" s="304">
        <v>1.13259947012628</v>
      </c>
      <c r="AA58" s="304">
        <v>1.3092728828724489</v>
      </c>
      <c r="AB58" s="304">
        <v>1.5814580995415954</v>
      </c>
      <c r="AC58" s="304"/>
      <c r="AD58" s="304">
        <v>1.3550623789452967</v>
      </c>
      <c r="AE58" s="304">
        <v>1.5647983030717059</v>
      </c>
      <c r="AF58" s="304">
        <v>1.6068395223069238</v>
      </c>
      <c r="AG58" s="304"/>
      <c r="AH58" s="304">
        <v>0.81611714873937946</v>
      </c>
      <c r="AI58" s="304">
        <v>0.84126536115846173</v>
      </c>
      <c r="AJ58" s="304">
        <v>0.52156860870590849</v>
      </c>
      <c r="AK58" s="304"/>
      <c r="AL58" s="304">
        <v>0.20740050984287731</v>
      </c>
      <c r="AM58" s="304">
        <v>0.16359740246608903</v>
      </c>
      <c r="AN58" s="304">
        <v>7.5431006754836716E-2</v>
      </c>
    </row>
    <row r="59" spans="1:40" x14ac:dyDescent="0.2">
      <c r="A59" s="13" t="str">
        <f t="shared" si="67"/>
        <v>Elementary occupations</v>
      </c>
      <c r="B59" s="304">
        <f t="shared" si="69"/>
        <v>3.1284020491608073</v>
      </c>
      <c r="C59" s="304">
        <f t="shared" si="70"/>
        <v>2.8725780767909539</v>
      </c>
      <c r="D59" s="304">
        <f t="shared" si="71"/>
        <v>2.97381219387489</v>
      </c>
      <c r="E59" s="304"/>
      <c r="F59" s="304">
        <v>1.9721589349968606E-4</v>
      </c>
      <c r="G59" s="304">
        <v>3.2927661961325901E-4</v>
      </c>
      <c r="H59" s="304">
        <v>4.5976960940417405E-4</v>
      </c>
      <c r="I59" s="304"/>
      <c r="J59" s="304">
        <v>2.3325250908999142E-2</v>
      </c>
      <c r="K59" s="304">
        <v>3.8799652294212734E-2</v>
      </c>
      <c r="L59" s="304">
        <v>5.8266655457897658E-2</v>
      </c>
      <c r="M59" s="304"/>
      <c r="N59" s="304">
        <v>7.5713053988321163E-2</v>
      </c>
      <c r="O59" s="304">
        <v>8.9314292703209758E-2</v>
      </c>
      <c r="P59" s="304">
        <v>0.10023197183576366</v>
      </c>
      <c r="Q59" s="304"/>
      <c r="R59" s="304">
        <v>1.690303610246547E-2</v>
      </c>
      <c r="S59" s="304">
        <v>1.9270204625633041E-2</v>
      </c>
      <c r="T59" s="304">
        <v>1.9953779086774346E-2</v>
      </c>
      <c r="U59" s="304"/>
      <c r="V59" s="304">
        <v>0.12748890806629976</v>
      </c>
      <c r="W59" s="304">
        <v>0.15625758124436825</v>
      </c>
      <c r="X59" s="304">
        <v>0.18242818541582853</v>
      </c>
      <c r="Y59" s="304"/>
      <c r="Z59" s="304">
        <v>0.85703175778612584</v>
      </c>
      <c r="AA59" s="304">
        <v>0.88311573042037772</v>
      </c>
      <c r="AB59" s="304">
        <v>1.2009569144032437</v>
      </c>
      <c r="AC59" s="304"/>
      <c r="AD59" s="304">
        <v>0.89994428910714819</v>
      </c>
      <c r="AE59" s="304">
        <v>0.79775986099111018</v>
      </c>
      <c r="AF59" s="304">
        <v>0.75353358900682932</v>
      </c>
      <c r="AG59" s="304"/>
      <c r="AH59" s="304">
        <v>0.83458744953637753</v>
      </c>
      <c r="AI59" s="304">
        <v>0.78036849274520714</v>
      </c>
      <c r="AJ59" s="304">
        <v>0.62274114959204985</v>
      </c>
      <c r="AK59" s="304"/>
      <c r="AL59" s="304">
        <v>0.29321108777157062</v>
      </c>
      <c r="AM59" s="304">
        <v>0.10736298514722192</v>
      </c>
      <c r="AN59" s="304">
        <v>3.5240179467098245E-2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169.29799999999986</v>
      </c>
      <c r="C62" s="305">
        <f>SUM(C63:C71)</f>
        <v>172.08200000000002</v>
      </c>
      <c r="D62" s="305">
        <f>SUM(D63:D71)</f>
        <v>176.93799999999996</v>
      </c>
      <c r="E62" s="304"/>
      <c r="F62" s="305">
        <f>SUM(F63:F71)</f>
        <v>0.45294953676348909</v>
      </c>
      <c r="G62" s="305">
        <f>SUM(G63:G71)</f>
        <v>0.75056575486048072</v>
      </c>
      <c r="H62" s="305">
        <f>SUM(H63:H71)</f>
        <v>1.228776695032564</v>
      </c>
      <c r="I62" s="304"/>
      <c r="J62" s="305">
        <f>SUM(J63:J71)</f>
        <v>5.0629705876121109</v>
      </c>
      <c r="K62" s="305">
        <f>SUM(K63:K71)</f>
        <v>8.0188431451450839</v>
      </c>
      <c r="L62" s="305">
        <f>SUM(L63:L71)</f>
        <v>12.814046193078404</v>
      </c>
      <c r="M62" s="304"/>
      <c r="N62" s="305">
        <f>SUM(N63:N71)</f>
        <v>19.950488765561296</v>
      </c>
      <c r="O62" s="305">
        <f>SUM(O63:O71)</f>
        <v>25.03284062385837</v>
      </c>
      <c r="P62" s="305">
        <f>SUM(P63:P71)</f>
        <v>33.707108835238103</v>
      </c>
      <c r="Q62" s="304"/>
      <c r="R62" s="305">
        <f>SUM(R63:R71)</f>
        <v>5.7116154513150175</v>
      </c>
      <c r="S62" s="305">
        <f>SUM(S63:S71)</f>
        <v>6.9974860202293252</v>
      </c>
      <c r="T62" s="305">
        <f>SUM(T63:T71)</f>
        <v>9.2055653193257019</v>
      </c>
      <c r="U62" s="304"/>
      <c r="V62" s="305">
        <f>SUM(V63:V71)</f>
        <v>6.9440269669263639</v>
      </c>
      <c r="W62" s="305">
        <f>SUM(W63:W71)</f>
        <v>8.3787095337373874</v>
      </c>
      <c r="X62" s="305">
        <f>SUM(X63:X71)</f>
        <v>10.888135328034414</v>
      </c>
      <c r="Y62" s="304"/>
      <c r="Z62" s="305">
        <f>SUM(Z63:Z71)</f>
        <v>44.50310845501189</v>
      </c>
      <c r="AA62" s="305">
        <f>SUM(AA63:AA71)</f>
        <v>45.146920323018904</v>
      </c>
      <c r="AB62" s="305">
        <f>SUM(AB63:AB71)</f>
        <v>51.545186878125989</v>
      </c>
      <c r="AC62" s="304"/>
      <c r="AD62" s="305">
        <f>SUM(AD63:AD71)</f>
        <v>46.497057367346713</v>
      </c>
      <c r="AE62" s="305">
        <f>SUM(AE63:AE71)</f>
        <v>41.936306276089368</v>
      </c>
      <c r="AF62" s="305">
        <f>SUM(AF63:AF71)</f>
        <v>35.581819762363345</v>
      </c>
      <c r="AG62" s="304"/>
      <c r="AH62" s="305">
        <f>SUM(AH63:AH71)</f>
        <v>29.205958450202154</v>
      </c>
      <c r="AI62" s="305">
        <f>SUM(AI63:AI71)</f>
        <v>26.678841134483225</v>
      </c>
      <c r="AJ62" s="305">
        <f>SUM(AJ63:AJ71)</f>
        <v>16.445434440083865</v>
      </c>
      <c r="AK62" s="304"/>
      <c r="AL62" s="305">
        <f>SUM(AL63:AL71)</f>
        <v>10.969824419260839</v>
      </c>
      <c r="AM62" s="305">
        <f>SUM(AM63:AM71)</f>
        <v>9.1414871885778979</v>
      </c>
      <c r="AN62" s="305">
        <f>SUM(AN63:AN71)</f>
        <v>5.5219265487175839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22.732374776113819</v>
      </c>
      <c r="C63" s="304">
        <f t="shared" ref="C63:C71" si="73">SUM(G63,K63,O63,S63,W63,AA63,AE63,AI63,AM63)</f>
        <v>23.743060036258054</v>
      </c>
      <c r="D63" s="304">
        <f t="shared" ref="D63:D71" si="74">SUM(H63,L63,P63,T63,X63,AB63,AF63,AJ63,AN63)</f>
        <v>27.185253877938845</v>
      </c>
      <c r="E63" s="304"/>
      <c r="F63" s="304">
        <v>8.9588676964318353E-2</v>
      </c>
      <c r="G63" s="304">
        <v>0.14912781141167505</v>
      </c>
      <c r="H63" s="304">
        <v>0.24626406389075908</v>
      </c>
      <c r="I63" s="304"/>
      <c r="J63" s="304">
        <v>1.1059234570113885</v>
      </c>
      <c r="K63" s="304">
        <v>1.7414677008533663</v>
      </c>
      <c r="L63" s="304">
        <v>2.8891925009650197</v>
      </c>
      <c r="M63" s="304"/>
      <c r="N63" s="304">
        <v>4.5621385494905269</v>
      </c>
      <c r="O63" s="304">
        <v>5.6944935453838612</v>
      </c>
      <c r="P63" s="304">
        <v>7.8217306663866388</v>
      </c>
      <c r="Q63" s="304"/>
      <c r="R63" s="304">
        <v>0.90559293630484494</v>
      </c>
      <c r="S63" s="304">
        <v>1.0532116389846262</v>
      </c>
      <c r="T63" s="304">
        <v>1.427753495779386</v>
      </c>
      <c r="U63" s="304"/>
      <c r="V63" s="304">
        <v>1.2532913752442438</v>
      </c>
      <c r="W63" s="304">
        <v>1.4341359567607279</v>
      </c>
      <c r="X63" s="304">
        <v>1.7974246480262759</v>
      </c>
      <c r="Y63" s="304"/>
      <c r="Z63" s="304">
        <v>5.4043332932683947</v>
      </c>
      <c r="AA63" s="304">
        <v>5.1763047824981436</v>
      </c>
      <c r="AB63" s="304">
        <v>6.2944196390839817</v>
      </c>
      <c r="AC63" s="304"/>
      <c r="AD63" s="304">
        <v>5.1618027413239469</v>
      </c>
      <c r="AE63" s="304">
        <v>4.5211560526281644</v>
      </c>
      <c r="AF63" s="304">
        <v>3.8305423819107833</v>
      </c>
      <c r="AG63" s="304"/>
      <c r="AH63" s="304">
        <v>3.6357378531779667</v>
      </c>
      <c r="AI63" s="304">
        <v>3.4431526409217437</v>
      </c>
      <c r="AJ63" s="304">
        <v>2.4177385738163255</v>
      </c>
      <c r="AK63" s="304"/>
      <c r="AL63" s="304">
        <v>0.61396589332818829</v>
      </c>
      <c r="AM63" s="304">
        <v>0.53000990681574545</v>
      </c>
      <c r="AN63" s="304">
        <v>0.4601879080796763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13.564032596361194</v>
      </c>
      <c r="C64" s="304">
        <f t="shared" si="73"/>
        <v>14.977400863485785</v>
      </c>
      <c r="D64" s="304">
        <f t="shared" si="74"/>
        <v>17.297461459703495</v>
      </c>
      <c r="E64" s="304"/>
      <c r="F64" s="304">
        <v>0.17529831228010034</v>
      </c>
      <c r="G64" s="304">
        <v>0.28552587839197857</v>
      </c>
      <c r="H64" s="304">
        <v>0.45435455987538781</v>
      </c>
      <c r="I64" s="304"/>
      <c r="J64" s="304">
        <v>1.2816060868152481</v>
      </c>
      <c r="K64" s="304">
        <v>2.0069777783351408</v>
      </c>
      <c r="L64" s="304">
        <v>3.088201911145867</v>
      </c>
      <c r="M64" s="304"/>
      <c r="N64" s="304">
        <v>3.2552667484340181</v>
      </c>
      <c r="O64" s="304">
        <v>4.0067227522235518</v>
      </c>
      <c r="P64" s="304">
        <v>5.2052384749069214</v>
      </c>
      <c r="Q64" s="304"/>
      <c r="R64" s="304">
        <v>0.46173775054495059</v>
      </c>
      <c r="S64" s="304">
        <v>0.50979474264066049</v>
      </c>
      <c r="T64" s="304">
        <v>0.56962031206475794</v>
      </c>
      <c r="U64" s="304"/>
      <c r="V64" s="304">
        <v>0.80934079644818868</v>
      </c>
      <c r="W64" s="304">
        <v>0.94547843933536801</v>
      </c>
      <c r="X64" s="304">
        <v>1.2067674887368069</v>
      </c>
      <c r="Y64" s="304"/>
      <c r="Z64" s="304">
        <v>3.2609455516437054</v>
      </c>
      <c r="AA64" s="304">
        <v>3.3756482334714999</v>
      </c>
      <c r="AB64" s="304">
        <v>4.012336351590708</v>
      </c>
      <c r="AC64" s="304"/>
      <c r="AD64" s="304">
        <v>2.459945972437704</v>
      </c>
      <c r="AE64" s="304">
        <v>2.0822720484950734</v>
      </c>
      <c r="AF64" s="304">
        <v>1.6096068780847517</v>
      </c>
      <c r="AG64" s="304"/>
      <c r="AH64" s="304">
        <v>1.5398765667822325</v>
      </c>
      <c r="AI64" s="304">
        <v>1.4752090418570964</v>
      </c>
      <c r="AJ64" s="304">
        <v>0.9323199950200769</v>
      </c>
      <c r="AK64" s="304"/>
      <c r="AL64" s="304">
        <v>0.3200148109750458</v>
      </c>
      <c r="AM64" s="304">
        <v>0.28977194873541429</v>
      </c>
      <c r="AN64" s="304">
        <v>0.2190154882782166</v>
      </c>
    </row>
    <row r="65" spans="1:40" x14ac:dyDescent="0.2">
      <c r="A65" s="13" t="str">
        <f t="shared" si="72"/>
        <v>Associate professional occupations</v>
      </c>
      <c r="B65" s="304">
        <f t="shared" si="75"/>
        <v>13.12325085269422</v>
      </c>
      <c r="C65" s="304">
        <f t="shared" si="73"/>
        <v>13.063943811285727</v>
      </c>
      <c r="D65" s="304">
        <f t="shared" si="74"/>
        <v>14.454114664476329</v>
      </c>
      <c r="E65" s="304"/>
      <c r="F65" s="304">
        <v>6.7297251006124909E-2</v>
      </c>
      <c r="G65" s="304">
        <v>0.10006328892668438</v>
      </c>
      <c r="H65" s="304">
        <v>0.15000773775743426</v>
      </c>
      <c r="I65" s="304"/>
      <c r="J65" s="304">
        <v>0.56521848280841891</v>
      </c>
      <c r="K65" s="304">
        <v>0.82446070424931062</v>
      </c>
      <c r="L65" s="304">
        <v>1.2391572335857868</v>
      </c>
      <c r="M65" s="304"/>
      <c r="N65" s="304">
        <v>2.3258656752910434</v>
      </c>
      <c r="O65" s="304">
        <v>2.7070278099034439</v>
      </c>
      <c r="P65" s="304">
        <v>3.5232691570543362</v>
      </c>
      <c r="Q65" s="304"/>
      <c r="R65" s="304">
        <v>0.54196781301440955</v>
      </c>
      <c r="S65" s="304">
        <v>0.63579063234225841</v>
      </c>
      <c r="T65" s="304">
        <v>0.86387255379471684</v>
      </c>
      <c r="U65" s="304"/>
      <c r="V65" s="304">
        <v>0.72091259818237263</v>
      </c>
      <c r="W65" s="304">
        <v>0.80747578643414031</v>
      </c>
      <c r="X65" s="304">
        <v>1.0011444049106564</v>
      </c>
      <c r="Y65" s="304"/>
      <c r="Z65" s="304">
        <v>3.5841663005335263</v>
      </c>
      <c r="AA65" s="304">
        <v>3.3922193033213324</v>
      </c>
      <c r="AB65" s="304">
        <v>3.9520030169784222</v>
      </c>
      <c r="AC65" s="304"/>
      <c r="AD65" s="304">
        <v>3.1747355621820748</v>
      </c>
      <c r="AE65" s="304">
        <v>2.7897766228292413</v>
      </c>
      <c r="AF65" s="304">
        <v>2.5490700243300948</v>
      </c>
      <c r="AG65" s="304"/>
      <c r="AH65" s="304">
        <v>1.7074894992170262</v>
      </c>
      <c r="AI65" s="304">
        <v>1.4675514186969385</v>
      </c>
      <c r="AJ65" s="304">
        <v>0.89863119961277715</v>
      </c>
      <c r="AK65" s="304"/>
      <c r="AL65" s="304">
        <v>0.43559767045922376</v>
      </c>
      <c r="AM65" s="304">
        <v>0.33957824458237895</v>
      </c>
      <c r="AN65" s="304">
        <v>0.27695933645210391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15.769925706118157</v>
      </c>
      <c r="C66" s="304">
        <f t="shared" si="73"/>
        <v>15.669022276284744</v>
      </c>
      <c r="D66" s="304">
        <f t="shared" si="74"/>
        <v>16.508405171428588</v>
      </c>
      <c r="E66" s="304"/>
      <c r="F66" s="304">
        <v>2.2858738370488386E-2</v>
      </c>
      <c r="G66" s="304">
        <v>3.9515115440439431E-2</v>
      </c>
      <c r="H66" s="304">
        <v>6.8750012826448201E-2</v>
      </c>
      <c r="I66" s="304"/>
      <c r="J66" s="304">
        <v>0.50770794314753998</v>
      </c>
      <c r="K66" s="304">
        <v>0.79178260080758611</v>
      </c>
      <c r="L66" s="304">
        <v>1.2787225527687598</v>
      </c>
      <c r="M66" s="304"/>
      <c r="N66" s="304">
        <v>2.0024087664803907</v>
      </c>
      <c r="O66" s="304">
        <v>2.5216003722095062</v>
      </c>
      <c r="P66" s="304">
        <v>3.508623733197207</v>
      </c>
      <c r="Q66" s="304"/>
      <c r="R66" s="304">
        <v>0.6404046736978215</v>
      </c>
      <c r="S66" s="304">
        <v>0.79310655891705384</v>
      </c>
      <c r="T66" s="304">
        <v>0.98963375181489932</v>
      </c>
      <c r="U66" s="304"/>
      <c r="V66" s="304">
        <v>0.61636085172990407</v>
      </c>
      <c r="W66" s="304">
        <v>0.70521002401361743</v>
      </c>
      <c r="X66" s="304">
        <v>0.92236024024613461</v>
      </c>
      <c r="Y66" s="304"/>
      <c r="Z66" s="304">
        <v>4.4254897551653558</v>
      </c>
      <c r="AA66" s="304">
        <v>4.5641563097631987</v>
      </c>
      <c r="AB66" s="304">
        <v>5.1182605742502485</v>
      </c>
      <c r="AC66" s="304"/>
      <c r="AD66" s="304">
        <v>5.2457088797492339</v>
      </c>
      <c r="AE66" s="304">
        <v>4.7511919568525114</v>
      </c>
      <c r="AF66" s="304">
        <v>3.9984177796674532</v>
      </c>
      <c r="AG66" s="304"/>
      <c r="AH66" s="304">
        <v>1.8764387315161033</v>
      </c>
      <c r="AI66" s="304">
        <v>1.164050238542405</v>
      </c>
      <c r="AJ66" s="304">
        <v>0.43880395461814409</v>
      </c>
      <c r="AK66" s="304"/>
      <c r="AL66" s="304">
        <v>0.43254736626131868</v>
      </c>
      <c r="AM66" s="304">
        <v>0.33840909973842559</v>
      </c>
      <c r="AN66" s="304">
        <v>0.18483257203929396</v>
      </c>
    </row>
    <row r="67" spans="1:40" x14ac:dyDescent="0.2">
      <c r="A67" s="13" t="str">
        <f t="shared" si="72"/>
        <v>Skilled trades occupations</v>
      </c>
      <c r="B67" s="304">
        <f t="shared" si="75"/>
        <v>12.949019418644159</v>
      </c>
      <c r="C67" s="304">
        <f t="shared" si="73"/>
        <v>12.975932388552655</v>
      </c>
      <c r="D67" s="304">
        <f t="shared" si="74"/>
        <v>12.734301218754963</v>
      </c>
      <c r="E67" s="304"/>
      <c r="F67" s="304">
        <v>5.6141036032824419E-3</v>
      </c>
      <c r="G67" s="304">
        <v>8.6860865380000898E-3</v>
      </c>
      <c r="H67" s="304">
        <v>1.5117560846569086E-2</v>
      </c>
      <c r="I67" s="304"/>
      <c r="J67" s="304">
        <v>0.16911740005384299</v>
      </c>
      <c r="K67" s="304">
        <v>0.28694949173717971</v>
      </c>
      <c r="L67" s="304">
        <v>0.47995128759326439</v>
      </c>
      <c r="M67" s="304"/>
      <c r="N67" s="304">
        <v>0.6459775053109883</v>
      </c>
      <c r="O67" s="304">
        <v>0.90237585955177346</v>
      </c>
      <c r="P67" s="304">
        <v>1.2444236597409786</v>
      </c>
      <c r="Q67" s="304"/>
      <c r="R67" s="304">
        <v>0.31236163807881079</v>
      </c>
      <c r="S67" s="304">
        <v>0.38569545803362271</v>
      </c>
      <c r="T67" s="304">
        <v>0.5087798004581553</v>
      </c>
      <c r="U67" s="304"/>
      <c r="V67" s="304">
        <v>0.50022534761403681</v>
      </c>
      <c r="W67" s="304">
        <v>0.64052616866811685</v>
      </c>
      <c r="X67" s="304">
        <v>0.83054323464621505</v>
      </c>
      <c r="Y67" s="304"/>
      <c r="Z67" s="304">
        <v>4.6804918382340581</v>
      </c>
      <c r="AA67" s="304">
        <v>4.7014333771758103</v>
      </c>
      <c r="AB67" s="304">
        <v>4.9574247191495369</v>
      </c>
      <c r="AC67" s="304"/>
      <c r="AD67" s="304">
        <v>3.3914232799396316</v>
      </c>
      <c r="AE67" s="304">
        <v>2.9486856668311527</v>
      </c>
      <c r="AF67" s="304">
        <v>2.5686847712843464</v>
      </c>
      <c r="AG67" s="304"/>
      <c r="AH67" s="304">
        <v>2.1315177759610826</v>
      </c>
      <c r="AI67" s="304">
        <v>2.0893614509512566</v>
      </c>
      <c r="AJ67" s="304">
        <v>1.4829054099416881</v>
      </c>
      <c r="AK67" s="304"/>
      <c r="AL67" s="304">
        <v>1.1122905298484265</v>
      </c>
      <c r="AM67" s="304">
        <v>1.0122188290657406</v>
      </c>
      <c r="AN67" s="304">
        <v>0.64647077509420992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4.9401793385277006</v>
      </c>
      <c r="C68" s="304">
        <f t="shared" si="73"/>
        <v>5.1394255129746211</v>
      </c>
      <c r="D68" s="304">
        <f t="shared" si="74"/>
        <v>5.7925598609914406</v>
      </c>
      <c r="E68" s="304"/>
      <c r="F68" s="304">
        <v>5.3459911887072655E-3</v>
      </c>
      <c r="G68" s="304">
        <v>9.7399444989915793E-3</v>
      </c>
      <c r="H68" s="304">
        <v>1.7474511407280714E-2</v>
      </c>
      <c r="I68" s="304"/>
      <c r="J68" s="304">
        <v>8.269891454030083E-2</v>
      </c>
      <c r="K68" s="304">
        <v>0.14010344793232887</v>
      </c>
      <c r="L68" s="304">
        <v>0.247602436661949</v>
      </c>
      <c r="M68" s="304"/>
      <c r="N68" s="304">
        <v>0.50791562877389385</v>
      </c>
      <c r="O68" s="304">
        <v>0.64775755681766811</v>
      </c>
      <c r="P68" s="304">
        <v>0.84241752618954413</v>
      </c>
      <c r="Q68" s="304"/>
      <c r="R68" s="304">
        <v>0.36507665741459489</v>
      </c>
      <c r="S68" s="304">
        <v>0.46199701067541876</v>
      </c>
      <c r="T68" s="304">
        <v>0.66343241950278842</v>
      </c>
      <c r="U68" s="304"/>
      <c r="V68" s="304">
        <v>0.4047210115986431</v>
      </c>
      <c r="W68" s="304">
        <v>0.52200719964536557</v>
      </c>
      <c r="X68" s="304">
        <v>0.73090873079885343</v>
      </c>
      <c r="Y68" s="304"/>
      <c r="Z68" s="304">
        <v>1.1700185120425757</v>
      </c>
      <c r="AA68" s="304">
        <v>1.2484212755820263</v>
      </c>
      <c r="AB68" s="304">
        <v>1.5704722982526598</v>
      </c>
      <c r="AC68" s="304"/>
      <c r="AD68" s="304">
        <v>1.4233946422143049</v>
      </c>
      <c r="AE68" s="304">
        <v>1.2940250304726622</v>
      </c>
      <c r="AF68" s="304">
        <v>1.2282086152549327</v>
      </c>
      <c r="AG68" s="304"/>
      <c r="AH68" s="304">
        <v>0.60235687109928271</v>
      </c>
      <c r="AI68" s="304">
        <v>0.50167890852899888</v>
      </c>
      <c r="AJ68" s="304">
        <v>0.31308220287931526</v>
      </c>
      <c r="AK68" s="304"/>
      <c r="AL68" s="304">
        <v>0.37865110965539694</v>
      </c>
      <c r="AM68" s="304">
        <v>0.31369513882116062</v>
      </c>
      <c r="AN68" s="304">
        <v>0.1789611200441171</v>
      </c>
    </row>
    <row r="69" spans="1:40" x14ac:dyDescent="0.2">
      <c r="A69" s="13" t="str">
        <f t="shared" si="72"/>
        <v>Sales and customer service occupations</v>
      </c>
      <c r="B69" s="304">
        <f t="shared" si="75"/>
        <v>37.232969891195886</v>
      </c>
      <c r="C69" s="304">
        <f t="shared" si="73"/>
        <v>35.325699112291176</v>
      </c>
      <c r="D69" s="304">
        <f t="shared" si="74"/>
        <v>34.042848221986667</v>
      </c>
      <c r="E69" s="304"/>
      <c r="F69" s="304">
        <v>3.5631821929711156E-2</v>
      </c>
      <c r="G69" s="304">
        <v>5.7937807457321362E-2</v>
      </c>
      <c r="H69" s="304">
        <v>8.3801810753053582E-2</v>
      </c>
      <c r="I69" s="304"/>
      <c r="J69" s="304">
        <v>0.71163020167778579</v>
      </c>
      <c r="K69" s="304">
        <v>1.1572624329939685</v>
      </c>
      <c r="L69" s="304">
        <v>1.8562136898035388</v>
      </c>
      <c r="M69" s="304"/>
      <c r="N69" s="304">
        <v>3.5502817410819039</v>
      </c>
      <c r="O69" s="304">
        <v>4.4168401317940438</v>
      </c>
      <c r="P69" s="304">
        <v>5.8120165311075471</v>
      </c>
      <c r="Q69" s="304"/>
      <c r="R69" s="304">
        <v>1.1209106217869218</v>
      </c>
      <c r="S69" s="304">
        <v>1.3752449524183923</v>
      </c>
      <c r="T69" s="304">
        <v>1.7078625133400438</v>
      </c>
      <c r="U69" s="304"/>
      <c r="V69" s="304">
        <v>0.90687010917271116</v>
      </c>
      <c r="W69" s="304">
        <v>1.0087405078878822</v>
      </c>
      <c r="X69" s="304">
        <v>1.1976190497904537</v>
      </c>
      <c r="Y69" s="304"/>
      <c r="Z69" s="304">
        <v>11.35405533038392</v>
      </c>
      <c r="AA69" s="304">
        <v>11.415222739872261</v>
      </c>
      <c r="AB69" s="304">
        <v>12.829346225100331</v>
      </c>
      <c r="AC69" s="304"/>
      <c r="AD69" s="304">
        <v>10.80702855400939</v>
      </c>
      <c r="AE69" s="304">
        <v>8.9375694457664849</v>
      </c>
      <c r="AF69" s="304">
        <v>6.8744070501549421</v>
      </c>
      <c r="AG69" s="304"/>
      <c r="AH69" s="304">
        <v>6.4058731847454435</v>
      </c>
      <c r="AI69" s="304">
        <v>5.2075301839198778</v>
      </c>
      <c r="AJ69" s="304">
        <v>2.5931799727446041</v>
      </c>
      <c r="AK69" s="304"/>
      <c r="AL69" s="304">
        <v>2.3406883264080971</v>
      </c>
      <c r="AM69" s="304">
        <v>1.7493509101809448</v>
      </c>
      <c r="AN69" s="304">
        <v>1.0884013791921563</v>
      </c>
    </row>
    <row r="70" spans="1:40" x14ac:dyDescent="0.2">
      <c r="A70" s="13" t="str">
        <f t="shared" si="72"/>
        <v>Process, plant and machine operatives</v>
      </c>
      <c r="B70" s="304">
        <f t="shared" si="75"/>
        <v>19.896923463046388</v>
      </c>
      <c r="C70" s="304">
        <f t="shared" si="73"/>
        <v>22.552979710999068</v>
      </c>
      <c r="D70" s="304">
        <f t="shared" si="74"/>
        <v>22.499935046118917</v>
      </c>
      <c r="E70" s="304"/>
      <c r="F70" s="304">
        <v>4.4539605713737628E-2</v>
      </c>
      <c r="G70" s="304">
        <v>8.9089368333764046E-2</v>
      </c>
      <c r="H70" s="304">
        <v>0.17809389830660474</v>
      </c>
      <c r="I70" s="304"/>
      <c r="J70" s="304">
        <v>0.20074611637909254</v>
      </c>
      <c r="K70" s="304">
        <v>0.3689250931904221</v>
      </c>
      <c r="L70" s="304">
        <v>0.60790833883585715</v>
      </c>
      <c r="M70" s="304"/>
      <c r="N70" s="304">
        <v>0.89964607409455144</v>
      </c>
      <c r="O70" s="304">
        <v>1.3184576163458619</v>
      </c>
      <c r="P70" s="304">
        <v>2.1519254755924933</v>
      </c>
      <c r="Q70" s="304"/>
      <c r="R70" s="304">
        <v>0.37792252215907496</v>
      </c>
      <c r="S70" s="304">
        <v>0.54994798890760499</v>
      </c>
      <c r="T70" s="304">
        <v>0.78887061367763434</v>
      </c>
      <c r="U70" s="304"/>
      <c r="V70" s="304">
        <v>0.64822262547765341</v>
      </c>
      <c r="W70" s="304">
        <v>0.96577748563521615</v>
      </c>
      <c r="X70" s="304">
        <v>1.4629110880841656</v>
      </c>
      <c r="Y70" s="304"/>
      <c r="Z70" s="304">
        <v>4.1863175128808523</v>
      </c>
      <c r="AA70" s="304">
        <v>4.7746704294704498</v>
      </c>
      <c r="AB70" s="304">
        <v>5.6107367740011647</v>
      </c>
      <c r="AC70" s="304"/>
      <c r="AD70" s="304">
        <v>6.2334769036771158</v>
      </c>
      <c r="AE70" s="304">
        <v>6.9033981674082661</v>
      </c>
      <c r="AF70" s="304">
        <v>6.6437246851217573</v>
      </c>
      <c r="AG70" s="304"/>
      <c r="AH70" s="304">
        <v>5.1620354113718045</v>
      </c>
      <c r="AI70" s="304">
        <v>5.8146489500245986</v>
      </c>
      <c r="AJ70" s="304">
        <v>4.3064146140071644</v>
      </c>
      <c r="AK70" s="304"/>
      <c r="AL70" s="304">
        <v>2.1440166912925078</v>
      </c>
      <c r="AM70" s="304">
        <v>1.7680646116828858</v>
      </c>
      <c r="AN70" s="304">
        <v>0.7493495584920794</v>
      </c>
    </row>
    <row r="71" spans="1:40" x14ac:dyDescent="0.2">
      <c r="A71" s="13" t="str">
        <f t="shared" si="72"/>
        <v>Elementary occupations</v>
      </c>
      <c r="B71" s="304">
        <f t="shared" si="75"/>
        <v>29.089323957298355</v>
      </c>
      <c r="C71" s="304">
        <f t="shared" si="73"/>
        <v>28.634536287868212</v>
      </c>
      <c r="D71" s="304">
        <f t="shared" si="74"/>
        <v>26.423120478600715</v>
      </c>
      <c r="E71" s="304"/>
      <c r="F71" s="304">
        <v>6.7750357070185934E-3</v>
      </c>
      <c r="G71" s="304">
        <v>1.0880453861626241E-2</v>
      </c>
      <c r="H71" s="304">
        <v>1.4912539369026522E-2</v>
      </c>
      <c r="I71" s="304"/>
      <c r="J71" s="304">
        <v>0.43832198517849252</v>
      </c>
      <c r="K71" s="304">
        <v>0.70091389504578039</v>
      </c>
      <c r="L71" s="304">
        <v>1.1270962417183614</v>
      </c>
      <c r="M71" s="304"/>
      <c r="N71" s="304">
        <v>2.2009880766039824</v>
      </c>
      <c r="O71" s="304">
        <v>2.8175649796286626</v>
      </c>
      <c r="P71" s="304">
        <v>3.5974636110624401</v>
      </c>
      <c r="Q71" s="304"/>
      <c r="R71" s="304">
        <v>0.98564083831358762</v>
      </c>
      <c r="S71" s="304">
        <v>1.232697037309687</v>
      </c>
      <c r="T71" s="304">
        <v>1.6857398588933192</v>
      </c>
      <c r="U71" s="304"/>
      <c r="V71" s="304">
        <v>1.0840822514586095</v>
      </c>
      <c r="W71" s="304">
        <v>1.3493579653569534</v>
      </c>
      <c r="X71" s="304">
        <v>1.7384564427948521</v>
      </c>
      <c r="Y71" s="304"/>
      <c r="Z71" s="304">
        <v>6.4372903608595022</v>
      </c>
      <c r="AA71" s="304">
        <v>6.4988438718641843</v>
      </c>
      <c r="AB71" s="304">
        <v>7.2001872797189339</v>
      </c>
      <c r="AC71" s="304"/>
      <c r="AD71" s="304">
        <v>8.5995408318133162</v>
      </c>
      <c r="AE71" s="304">
        <v>7.7082312848058079</v>
      </c>
      <c r="AF71" s="304">
        <v>6.279157576554284</v>
      </c>
      <c r="AG71" s="304"/>
      <c r="AH71" s="304">
        <v>6.1446325563312145</v>
      </c>
      <c r="AI71" s="304">
        <v>5.5156583010403066</v>
      </c>
      <c r="AJ71" s="304">
        <v>3.0623585174437697</v>
      </c>
      <c r="AK71" s="304"/>
      <c r="AL71" s="304">
        <v>3.1920520210326333</v>
      </c>
      <c r="AM71" s="304">
        <v>2.8003884989552015</v>
      </c>
      <c r="AN71" s="304">
        <v>1.7177484110457304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165.95199999999994</v>
      </c>
      <c r="C74" s="305">
        <f>SUM(C75:C83)</f>
        <v>168.32700000000011</v>
      </c>
      <c r="D74" s="305">
        <f>SUM(D75:D83)</f>
        <v>176.49599999999992</v>
      </c>
      <c r="E74" s="304"/>
      <c r="F74" s="305">
        <f>SUM(F75:F83)</f>
        <v>2.2669656950154913</v>
      </c>
      <c r="G74" s="305">
        <f>SUM(G75:G83)</f>
        <v>3.1068936832098952</v>
      </c>
      <c r="H74" s="305">
        <f>SUM(H75:H83)</f>
        <v>4.1943382845538792</v>
      </c>
      <c r="I74" s="304"/>
      <c r="J74" s="305">
        <f>SUM(J75:J83)</f>
        <v>18.176294673411885</v>
      </c>
      <c r="K74" s="305">
        <f>SUM(K75:K83)</f>
        <v>25.220941801027362</v>
      </c>
      <c r="L74" s="305">
        <f>SUM(L75:L83)</f>
        <v>34.711466193030851</v>
      </c>
      <c r="M74" s="304"/>
      <c r="N74" s="305">
        <f>SUM(N75:N83)</f>
        <v>39.792238592104859</v>
      </c>
      <c r="O74" s="305">
        <f>SUM(O75:O83)</f>
        <v>43.284239997615238</v>
      </c>
      <c r="P74" s="305">
        <f>SUM(P75:P83)</f>
        <v>49.604269724869752</v>
      </c>
      <c r="Q74" s="304"/>
      <c r="R74" s="305">
        <f>SUM(R75:R83)</f>
        <v>7.4707743300716656</v>
      </c>
      <c r="S74" s="305">
        <f>SUM(S75:S83)</f>
        <v>8.3607317456557677</v>
      </c>
      <c r="T74" s="305">
        <f>SUM(T75:T83)</f>
        <v>10.085943408643315</v>
      </c>
      <c r="U74" s="304"/>
      <c r="V74" s="305">
        <f>SUM(V75:V83)</f>
        <v>9.0090258053290686</v>
      </c>
      <c r="W74" s="305">
        <f>SUM(W75:W83)</f>
        <v>9.7346644370613937</v>
      </c>
      <c r="X74" s="305">
        <f>SUM(X75:X83)</f>
        <v>11.231502574107541</v>
      </c>
      <c r="Y74" s="304"/>
      <c r="Z74" s="305">
        <f>SUM(Z75:Z83)</f>
        <v>30.527716353532057</v>
      </c>
      <c r="AA74" s="305">
        <f>SUM(AA75:AA83)</f>
        <v>26.876398235664762</v>
      </c>
      <c r="AB74" s="305">
        <f>SUM(AB75:AB83)</f>
        <v>26.411321684641965</v>
      </c>
      <c r="AC74" s="304"/>
      <c r="AD74" s="305">
        <f>SUM(AD75:AD83)</f>
        <v>30.388897689331088</v>
      </c>
      <c r="AE74" s="305">
        <f>SUM(AE75:AE83)</f>
        <v>25.750608711431656</v>
      </c>
      <c r="AF74" s="305">
        <f>SUM(AF75:AF83)</f>
        <v>21.125618291527864</v>
      </c>
      <c r="AG74" s="304"/>
      <c r="AH74" s="305">
        <f>SUM(AH75:AH83)</f>
        <v>21.285184775820692</v>
      </c>
      <c r="AI74" s="305">
        <f>SUM(AI75:AI83)</f>
        <v>20.130475459692594</v>
      </c>
      <c r="AJ74" s="305">
        <f>SUM(AJ75:AJ83)</f>
        <v>15.369852247818722</v>
      </c>
      <c r="AK74" s="304"/>
      <c r="AL74" s="305">
        <f>SUM(AL75:AL83)</f>
        <v>7.0349020853831208</v>
      </c>
      <c r="AM74" s="305">
        <f>SUM(AM75:AM83)</f>
        <v>5.8620459286414768</v>
      </c>
      <c r="AN74" s="305">
        <f>SUM(AN75:AN83)</f>
        <v>3.7616875908060443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18.356416676602478</v>
      </c>
      <c r="C75" s="305">
        <f t="shared" ref="C75:C83" si="77">SUM(G75,K75,O75,S75,W75,AA75,AE75,AI75,AM75)</f>
        <v>18.527828104616347</v>
      </c>
      <c r="D75" s="305">
        <f t="shared" ref="D75:D83" si="78">SUM(H75,L75,P75,T75,X75,AB75,AF75,AJ75,AN75)</f>
        <v>20.599421018086638</v>
      </c>
      <c r="E75" s="304"/>
      <c r="F75" s="304">
        <v>0.32545943270296401</v>
      </c>
      <c r="G75" s="304">
        <v>0.45477329075122719</v>
      </c>
      <c r="H75" s="304">
        <v>0.63033129013682732</v>
      </c>
      <c r="I75" s="304"/>
      <c r="J75" s="304">
        <v>2.34588941111019</v>
      </c>
      <c r="K75" s="304">
        <v>3.2208882367087877</v>
      </c>
      <c r="L75" s="304">
        <v>4.5907708268497895</v>
      </c>
      <c r="M75" s="304"/>
      <c r="N75" s="304">
        <v>5.4189345319443527</v>
      </c>
      <c r="O75" s="304">
        <v>5.7730024437051677</v>
      </c>
      <c r="P75" s="304">
        <v>6.7804654743980146</v>
      </c>
      <c r="Q75" s="304"/>
      <c r="R75" s="304">
        <v>0.71152052307862967</v>
      </c>
      <c r="S75" s="304">
        <v>0.74154564653994315</v>
      </c>
      <c r="T75" s="304">
        <v>0.82566171132415767</v>
      </c>
      <c r="U75" s="304"/>
      <c r="V75" s="304">
        <v>1.3386018264147821</v>
      </c>
      <c r="W75" s="304">
        <v>1.4389344895809026</v>
      </c>
      <c r="X75" s="304">
        <v>1.6898683948596254</v>
      </c>
      <c r="Y75" s="304"/>
      <c r="Z75" s="304">
        <v>3.4506700186828922</v>
      </c>
      <c r="AA75" s="304">
        <v>2.8088600422769296</v>
      </c>
      <c r="AB75" s="304">
        <v>2.9008575702973225</v>
      </c>
      <c r="AC75" s="304"/>
      <c r="AD75" s="304">
        <v>2.6490567886947716</v>
      </c>
      <c r="AE75" s="304">
        <v>2.1275246032144999</v>
      </c>
      <c r="AF75" s="304">
        <v>1.6857921219298619</v>
      </c>
      <c r="AG75" s="304"/>
      <c r="AH75" s="304">
        <v>1.677714570699673</v>
      </c>
      <c r="AI75" s="304">
        <v>1.5488111676742859</v>
      </c>
      <c r="AJ75" s="304">
        <v>1.2185392898766463</v>
      </c>
      <c r="AK75" s="304"/>
      <c r="AL75" s="304">
        <v>0.4385695732742208</v>
      </c>
      <c r="AM75" s="304">
        <v>0.41348818416460226</v>
      </c>
      <c r="AN75" s="304">
        <v>0.27713433841439644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38.003227279670419</v>
      </c>
      <c r="C76" s="305">
        <f t="shared" si="77"/>
        <v>40.482234421260763</v>
      </c>
      <c r="D76" s="305">
        <f>SUM(H76,L76,P76,T76,X76,AB76,AF76,AJ76,AN76)</f>
        <v>44.757181731356425</v>
      </c>
      <c r="E76" s="304"/>
      <c r="F76" s="304">
        <v>1.2634112887401119</v>
      </c>
      <c r="G76" s="304">
        <v>1.6846368806740173</v>
      </c>
      <c r="H76" s="304">
        <v>2.1374679169284567</v>
      </c>
      <c r="I76" s="304"/>
      <c r="J76" s="304">
        <v>8.4849357218830814</v>
      </c>
      <c r="K76" s="304">
        <v>11.562404982467443</v>
      </c>
      <c r="L76" s="304">
        <v>15.185743947373492</v>
      </c>
      <c r="M76" s="304"/>
      <c r="N76" s="304">
        <v>14.532454318085511</v>
      </c>
      <c r="O76" s="304">
        <v>15.22018524582432</v>
      </c>
      <c r="P76" s="304">
        <v>16.206664985084341</v>
      </c>
      <c r="Q76" s="304"/>
      <c r="R76" s="304">
        <v>1.2476616007596546</v>
      </c>
      <c r="S76" s="304">
        <v>1.2762441043943751</v>
      </c>
      <c r="T76" s="304">
        <v>1.4347945152675294</v>
      </c>
      <c r="U76" s="304"/>
      <c r="V76" s="304">
        <v>2.2143408336472663</v>
      </c>
      <c r="W76" s="304">
        <v>2.3010079520455671</v>
      </c>
      <c r="X76" s="304">
        <v>2.5794877902314761</v>
      </c>
      <c r="Y76" s="304"/>
      <c r="Z76" s="304">
        <v>4.4956479010472421</v>
      </c>
      <c r="AA76" s="304">
        <v>3.5611844232038981</v>
      </c>
      <c r="AB76" s="304">
        <v>3.4169092466540434</v>
      </c>
      <c r="AC76" s="304"/>
      <c r="AD76" s="304">
        <v>3.3105074783204809</v>
      </c>
      <c r="AE76" s="304">
        <v>2.6130859557708792</v>
      </c>
      <c r="AF76" s="304">
        <v>2.1892729714101731</v>
      </c>
      <c r="AG76" s="304"/>
      <c r="AH76" s="304">
        <v>1.9369553012520515</v>
      </c>
      <c r="AI76" s="304">
        <v>1.7233636556914498</v>
      </c>
      <c r="AJ76" s="304">
        <v>1.2025613935330601</v>
      </c>
      <c r="AK76" s="304"/>
      <c r="AL76" s="304">
        <v>0.51731283593502475</v>
      </c>
      <c r="AM76" s="304">
        <v>0.54012122118881156</v>
      </c>
      <c r="AN76" s="304">
        <v>0.40427896487385462</v>
      </c>
    </row>
    <row r="77" spans="1:40" x14ac:dyDescent="0.2">
      <c r="A77" s="13" t="str">
        <f t="shared" si="76"/>
        <v>Associate professional occupations</v>
      </c>
      <c r="B77" s="305">
        <f t="shared" si="79"/>
        <v>27.52937706621147</v>
      </c>
      <c r="C77" s="305">
        <f t="shared" si="77"/>
        <v>26.067827350388598</v>
      </c>
      <c r="D77" s="305">
        <f t="shared" si="78"/>
        <v>28.197292673275477</v>
      </c>
      <c r="E77" s="304"/>
      <c r="F77" s="304">
        <v>0.4245506768844815</v>
      </c>
      <c r="G77" s="304">
        <v>0.56577658927386831</v>
      </c>
      <c r="H77" s="304">
        <v>0.81638813272149824</v>
      </c>
      <c r="I77" s="304"/>
      <c r="J77" s="304">
        <v>4.0124179553981003</v>
      </c>
      <c r="K77" s="304">
        <v>5.1564420258658181</v>
      </c>
      <c r="L77" s="304">
        <v>7.1365768555470357</v>
      </c>
      <c r="M77" s="304"/>
      <c r="N77" s="304">
        <v>8.8577120410932348</v>
      </c>
      <c r="O77" s="304">
        <v>8.7095355694027319</v>
      </c>
      <c r="P77" s="304">
        <v>9.5383480023634917</v>
      </c>
      <c r="Q77" s="304"/>
      <c r="R77" s="304">
        <v>1.5245729208667655</v>
      </c>
      <c r="S77" s="304">
        <v>1.5852976399566883</v>
      </c>
      <c r="T77" s="304">
        <v>1.9257217145873731</v>
      </c>
      <c r="U77" s="304"/>
      <c r="V77" s="304">
        <v>1.5396604834071845</v>
      </c>
      <c r="W77" s="304">
        <v>1.444849435299177</v>
      </c>
      <c r="X77" s="304">
        <v>1.5042731447051845</v>
      </c>
      <c r="Y77" s="304"/>
      <c r="Z77" s="304">
        <v>4.7582829869923602</v>
      </c>
      <c r="AA77" s="304">
        <v>3.701407005950454</v>
      </c>
      <c r="AB77" s="304">
        <v>3.6611222677859554</v>
      </c>
      <c r="AC77" s="304"/>
      <c r="AD77" s="304">
        <v>3.4713655085442285</v>
      </c>
      <c r="AE77" s="304">
        <v>2.4720611152102849</v>
      </c>
      <c r="AF77" s="304">
        <v>1.8666504025693103</v>
      </c>
      <c r="AG77" s="304"/>
      <c r="AH77" s="304">
        <v>2.337062040116634</v>
      </c>
      <c r="AI77" s="304">
        <v>1.9042264727591203</v>
      </c>
      <c r="AJ77" s="304">
        <v>1.3762437179006961</v>
      </c>
      <c r="AK77" s="304"/>
      <c r="AL77" s="304">
        <v>0.60375245290848079</v>
      </c>
      <c r="AM77" s="304">
        <v>0.52823149667045899</v>
      </c>
      <c r="AN77" s="304">
        <v>0.37196843509493471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27.799397296756403</v>
      </c>
      <c r="C78" s="305">
        <f t="shared" si="77"/>
        <v>26.897324579256328</v>
      </c>
      <c r="D78" s="305">
        <f t="shared" si="78"/>
        <v>26.072061911652789</v>
      </c>
      <c r="E78" s="304"/>
      <c r="F78" s="304">
        <v>0.13374981521235252</v>
      </c>
      <c r="G78" s="304">
        <v>0.20384011975888411</v>
      </c>
      <c r="H78" s="304">
        <v>0.3154175711575623</v>
      </c>
      <c r="I78" s="304"/>
      <c r="J78" s="304">
        <v>1.6402673681316553</v>
      </c>
      <c r="K78" s="304">
        <v>2.4661062347638532</v>
      </c>
      <c r="L78" s="304">
        <v>3.5884255895843253</v>
      </c>
      <c r="M78" s="304"/>
      <c r="N78" s="304">
        <v>5.5650168924175185</v>
      </c>
      <c r="O78" s="304">
        <v>6.5718455243796354</v>
      </c>
      <c r="P78" s="304">
        <v>8.0692287641585718</v>
      </c>
      <c r="Q78" s="304"/>
      <c r="R78" s="304">
        <v>1.4793604085062764</v>
      </c>
      <c r="S78" s="304">
        <v>1.6346080518156572</v>
      </c>
      <c r="T78" s="304">
        <v>1.8849072354343841</v>
      </c>
      <c r="U78" s="304"/>
      <c r="V78" s="304">
        <v>1.7836977722116651</v>
      </c>
      <c r="W78" s="304">
        <v>1.9832162990380098</v>
      </c>
      <c r="X78" s="304">
        <v>2.2952539083903334</v>
      </c>
      <c r="Y78" s="304"/>
      <c r="Z78" s="304">
        <v>5.970912015789918</v>
      </c>
      <c r="AA78" s="304">
        <v>5.1312709857823302</v>
      </c>
      <c r="AB78" s="304">
        <v>4.2077958626457352</v>
      </c>
      <c r="AC78" s="304"/>
      <c r="AD78" s="304">
        <v>6.7550317245558054</v>
      </c>
      <c r="AE78" s="304">
        <v>5.2816473346532344</v>
      </c>
      <c r="AF78" s="304">
        <v>3.5736936661995955</v>
      </c>
      <c r="AG78" s="304"/>
      <c r="AH78" s="304">
        <v>3.2838049126110573</v>
      </c>
      <c r="AI78" s="304">
        <v>2.5046960190512499</v>
      </c>
      <c r="AJ78" s="304">
        <v>1.0329275878610162</v>
      </c>
      <c r="AK78" s="304"/>
      <c r="AL78" s="304">
        <v>1.1875563873201518</v>
      </c>
      <c r="AM78" s="304">
        <v>1.1200940100134797</v>
      </c>
      <c r="AN78" s="304">
        <v>1.1044117262212665</v>
      </c>
    </row>
    <row r="79" spans="1:40" x14ac:dyDescent="0.2">
      <c r="A79" s="13" t="str">
        <f t="shared" si="76"/>
        <v>Skilled trades occupations</v>
      </c>
      <c r="B79" s="305">
        <f t="shared" si="79"/>
        <v>6.6396842524956377</v>
      </c>
      <c r="C79" s="305">
        <f t="shared" si="77"/>
        <v>6.9079203023154312</v>
      </c>
      <c r="D79" s="305">
        <f t="shared" si="78"/>
        <v>7.1522451952332737</v>
      </c>
      <c r="E79" s="304"/>
      <c r="F79" s="304">
        <v>2.5469266098753655E-2</v>
      </c>
      <c r="G79" s="304">
        <v>4.1790899271407847E-2</v>
      </c>
      <c r="H79" s="304">
        <v>6.3491957139365035E-2</v>
      </c>
      <c r="I79" s="304"/>
      <c r="J79" s="304">
        <v>0.33825260131698576</v>
      </c>
      <c r="K79" s="304">
        <v>0.56422763280242494</v>
      </c>
      <c r="L79" s="304">
        <v>0.84057147483808414</v>
      </c>
      <c r="M79" s="304"/>
      <c r="N79" s="304">
        <v>0.90044167871861458</v>
      </c>
      <c r="O79" s="304">
        <v>1.1272294189208625</v>
      </c>
      <c r="P79" s="304">
        <v>1.5132396984423921</v>
      </c>
      <c r="Q79" s="304"/>
      <c r="R79" s="304">
        <v>0.37147992587326661</v>
      </c>
      <c r="S79" s="304">
        <v>0.43596182727965604</v>
      </c>
      <c r="T79" s="304">
        <v>0.59572906471484588</v>
      </c>
      <c r="U79" s="304"/>
      <c r="V79" s="304">
        <v>0.41572937515766634</v>
      </c>
      <c r="W79" s="304">
        <v>0.4637710422195721</v>
      </c>
      <c r="X79" s="304">
        <v>0.53758522922591756</v>
      </c>
      <c r="Y79" s="304"/>
      <c r="Z79" s="304">
        <v>1.6609312708864004</v>
      </c>
      <c r="AA79" s="304">
        <v>1.5279689006033146</v>
      </c>
      <c r="AB79" s="304">
        <v>1.4364506486288886</v>
      </c>
      <c r="AC79" s="304"/>
      <c r="AD79" s="304">
        <v>1.4700538941206056</v>
      </c>
      <c r="AE79" s="304">
        <v>1.3061192192758901</v>
      </c>
      <c r="AF79" s="304">
        <v>1.1091264172305313</v>
      </c>
      <c r="AG79" s="304"/>
      <c r="AH79" s="304">
        <v>0.88396633217115883</v>
      </c>
      <c r="AI79" s="304">
        <v>0.83212775914488568</v>
      </c>
      <c r="AJ79" s="304">
        <v>0.58788505195275742</v>
      </c>
      <c r="AK79" s="304"/>
      <c r="AL79" s="304">
        <v>0.57335990815218596</v>
      </c>
      <c r="AM79" s="304">
        <v>0.608723602797418</v>
      </c>
      <c r="AN79" s="304">
        <v>0.46816565306049074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12.551293583678406</v>
      </c>
      <c r="C80" s="305">
        <f t="shared" si="77"/>
        <v>12.171353924161009</v>
      </c>
      <c r="D80" s="305">
        <f t="shared" si="78"/>
        <v>12.240005134118809</v>
      </c>
      <c r="E80" s="304"/>
      <c r="F80" s="304">
        <v>9.0099414367429027E-3</v>
      </c>
      <c r="G80" s="304">
        <v>1.4488506742568463E-2</v>
      </c>
      <c r="H80" s="304">
        <v>2.3801556616992216E-2</v>
      </c>
      <c r="I80" s="304"/>
      <c r="J80" s="304">
        <v>0.41707696426553753</v>
      </c>
      <c r="K80" s="304">
        <v>0.66296575051821971</v>
      </c>
      <c r="L80" s="304">
        <v>1.0462875780138268</v>
      </c>
      <c r="M80" s="304"/>
      <c r="N80" s="304">
        <v>1.418686250895222</v>
      </c>
      <c r="O80" s="304">
        <v>1.8165938637203667</v>
      </c>
      <c r="P80" s="304">
        <v>2.3678033195620793</v>
      </c>
      <c r="Q80" s="304"/>
      <c r="R80" s="304">
        <v>0.92654004377816102</v>
      </c>
      <c r="S80" s="304">
        <v>1.107511009069009</v>
      </c>
      <c r="T80" s="304">
        <v>1.3492428449970988</v>
      </c>
      <c r="U80" s="304"/>
      <c r="V80" s="304">
        <v>0.62674448233998314</v>
      </c>
      <c r="W80" s="304">
        <v>0.7227915769733978</v>
      </c>
      <c r="X80" s="304">
        <v>0.93016064879680038</v>
      </c>
      <c r="Y80" s="304"/>
      <c r="Z80" s="304">
        <v>3.5131201875261433</v>
      </c>
      <c r="AA80" s="304">
        <v>3.267224365471685</v>
      </c>
      <c r="AB80" s="304">
        <v>3.2040526399849369</v>
      </c>
      <c r="AC80" s="304"/>
      <c r="AD80" s="304">
        <v>3.2504946713826843</v>
      </c>
      <c r="AE80" s="304">
        <v>2.5135533301106014</v>
      </c>
      <c r="AF80" s="304">
        <v>1.8776580028926595</v>
      </c>
      <c r="AG80" s="304"/>
      <c r="AH80" s="304">
        <v>1.9035242247211366</v>
      </c>
      <c r="AI80" s="304">
        <v>1.6793921380733072</v>
      </c>
      <c r="AJ80" s="304">
        <v>1.1885578558673502</v>
      </c>
      <c r="AK80" s="304"/>
      <c r="AL80" s="304">
        <v>0.48609681733279497</v>
      </c>
      <c r="AM80" s="304">
        <v>0.38683338348185253</v>
      </c>
      <c r="AN80" s="304">
        <v>0.25244068738706632</v>
      </c>
    </row>
    <row r="81" spans="1:40" x14ac:dyDescent="0.2">
      <c r="A81" s="13" t="str">
        <f t="shared" si="76"/>
        <v>Sales and customer service occupations</v>
      </c>
      <c r="B81" s="305">
        <f t="shared" si="79"/>
        <v>10.362109440708469</v>
      </c>
      <c r="C81" s="305">
        <f t="shared" si="77"/>
        <v>11.738358365831466</v>
      </c>
      <c r="D81" s="305">
        <f t="shared" si="78"/>
        <v>12.983010470918323</v>
      </c>
      <c r="E81" s="304"/>
      <c r="F81" s="304">
        <v>5.3991010797153488E-2</v>
      </c>
      <c r="G81" s="304">
        <v>8.7373602945714848E-2</v>
      </c>
      <c r="H81" s="304">
        <v>0.12629212075955651</v>
      </c>
      <c r="I81" s="304"/>
      <c r="J81" s="304">
        <v>0.43966341364016176</v>
      </c>
      <c r="K81" s="304">
        <v>0.73454969615120325</v>
      </c>
      <c r="L81" s="304">
        <v>1.1282474716965423</v>
      </c>
      <c r="M81" s="304"/>
      <c r="N81" s="304">
        <v>1.7234732456991835</v>
      </c>
      <c r="O81" s="304">
        <v>2.2606013378776884</v>
      </c>
      <c r="P81" s="304">
        <v>2.8845368662858659</v>
      </c>
      <c r="Q81" s="304"/>
      <c r="R81" s="304">
        <v>0.46777840754633376</v>
      </c>
      <c r="S81" s="304">
        <v>0.59675275161175945</v>
      </c>
      <c r="T81" s="304">
        <v>0.79869086688613233</v>
      </c>
      <c r="U81" s="304"/>
      <c r="V81" s="304">
        <v>0.63921145196916196</v>
      </c>
      <c r="W81" s="304">
        <v>0.85880026316092251</v>
      </c>
      <c r="X81" s="304">
        <v>1.0762421655326007</v>
      </c>
      <c r="Y81" s="304"/>
      <c r="Z81" s="304">
        <v>2.5579415653349389</v>
      </c>
      <c r="AA81" s="304">
        <v>2.7035762232703244</v>
      </c>
      <c r="AB81" s="304">
        <v>2.8638902577529897</v>
      </c>
      <c r="AC81" s="304"/>
      <c r="AD81" s="304">
        <v>2.7572657611416949</v>
      </c>
      <c r="AE81" s="304">
        <v>2.7434074124744172</v>
      </c>
      <c r="AF81" s="304">
        <v>2.5200788007499573</v>
      </c>
      <c r="AG81" s="304"/>
      <c r="AH81" s="304">
        <v>1.299560160557816</v>
      </c>
      <c r="AI81" s="304">
        <v>1.3342397149542968</v>
      </c>
      <c r="AJ81" s="304">
        <v>1.2536452971922583</v>
      </c>
      <c r="AK81" s="304"/>
      <c r="AL81" s="304">
        <v>0.42322442402202587</v>
      </c>
      <c r="AM81" s="304">
        <v>0.41905736338513905</v>
      </c>
      <c r="AN81" s="304">
        <v>0.33138662406241898</v>
      </c>
    </row>
    <row r="82" spans="1:40" x14ac:dyDescent="0.2">
      <c r="A82" s="13" t="str">
        <f t="shared" si="76"/>
        <v>Process, plant and machine operatives</v>
      </c>
      <c r="B82" s="305">
        <f t="shared" si="79"/>
        <v>4.9211653838014353</v>
      </c>
      <c r="C82" s="305">
        <f t="shared" si="77"/>
        <v>5.6421953903928976</v>
      </c>
      <c r="D82" s="305">
        <f t="shared" si="78"/>
        <v>5.7158713989675762</v>
      </c>
      <c r="E82" s="304"/>
      <c r="F82" s="304">
        <v>1.0798589380088939E-2</v>
      </c>
      <c r="G82" s="304">
        <v>1.8137773415961733E-2</v>
      </c>
      <c r="H82" s="304">
        <v>2.4013978203566055E-2</v>
      </c>
      <c r="I82" s="304"/>
      <c r="J82" s="304">
        <v>0.11910408368581706</v>
      </c>
      <c r="K82" s="304">
        <v>0.19788179895274255</v>
      </c>
      <c r="L82" s="304">
        <v>0.28567710406802366</v>
      </c>
      <c r="M82" s="304"/>
      <c r="N82" s="304">
        <v>0.2947395727213673</v>
      </c>
      <c r="O82" s="304">
        <v>0.42330211852884658</v>
      </c>
      <c r="P82" s="304">
        <v>0.5815312708192667</v>
      </c>
      <c r="Q82" s="304"/>
      <c r="R82" s="304">
        <v>0.11553437524931218</v>
      </c>
      <c r="S82" s="304">
        <v>0.135897476061035</v>
      </c>
      <c r="T82" s="304">
        <v>0.16324845406777838</v>
      </c>
      <c r="U82" s="304"/>
      <c r="V82" s="304">
        <v>0.13065525027838637</v>
      </c>
      <c r="W82" s="304">
        <v>0.17348409325214093</v>
      </c>
      <c r="X82" s="304">
        <v>0.22358476590818444</v>
      </c>
      <c r="Y82" s="304"/>
      <c r="Z82" s="304">
        <v>1.3749469058042465</v>
      </c>
      <c r="AA82" s="304">
        <v>1.634454193793673</v>
      </c>
      <c r="AB82" s="304">
        <v>2.1336687610221667</v>
      </c>
      <c r="AC82" s="304"/>
      <c r="AD82" s="304">
        <v>1.0765884965779342</v>
      </c>
      <c r="AE82" s="304">
        <v>1.1732715931041475</v>
      </c>
      <c r="AF82" s="304">
        <v>1.1293793221320676</v>
      </c>
      <c r="AG82" s="304"/>
      <c r="AH82" s="304">
        <v>1.0964222070459457</v>
      </c>
      <c r="AI82" s="304">
        <v>1.1965141785721478</v>
      </c>
      <c r="AJ82" s="304">
        <v>0.86241575118354574</v>
      </c>
      <c r="AK82" s="304"/>
      <c r="AL82" s="304">
        <v>0.70237590305833753</v>
      </c>
      <c r="AM82" s="304">
        <v>0.68925216471220263</v>
      </c>
      <c r="AN82" s="304">
        <v>0.31235199156297588</v>
      </c>
    </row>
    <row r="83" spans="1:40" x14ac:dyDescent="0.2">
      <c r="A83" s="39" t="str">
        <f t="shared" si="76"/>
        <v>Elementary occupations</v>
      </c>
      <c r="B83" s="307">
        <f t="shared" si="79"/>
        <v>19.789329020075215</v>
      </c>
      <c r="C83" s="307">
        <f t="shared" si="77"/>
        <v>19.8919575617773</v>
      </c>
      <c r="D83" s="307">
        <f t="shared" si="78"/>
        <v>18.778910466390624</v>
      </c>
      <c r="E83" s="307"/>
      <c r="F83" s="307">
        <v>2.0525673762842356E-2</v>
      </c>
      <c r="G83" s="307">
        <v>3.6076020376245056E-2</v>
      </c>
      <c r="H83" s="307">
        <v>5.7133760890054383E-2</v>
      </c>
      <c r="I83" s="307"/>
      <c r="J83" s="307">
        <v>0.37868715398035752</v>
      </c>
      <c r="K83" s="307">
        <v>0.65547544279686942</v>
      </c>
      <c r="L83" s="307">
        <v>0.90916534505974267</v>
      </c>
      <c r="M83" s="307"/>
      <c r="N83" s="307">
        <v>1.0807800605298565</v>
      </c>
      <c r="O83" s="307">
        <v>1.3819444752556218</v>
      </c>
      <c r="P83" s="307">
        <v>1.6624513437557242</v>
      </c>
      <c r="Q83" s="307"/>
      <c r="R83" s="307">
        <v>0.62632612441326629</v>
      </c>
      <c r="S83" s="307">
        <v>0.84691323892764347</v>
      </c>
      <c r="T83" s="307">
        <v>1.1079470013640147</v>
      </c>
      <c r="U83" s="307"/>
      <c r="V83" s="307">
        <v>0.32038432990297261</v>
      </c>
      <c r="W83" s="307">
        <v>0.34780928549170442</v>
      </c>
      <c r="X83" s="307">
        <v>0.3950465264574185</v>
      </c>
      <c r="Y83" s="307"/>
      <c r="Z83" s="307">
        <v>2.7452635014679152</v>
      </c>
      <c r="AA83" s="307">
        <v>2.5404520953121552</v>
      </c>
      <c r="AB83" s="307">
        <v>2.5865744298699269</v>
      </c>
      <c r="AC83" s="307"/>
      <c r="AD83" s="307">
        <v>5.6485333659928827</v>
      </c>
      <c r="AE83" s="307">
        <v>5.5199381476177001</v>
      </c>
      <c r="AF83" s="307">
        <v>5.1739665864137097</v>
      </c>
      <c r="AG83" s="307"/>
      <c r="AH83" s="307">
        <v>6.8661750266452195</v>
      </c>
      <c r="AI83" s="307">
        <v>7.4071043537718504</v>
      </c>
      <c r="AJ83" s="307">
        <v>6.6470763024513921</v>
      </c>
      <c r="AK83" s="307"/>
      <c r="AL83" s="307">
        <v>2.1026537833798979</v>
      </c>
      <c r="AM83" s="307">
        <v>1.156244502227511</v>
      </c>
      <c r="AN83" s="307">
        <v>0.23954917012864085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Sheffield City Region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194.62000000000012</v>
      </c>
      <c r="C92" s="305">
        <f>SUM(C93:C101)</f>
        <v>203.6290000000001</v>
      </c>
      <c r="D92" s="305">
        <f>SUM(D93:D101)</f>
        <v>217.58499999999995</v>
      </c>
      <c r="E92" s="304"/>
      <c r="F92" s="305">
        <f>SUM(F93:F101)</f>
        <v>5.335159964065129</v>
      </c>
      <c r="G92" s="305">
        <f>SUM(G93:G101)</f>
        <v>7.0890781218100418</v>
      </c>
      <c r="H92" s="305">
        <f>SUM(H93:H101)</f>
        <v>9.5251284028075762</v>
      </c>
      <c r="I92" s="304"/>
      <c r="J92" s="305">
        <f>SUM(J93:J101)</f>
        <v>30.515465725187244</v>
      </c>
      <c r="K92" s="305">
        <f>SUM(K93:K101)</f>
        <v>40.175096959606378</v>
      </c>
      <c r="L92" s="305">
        <f>SUM(L93:L101)</f>
        <v>52.467792665638441</v>
      </c>
      <c r="M92" s="304"/>
      <c r="N92" s="305">
        <f>SUM(N93:N101)</f>
        <v>44.494704083932703</v>
      </c>
      <c r="O92" s="305">
        <f>SUM(O93:O101)</f>
        <v>49.199711196362081</v>
      </c>
      <c r="P92" s="305">
        <f>SUM(P93:P101)</f>
        <v>55.351727053468828</v>
      </c>
      <c r="Q92" s="304"/>
      <c r="R92" s="305">
        <f>SUM(R93:R101)</f>
        <v>16.224868072059298</v>
      </c>
      <c r="S92" s="305">
        <f>SUM(S93:S101)</f>
        <v>15.176371486372448</v>
      </c>
      <c r="T92" s="305">
        <f>SUM(T93:T101)</f>
        <v>13.701940580508596</v>
      </c>
      <c r="U92" s="304"/>
      <c r="V92" s="305">
        <f>SUM(V93:V101)</f>
        <v>7.7731370163685645</v>
      </c>
      <c r="W92" s="305">
        <f>SUM(W93:W101)</f>
        <v>8.429019339884988</v>
      </c>
      <c r="X92" s="305">
        <f>SUM(X93:X101)</f>
        <v>9.1072135380273025</v>
      </c>
      <c r="Y92" s="304"/>
      <c r="Z92" s="305">
        <f>SUM(Z93:Z101)</f>
        <v>44.286253643797622</v>
      </c>
      <c r="AA92" s="305">
        <f>SUM(AA93:AA101)</f>
        <v>46.842333968135421</v>
      </c>
      <c r="AB92" s="305">
        <f>SUM(AB93:AB101)</f>
        <v>53.577775082432019</v>
      </c>
      <c r="AC92" s="304"/>
      <c r="AD92" s="305">
        <f>SUM(AD93:AD101)</f>
        <v>33.105306187427232</v>
      </c>
      <c r="AE92" s="305">
        <f>SUM(AE93:AE101)</f>
        <v>27.422649872188117</v>
      </c>
      <c r="AF92" s="305">
        <f>SUM(AF93:AF101)</f>
        <v>18.981932525203792</v>
      </c>
      <c r="AG92" s="304"/>
      <c r="AH92" s="305">
        <f>SUM(AH93:AH101)</f>
        <v>10.824856938564373</v>
      </c>
      <c r="AI92" s="305">
        <f>SUM(AI93:AI101)</f>
        <v>7.6170518327474666</v>
      </c>
      <c r="AJ92" s="305">
        <f>SUM(AJ93:AJ101)</f>
        <v>3.5948895809841845</v>
      </c>
      <c r="AK92" s="304"/>
      <c r="AL92" s="305">
        <f>SUM(AL93:AL101)</f>
        <v>2.060248368597938</v>
      </c>
      <c r="AM92" s="305">
        <f>SUM(AM93:AM101)</f>
        <v>1.6776872228931445</v>
      </c>
      <c r="AN92" s="305">
        <f>SUM(AN93:AN101)</f>
        <v>1.2766005709292279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8.5992537532658719</v>
      </c>
      <c r="C93" s="305">
        <f t="shared" ref="C93:D93" si="81">SUM(G93,K93,O93,S93,W93,AA93,AE93,AI93,AM93)</f>
        <v>9.0223995411441482</v>
      </c>
      <c r="D93" s="305">
        <f t="shared" si="81"/>
        <v>10.462142137312966</v>
      </c>
      <c r="E93" s="304"/>
      <c r="F93" s="304">
        <v>0.1427545523016224</v>
      </c>
      <c r="G93" s="304">
        <v>0.20109190531770557</v>
      </c>
      <c r="H93" s="304">
        <v>0.30547129613808272</v>
      </c>
      <c r="I93" s="304"/>
      <c r="J93" s="304">
        <v>1.4467453516748763</v>
      </c>
      <c r="K93" s="304">
        <v>1.9211062850089924</v>
      </c>
      <c r="L93" s="304">
        <v>2.6317903345814639</v>
      </c>
      <c r="M93" s="304"/>
      <c r="N93" s="304">
        <v>2.5467112998341088</v>
      </c>
      <c r="O93" s="304">
        <v>2.7680884785611952</v>
      </c>
      <c r="P93" s="304">
        <v>3.3628137918654599</v>
      </c>
      <c r="Q93" s="304"/>
      <c r="R93" s="304">
        <v>1.4543385996783045</v>
      </c>
      <c r="S93" s="304">
        <v>1.5132962414067188</v>
      </c>
      <c r="T93" s="304">
        <v>1.6497208947818294</v>
      </c>
      <c r="U93" s="304"/>
      <c r="V93" s="304">
        <v>0.31919741793244116</v>
      </c>
      <c r="W93" s="304">
        <v>0.30616006629906917</v>
      </c>
      <c r="X93" s="304">
        <v>0.31720076259667901</v>
      </c>
      <c r="Y93" s="304"/>
      <c r="Z93" s="304">
        <v>1.6073221018843324</v>
      </c>
      <c r="AA93" s="304">
        <v>1.4088831383256801</v>
      </c>
      <c r="AB93" s="304">
        <v>1.4859296764625838</v>
      </c>
      <c r="AC93" s="304"/>
      <c r="AD93" s="304">
        <v>0.68371504104975656</v>
      </c>
      <c r="AE93" s="304">
        <v>0.53904954035852848</v>
      </c>
      <c r="AF93" s="304">
        <v>0.4199800799475743</v>
      </c>
      <c r="AG93" s="304"/>
      <c r="AH93" s="304">
        <v>0.23100591741119825</v>
      </c>
      <c r="AI93" s="304">
        <v>0.18593023122604796</v>
      </c>
      <c r="AJ93" s="304">
        <v>0.12773969983750932</v>
      </c>
      <c r="AK93" s="304"/>
      <c r="AL93" s="304">
        <v>0.1674634714992303</v>
      </c>
      <c r="AM93" s="304">
        <v>0.17879365464021094</v>
      </c>
      <c r="AN93" s="304">
        <v>0.16149560110178407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69.431320078856842</v>
      </c>
      <c r="C94" s="305">
        <f t="shared" ref="C94:C101" si="83">SUM(G94,K94,O94,S94,W94,AA94,AE94,AI94,AM94)</f>
        <v>74.834331013924867</v>
      </c>
      <c r="D94" s="305">
        <f t="shared" ref="D94:D101" si="84">SUM(H94,L94,P94,T94,X94,AB94,AF94,AJ94,AN94)</f>
        <v>84.351601880132776</v>
      </c>
      <c r="E94" s="305"/>
      <c r="F94" s="304">
        <v>4.7270642669544802</v>
      </c>
      <c r="G94" s="304">
        <v>6.1972498799561109</v>
      </c>
      <c r="H94" s="304">
        <v>8.189708135162963</v>
      </c>
      <c r="I94" s="304"/>
      <c r="J94" s="304">
        <v>22.915904449954816</v>
      </c>
      <c r="K94" s="304">
        <v>29.145934887986172</v>
      </c>
      <c r="L94" s="304">
        <v>37.170956198934121</v>
      </c>
      <c r="M94" s="304"/>
      <c r="N94" s="304">
        <v>23.94210420806834</v>
      </c>
      <c r="O94" s="304">
        <v>24.848262328415082</v>
      </c>
      <c r="P94" s="304">
        <v>26.263984034826592</v>
      </c>
      <c r="Q94" s="304"/>
      <c r="R94" s="304">
        <v>4.7169064458960799</v>
      </c>
      <c r="S94" s="304">
        <v>2.8626239738060066</v>
      </c>
      <c r="T94" s="304">
        <v>1.3535762784834062</v>
      </c>
      <c r="U94" s="304"/>
      <c r="V94" s="304">
        <v>1.407532635677289</v>
      </c>
      <c r="W94" s="304">
        <v>1.4296706800281207</v>
      </c>
      <c r="X94" s="304">
        <v>1.5788920267327418</v>
      </c>
      <c r="Y94" s="304"/>
      <c r="Z94" s="304">
        <v>5.8347933889286123</v>
      </c>
      <c r="AA94" s="304">
        <v>5.6882985344954342</v>
      </c>
      <c r="AB94" s="304">
        <v>6.6192238751230645</v>
      </c>
      <c r="AC94" s="304"/>
      <c r="AD94" s="304">
        <v>3.649479688586676</v>
      </c>
      <c r="AE94" s="304">
        <v>2.8271821118351639</v>
      </c>
      <c r="AF94" s="304">
        <v>2.0858999185250315</v>
      </c>
      <c r="AG94" s="304"/>
      <c r="AH94" s="304">
        <v>1.9605833911933344</v>
      </c>
      <c r="AI94" s="304">
        <v>1.5740212823444482</v>
      </c>
      <c r="AJ94" s="304">
        <v>0.90151436388597928</v>
      </c>
      <c r="AK94" s="304"/>
      <c r="AL94" s="304">
        <v>0.27695160359721577</v>
      </c>
      <c r="AM94" s="304">
        <v>0.26108733505832443</v>
      </c>
      <c r="AN94" s="304">
        <v>0.18784704845887865</v>
      </c>
    </row>
    <row r="95" spans="1:40" x14ac:dyDescent="0.2">
      <c r="A95" s="13" t="str">
        <f t="shared" si="80"/>
        <v>Associate professional occupations</v>
      </c>
      <c r="B95" s="305">
        <f t="shared" si="82"/>
        <v>27.771349978928459</v>
      </c>
      <c r="C95" s="305">
        <f t="shared" si="83"/>
        <v>28.155771958786733</v>
      </c>
      <c r="D95" s="305">
        <f t="shared" si="84"/>
        <v>30.900516373453641</v>
      </c>
      <c r="E95" s="305"/>
      <c r="F95" s="304">
        <v>0.20322516413865865</v>
      </c>
      <c r="G95" s="304">
        <v>0.29377525911273294</v>
      </c>
      <c r="H95" s="304">
        <v>0.46845284530870629</v>
      </c>
      <c r="I95" s="304"/>
      <c r="J95" s="304">
        <v>2.9837706578151164</v>
      </c>
      <c r="K95" s="304">
        <v>4.0751529766556001</v>
      </c>
      <c r="L95" s="304">
        <v>5.6730625051256434</v>
      </c>
      <c r="M95" s="304"/>
      <c r="N95" s="304">
        <v>7.3861636587123112</v>
      </c>
      <c r="O95" s="304">
        <v>8.5004997291838347</v>
      </c>
      <c r="P95" s="304">
        <v>10.524480019251978</v>
      </c>
      <c r="Q95" s="304"/>
      <c r="R95" s="304">
        <v>3.1714815160491794</v>
      </c>
      <c r="S95" s="304">
        <v>2.8820348907875215</v>
      </c>
      <c r="T95" s="304">
        <v>2.5829084476402557</v>
      </c>
      <c r="U95" s="304"/>
      <c r="V95" s="304">
        <v>1.4190100782192907</v>
      </c>
      <c r="W95" s="304">
        <v>1.3918653159910492</v>
      </c>
      <c r="X95" s="304">
        <v>1.5499482190591398</v>
      </c>
      <c r="Y95" s="304"/>
      <c r="Z95" s="304">
        <v>6.3305412945626225</v>
      </c>
      <c r="AA95" s="304">
        <v>5.9396888905943035</v>
      </c>
      <c r="AB95" s="304">
        <v>6.6530847899818353</v>
      </c>
      <c r="AC95" s="304"/>
      <c r="AD95" s="304">
        <v>4.2888823206674642</v>
      </c>
      <c r="AE95" s="304">
        <v>3.4073886831834277</v>
      </c>
      <c r="AF95" s="304">
        <v>2.4417505540723847</v>
      </c>
      <c r="AG95" s="304"/>
      <c r="AH95" s="304">
        <v>1.7476314011226135</v>
      </c>
      <c r="AI95" s="304">
        <v>1.4655216406214027</v>
      </c>
      <c r="AJ95" s="304">
        <v>0.81309523962684316</v>
      </c>
      <c r="AK95" s="304"/>
      <c r="AL95" s="304">
        <v>0.2406438876412007</v>
      </c>
      <c r="AM95" s="304">
        <v>0.19984457265685948</v>
      </c>
      <c r="AN95" s="304">
        <v>0.19373375338685067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26.749361522147463</v>
      </c>
      <c r="C96" s="305">
        <f t="shared" si="83"/>
        <v>25.161363168990516</v>
      </c>
      <c r="D96" s="305">
        <f t="shared" si="84"/>
        <v>20.78128140546286</v>
      </c>
      <c r="E96" s="305"/>
      <c r="F96" s="304">
        <v>0.18855975250465398</v>
      </c>
      <c r="G96" s="304">
        <v>0.26383272804950697</v>
      </c>
      <c r="H96" s="304">
        <v>0.36477771989457469</v>
      </c>
      <c r="I96" s="304"/>
      <c r="J96" s="304">
        <v>1.4532375745814405</v>
      </c>
      <c r="K96" s="304">
        <v>2.1396043027320162</v>
      </c>
      <c r="L96" s="304">
        <v>2.5200763146955945</v>
      </c>
      <c r="M96" s="304"/>
      <c r="N96" s="304">
        <v>4.8423396517375208</v>
      </c>
      <c r="O96" s="304">
        <v>5.5770951045494508</v>
      </c>
      <c r="P96" s="304">
        <v>6.3401968569819713</v>
      </c>
      <c r="Q96" s="304"/>
      <c r="R96" s="304">
        <v>2.4453738865826065</v>
      </c>
      <c r="S96" s="304">
        <v>2.8779881308758521</v>
      </c>
      <c r="T96" s="304">
        <v>3.1114974205352501</v>
      </c>
      <c r="U96" s="304"/>
      <c r="V96" s="304">
        <v>1.6649786157044457</v>
      </c>
      <c r="W96" s="304">
        <v>1.7584212535002008</v>
      </c>
      <c r="X96" s="304">
        <v>1.7402249314632336</v>
      </c>
      <c r="Y96" s="304"/>
      <c r="Z96" s="304">
        <v>6.8426754702258332</v>
      </c>
      <c r="AA96" s="304">
        <v>6.6890609908464347</v>
      </c>
      <c r="AB96" s="304">
        <v>5.0175780983963767</v>
      </c>
      <c r="AC96" s="304"/>
      <c r="AD96" s="304">
        <v>6.0247870627705984</v>
      </c>
      <c r="AE96" s="304">
        <v>4.1530333678324061</v>
      </c>
      <c r="AF96" s="304">
        <v>1.4135246987088141</v>
      </c>
      <c r="AG96" s="304"/>
      <c r="AH96" s="304">
        <v>2.9055768202108876</v>
      </c>
      <c r="AI96" s="304">
        <v>1.4869453856580503</v>
      </c>
      <c r="AJ96" s="304">
        <v>0.22265844976987539</v>
      </c>
      <c r="AK96" s="304"/>
      <c r="AL96" s="304">
        <v>0.38183268782947605</v>
      </c>
      <c r="AM96" s="304">
        <v>0.21538190494659806</v>
      </c>
      <c r="AN96" s="304">
        <v>5.0746915017174973E-2</v>
      </c>
    </row>
    <row r="97" spans="1:40" x14ac:dyDescent="0.2">
      <c r="A97" s="13" t="str">
        <f t="shared" si="80"/>
        <v>Skilled trades occupations</v>
      </c>
      <c r="B97" s="305">
        <f t="shared" si="82"/>
        <v>2.2421534716211737</v>
      </c>
      <c r="C97" s="305">
        <f t="shared" si="83"/>
        <v>2.1693001064895649</v>
      </c>
      <c r="D97" s="305">
        <f t="shared" si="84"/>
        <v>1.9430678841532083</v>
      </c>
      <c r="E97" s="304"/>
      <c r="F97" s="304">
        <v>1.5614219573158674E-2</v>
      </c>
      <c r="G97" s="304">
        <v>2.439503048876681E-2</v>
      </c>
      <c r="H97" s="304">
        <v>3.1795590379152021E-2</v>
      </c>
      <c r="I97" s="304"/>
      <c r="J97" s="304">
        <v>4.2540114777562754E-2</v>
      </c>
      <c r="K97" s="304">
        <v>7.4244884958788782E-2</v>
      </c>
      <c r="L97" s="304">
        <v>0.11062686053812794</v>
      </c>
      <c r="M97" s="304"/>
      <c r="N97" s="304">
        <v>0.22373939518080155</v>
      </c>
      <c r="O97" s="304">
        <v>0.28883206727716193</v>
      </c>
      <c r="P97" s="304">
        <v>0.30183809466235645</v>
      </c>
      <c r="Q97" s="304"/>
      <c r="R97" s="304">
        <v>0.10370810193014321</v>
      </c>
      <c r="S97" s="304">
        <v>0.13094948376656604</v>
      </c>
      <c r="T97" s="304">
        <v>0.16811629265537475</v>
      </c>
      <c r="U97" s="304"/>
      <c r="V97" s="304">
        <v>7.6824138463129146E-2</v>
      </c>
      <c r="W97" s="304">
        <v>8.8968366969425061E-2</v>
      </c>
      <c r="X97" s="304">
        <v>0.10547864112451812</v>
      </c>
      <c r="Y97" s="304"/>
      <c r="Z97" s="304">
        <v>0.55476027970088604</v>
      </c>
      <c r="AA97" s="304">
        <v>0.47894534769091213</v>
      </c>
      <c r="AB97" s="304">
        <v>0.44124713032914326</v>
      </c>
      <c r="AC97" s="304"/>
      <c r="AD97" s="304">
        <v>0.76763530980219497</v>
      </c>
      <c r="AE97" s="304">
        <v>0.63735380051675683</v>
      </c>
      <c r="AF97" s="304">
        <v>0.40159589069480406</v>
      </c>
      <c r="AG97" s="304"/>
      <c r="AH97" s="304">
        <v>0.35958600138167596</v>
      </c>
      <c r="AI97" s="304">
        <v>0.35864124396989622</v>
      </c>
      <c r="AJ97" s="304">
        <v>0.32387085793876624</v>
      </c>
      <c r="AK97" s="304"/>
      <c r="AL97" s="304">
        <v>9.7745910811621289E-2</v>
      </c>
      <c r="AM97" s="304">
        <v>8.6969880851290982E-2</v>
      </c>
      <c r="AN97" s="304">
        <v>5.8498525830965369E-2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49.164324811067736</v>
      </c>
      <c r="C98" s="305">
        <f t="shared" si="83"/>
        <v>53.755820882400116</v>
      </c>
      <c r="D98" s="305">
        <f t="shared" si="84"/>
        <v>60.031179439026438</v>
      </c>
      <c r="E98" s="304"/>
      <c r="F98" s="304">
        <v>2.5049098232853065E-2</v>
      </c>
      <c r="G98" s="304">
        <v>4.5886359505039075E-2</v>
      </c>
      <c r="H98" s="304">
        <v>7.15227584380288E-2</v>
      </c>
      <c r="I98" s="304"/>
      <c r="J98" s="304">
        <v>1.3724495689522642</v>
      </c>
      <c r="K98" s="304">
        <v>2.3293215631308026</v>
      </c>
      <c r="L98" s="304">
        <v>3.7235017701455106</v>
      </c>
      <c r="M98" s="304"/>
      <c r="N98" s="304">
        <v>4.6259575386685219</v>
      </c>
      <c r="O98" s="304">
        <v>6.0015229576106837</v>
      </c>
      <c r="P98" s="304">
        <v>7.1493963573091746</v>
      </c>
      <c r="Q98" s="304"/>
      <c r="R98" s="304">
        <v>3.7382622211058929</v>
      </c>
      <c r="S98" s="304">
        <v>4.1742860939947803</v>
      </c>
      <c r="T98" s="304">
        <v>3.9875605037582429</v>
      </c>
      <c r="U98" s="304"/>
      <c r="V98" s="304">
        <v>2.4036648710046613</v>
      </c>
      <c r="W98" s="304">
        <v>2.8317428468706933</v>
      </c>
      <c r="X98" s="304">
        <v>3.0694525738689737</v>
      </c>
      <c r="Y98" s="304"/>
      <c r="Z98" s="304">
        <v>20.707795645711688</v>
      </c>
      <c r="AA98" s="304">
        <v>24.097663966623603</v>
      </c>
      <c r="AB98" s="304">
        <v>30.807721442387777</v>
      </c>
      <c r="AC98" s="304"/>
      <c r="AD98" s="304">
        <v>14.488336011719266</v>
      </c>
      <c r="AE98" s="304">
        <v>13.018275418890559</v>
      </c>
      <c r="AF98" s="304">
        <v>10.361323180931311</v>
      </c>
      <c r="AG98" s="304"/>
      <c r="AH98" s="304">
        <v>1.5427353561936294</v>
      </c>
      <c r="AI98" s="304">
        <v>0.98710635196900254</v>
      </c>
      <c r="AJ98" s="304">
        <v>0.63840104249257057</v>
      </c>
      <c r="AK98" s="304"/>
      <c r="AL98" s="304">
        <v>0.260074499478956</v>
      </c>
      <c r="AM98" s="304">
        <v>0.27001532380495152</v>
      </c>
      <c r="AN98" s="304">
        <v>0.22229980969485935</v>
      </c>
    </row>
    <row r="99" spans="1:40" x14ac:dyDescent="0.2">
      <c r="A99" s="13" t="str">
        <f t="shared" si="80"/>
        <v>Sales and customer service occupations</v>
      </c>
      <c r="B99" s="305">
        <f t="shared" si="82"/>
        <v>2.6946647119843203</v>
      </c>
      <c r="C99" s="305">
        <f t="shared" si="83"/>
        <v>3.1342183763224836</v>
      </c>
      <c r="D99" s="305">
        <f>SUM(H99,L99,P99,T99,X99,AB99,AF99,AJ99,AN99)</f>
        <v>3.3013183884646735</v>
      </c>
      <c r="E99" s="304"/>
      <c r="F99" s="304">
        <v>1.4268182320560093E-2</v>
      </c>
      <c r="G99" s="304">
        <v>2.4347374696348078E-2</v>
      </c>
      <c r="H99" s="304">
        <v>3.3642776132296819E-2</v>
      </c>
      <c r="I99" s="304"/>
      <c r="J99" s="304">
        <v>0.20893929440113856</v>
      </c>
      <c r="K99" s="304">
        <v>0.33087560486650658</v>
      </c>
      <c r="L99" s="304">
        <v>0.42947833717406658</v>
      </c>
      <c r="M99" s="304"/>
      <c r="N99" s="304">
        <v>0.5600975360905146</v>
      </c>
      <c r="O99" s="304">
        <v>0.71705625267565531</v>
      </c>
      <c r="P99" s="304">
        <v>0.81320161642906053</v>
      </c>
      <c r="Q99" s="304"/>
      <c r="R99" s="304">
        <v>0.29995098713918217</v>
      </c>
      <c r="S99" s="304">
        <v>0.33704440363192567</v>
      </c>
      <c r="T99" s="304">
        <v>0.35546182586856123</v>
      </c>
      <c r="U99" s="304"/>
      <c r="V99" s="304">
        <v>0.18894766634792187</v>
      </c>
      <c r="W99" s="304">
        <v>0.23518337591366678</v>
      </c>
      <c r="X99" s="304">
        <v>0.26637192239743246</v>
      </c>
      <c r="Y99" s="304"/>
      <c r="Z99" s="304">
        <v>0.68395558933698319</v>
      </c>
      <c r="AA99" s="304">
        <v>0.78452817474099013</v>
      </c>
      <c r="AB99" s="304">
        <v>0.91148427037824298</v>
      </c>
      <c r="AC99" s="304"/>
      <c r="AD99" s="304">
        <v>0.52783758409197268</v>
      </c>
      <c r="AE99" s="304">
        <v>0.48713162643323626</v>
      </c>
      <c r="AF99" s="304">
        <v>0.32982122596195906</v>
      </c>
      <c r="AG99" s="304"/>
      <c r="AH99" s="304">
        <v>0.14308100125525203</v>
      </c>
      <c r="AI99" s="304">
        <v>0.12904867624341601</v>
      </c>
      <c r="AJ99" s="304">
        <v>7.6998161937467349E-2</v>
      </c>
      <c r="AK99" s="304"/>
      <c r="AL99" s="304">
        <v>6.7586871000795384E-2</v>
      </c>
      <c r="AM99" s="304">
        <v>8.9002887120738713E-2</v>
      </c>
      <c r="AN99" s="304">
        <v>8.4858252185586194E-2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1.7751537938200812</v>
      </c>
      <c r="C100" s="305">
        <f t="shared" si="83"/>
        <v>2.0861672766472887</v>
      </c>
      <c r="D100" s="305">
        <f t="shared" si="84"/>
        <v>1.8235604043606413</v>
      </c>
      <c r="E100" s="304"/>
      <c r="F100" s="304">
        <v>1.4583427182944237E-2</v>
      </c>
      <c r="G100" s="304">
        <v>3.1835559466219611E-2</v>
      </c>
      <c r="H100" s="304">
        <v>5.2201725429124574E-2</v>
      </c>
      <c r="I100" s="304"/>
      <c r="J100" s="304">
        <v>3.094854043660308E-2</v>
      </c>
      <c r="K100" s="304">
        <v>6.1502799055265164E-2</v>
      </c>
      <c r="L100" s="304">
        <v>7.0607763878257304E-2</v>
      </c>
      <c r="M100" s="304"/>
      <c r="N100" s="304">
        <v>0.12772125169376955</v>
      </c>
      <c r="O100" s="304">
        <v>0.18838150862363509</v>
      </c>
      <c r="P100" s="304">
        <v>0.23385056963139988</v>
      </c>
      <c r="Q100" s="304"/>
      <c r="R100" s="304">
        <v>8.15702555262343E-2</v>
      </c>
      <c r="S100" s="304">
        <v>0.13597654718464808</v>
      </c>
      <c r="T100" s="304">
        <v>0.19308816336698295</v>
      </c>
      <c r="U100" s="304"/>
      <c r="V100" s="304">
        <v>0.13467112173837559</v>
      </c>
      <c r="W100" s="304">
        <v>0.19010675787896941</v>
      </c>
      <c r="X100" s="304">
        <v>0.25259842221174827</v>
      </c>
      <c r="Y100" s="304"/>
      <c r="Z100" s="304">
        <v>0.47529022848935532</v>
      </c>
      <c r="AA100" s="304">
        <v>0.52147962354804023</v>
      </c>
      <c r="AB100" s="304">
        <v>0.53484472320129695</v>
      </c>
      <c r="AC100" s="304"/>
      <c r="AD100" s="304">
        <v>0.36100420295582614</v>
      </c>
      <c r="AE100" s="304">
        <v>0.40363463789389259</v>
      </c>
      <c r="AF100" s="304">
        <v>0.17118025563069655</v>
      </c>
      <c r="AG100" s="304"/>
      <c r="AH100" s="304">
        <v>0.45495871061960985</v>
      </c>
      <c r="AI100" s="304">
        <v>0.45459419183334854</v>
      </c>
      <c r="AJ100" s="304">
        <v>0.2268067585833872</v>
      </c>
      <c r="AK100" s="304"/>
      <c r="AL100" s="304">
        <v>9.4406055177363363E-2</v>
      </c>
      <c r="AM100" s="304">
        <v>9.8655651163270075E-2</v>
      </c>
      <c r="AN100" s="304">
        <v>8.8382022427747689E-2</v>
      </c>
    </row>
    <row r="101" spans="1:40" x14ac:dyDescent="0.2">
      <c r="A101" s="39" t="str">
        <f t="shared" si="80"/>
        <v>Elementary occupations</v>
      </c>
      <c r="B101" s="307">
        <f t="shared" si="82"/>
        <v>6.1924178783081647</v>
      </c>
      <c r="C101" s="307">
        <f t="shared" si="83"/>
        <v>5.3096276752943776</v>
      </c>
      <c r="D101" s="307">
        <f t="shared" si="84"/>
        <v>3.9903320876327539</v>
      </c>
      <c r="E101" s="307"/>
      <c r="F101" s="307">
        <v>4.0413008561972722E-3</v>
      </c>
      <c r="G101" s="307">
        <v>6.6640252176119411E-3</v>
      </c>
      <c r="H101" s="307">
        <v>7.5555559246480216E-3</v>
      </c>
      <c r="I101" s="307"/>
      <c r="J101" s="307">
        <v>6.0930172593424856E-2</v>
      </c>
      <c r="K101" s="307">
        <v>9.7353655212235518E-2</v>
      </c>
      <c r="L101" s="307">
        <v>0.13769258056565742</v>
      </c>
      <c r="M101" s="307"/>
      <c r="N101" s="307">
        <v>0.23986954394681673</v>
      </c>
      <c r="O101" s="307">
        <v>0.30997276946538482</v>
      </c>
      <c r="P101" s="307">
        <v>0.36196571251083776</v>
      </c>
      <c r="Q101" s="307"/>
      <c r="R101" s="307">
        <v>0.21327605815167458</v>
      </c>
      <c r="S101" s="307">
        <v>0.26217172091843</v>
      </c>
      <c r="T101" s="307">
        <v>0.30001075341869082</v>
      </c>
      <c r="U101" s="307"/>
      <c r="V101" s="307">
        <v>0.15831047128100975</v>
      </c>
      <c r="W101" s="307">
        <v>0.19690067643379394</v>
      </c>
      <c r="X101" s="307">
        <v>0.22704603857283548</v>
      </c>
      <c r="Y101" s="307"/>
      <c r="Z101" s="307">
        <v>1.2491196449573143</v>
      </c>
      <c r="AA101" s="307">
        <v>1.2337853012700182</v>
      </c>
      <c r="AB101" s="307">
        <v>1.1066610761716995</v>
      </c>
      <c r="AC101" s="307"/>
      <c r="AD101" s="307">
        <v>2.3136289657834763</v>
      </c>
      <c r="AE101" s="307">
        <v>1.9496006852441488</v>
      </c>
      <c r="AF101" s="307">
        <v>1.3568567207312179</v>
      </c>
      <c r="AG101" s="307"/>
      <c r="AH101" s="307">
        <v>1.4796983391761713</v>
      </c>
      <c r="AI101" s="307">
        <v>0.97524282888185465</v>
      </c>
      <c r="AJ101" s="307">
        <v>0.26380500691178627</v>
      </c>
      <c r="AK101" s="307"/>
      <c r="AL101" s="307">
        <v>0.47354338156207926</v>
      </c>
      <c r="AM101" s="307">
        <v>0.27793601265090018</v>
      </c>
      <c r="AN101" s="307">
        <v>0.22873864282538078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Sheffield City Region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Sheffield City Region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Sheffield City Region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Sheffield City Region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Sheffield City Region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Sheffield City Region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Sheffield City Region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Sheffield City Region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Sheffield City Region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0.40284719975508088</v>
      </c>
      <c r="C8" s="69">
        <v>0.50661551351665968</v>
      </c>
      <c r="D8" s="69">
        <v>0.48168407401024488</v>
      </c>
      <c r="E8" s="69">
        <v>0.61943087750058379</v>
      </c>
      <c r="F8" s="69">
        <v>0.85874949067349649</v>
      </c>
      <c r="G8" s="10"/>
      <c r="H8" s="69">
        <f>F8-D8</f>
        <v>0.37706541666325161</v>
      </c>
      <c r="I8" s="69">
        <f>'RD T1'!E36</f>
        <v>0.39471125315050354</v>
      </c>
      <c r="J8" s="69">
        <f>SUM(H8:I8)</f>
        <v>0.77177666981375515</v>
      </c>
      <c r="L8" t="str">
        <f>A8</f>
        <v>11 Corporate managers and directors</v>
      </c>
      <c r="M8" s="69">
        <v>3.6726255186925703</v>
      </c>
      <c r="N8" s="69">
        <v>4.8172387992812569</v>
      </c>
      <c r="O8" s="69">
        <v>4.5592782579975841</v>
      </c>
      <c r="P8" s="69">
        <v>5.8181200020923516</v>
      </c>
      <c r="Q8" s="69">
        <v>8.0689559293744324</v>
      </c>
      <c r="R8" s="10"/>
      <c r="S8" s="69">
        <f>Q8-O8</f>
        <v>3.5096776713768483</v>
      </c>
      <c r="T8" s="69">
        <f>'RD T1'!E65</f>
        <v>3.7852691907987741</v>
      </c>
      <c r="U8" s="69">
        <f>SUM(S8:T8)</f>
        <v>7.2949468621756228</v>
      </c>
      <c r="W8" t="str">
        <f>A8</f>
        <v>11 Corporate managers and directors</v>
      </c>
      <c r="X8" s="69">
        <v>8.7917950266522507</v>
      </c>
      <c r="Y8" s="69">
        <v>11.091829237755531</v>
      </c>
      <c r="Z8" s="69">
        <v>11.593877683394998</v>
      </c>
      <c r="AA8" s="69">
        <v>11.942639330217805</v>
      </c>
      <c r="AB8" s="69">
        <v>14.319368069979932</v>
      </c>
      <c r="AC8" s="69"/>
      <c r="AD8" s="69">
        <f>AB8-Z8</f>
        <v>2.7254903865849336</v>
      </c>
      <c r="AE8" s="69">
        <f>'RD T1'!E94</f>
        <v>7.5280865181712784</v>
      </c>
      <c r="AF8" s="69">
        <f>SUM(AD8:AE8)</f>
        <v>10.253576904756212</v>
      </c>
      <c r="AH8" t="str">
        <f>L8</f>
        <v>11 Corporate managers and directors</v>
      </c>
      <c r="AI8" s="69">
        <v>2.0534854991055749</v>
      </c>
      <c r="AJ8" s="69">
        <v>2.3116100554606773</v>
      </c>
      <c r="AK8" s="69">
        <v>2.5062079163524791</v>
      </c>
      <c r="AL8" s="69">
        <v>2.3943201178231264</v>
      </c>
      <c r="AM8" s="69">
        <v>2.6119929652733505</v>
      </c>
      <c r="AN8" s="69"/>
      <c r="AO8" s="69">
        <f>AM8-AK8</f>
        <v>0.10578504892087137</v>
      </c>
      <c r="AP8" s="69">
        <f>'RD T1'!E123</f>
        <v>1.3438555103693206</v>
      </c>
      <c r="AQ8" s="69">
        <f>SUM(AO8:AP8)</f>
        <v>1.449640559290192</v>
      </c>
      <c r="AS8" t="str">
        <f>W8</f>
        <v>11 Corporate managers and directors</v>
      </c>
      <c r="AT8" s="69">
        <v>2.582770342352334</v>
      </c>
      <c r="AU8" s="69">
        <v>3.0037638882248143</v>
      </c>
      <c r="AV8" s="69">
        <v>3.2617617790284354</v>
      </c>
      <c r="AW8" s="69">
        <v>3.1125781392958047</v>
      </c>
      <c r="AX8" s="69">
        <v>3.4906215611825941</v>
      </c>
      <c r="AY8" s="69"/>
      <c r="AZ8" s="69">
        <f>AX8-AV8</f>
        <v>0.2288597821541587</v>
      </c>
      <c r="BA8" s="69">
        <f>'RD T1'!E152</f>
        <v>1.7816862690432025</v>
      </c>
      <c r="BB8" s="69">
        <f>SUM(AZ8:BA8)</f>
        <v>2.0105460511973612</v>
      </c>
      <c r="BD8" t="str">
        <f>AH8</f>
        <v>11 Corporate managers and directors</v>
      </c>
      <c r="BE8" s="69">
        <v>6.7189533246746063</v>
      </c>
      <c r="BF8" s="69">
        <v>8.0905243830925855</v>
      </c>
      <c r="BG8" s="69">
        <v>9.6849616105190108</v>
      </c>
      <c r="BH8" s="69">
        <v>7.6962539534148062</v>
      </c>
      <c r="BI8" s="69">
        <v>8.4514595400585275</v>
      </c>
      <c r="BJ8" s="69"/>
      <c r="BK8" s="69">
        <f>BI8-BG8</f>
        <v>-1.2335020704604833</v>
      </c>
      <c r="BL8" s="69">
        <f>'RD T1'!E181</f>
        <v>3.5117195699169645</v>
      </c>
      <c r="BM8" s="69">
        <f>SUM(BK8:BL8)</f>
        <v>2.2782174994564812</v>
      </c>
      <c r="BO8" t="str">
        <f>AS8</f>
        <v>11 Corporate managers and directors</v>
      </c>
      <c r="BP8" s="69">
        <v>5.396926417152927</v>
      </c>
      <c r="BQ8" s="69">
        <v>5.8559814953204548</v>
      </c>
      <c r="BR8" s="69">
        <v>6.6872764038853925</v>
      </c>
      <c r="BS8" s="69">
        <v>4.8102735682320068</v>
      </c>
      <c r="BT8" s="69">
        <v>3.6251556860339851</v>
      </c>
      <c r="BU8" s="69"/>
      <c r="BV8" s="69">
        <f>BT8-BR8</f>
        <v>-3.0621207178514074</v>
      </c>
      <c r="BW8" s="69">
        <f>'RD T1'!E210</f>
        <v>2.0481870378082654</v>
      </c>
      <c r="BX8" s="69">
        <f>SUM(BV8:BW8)</f>
        <v>-1.013933680043142</v>
      </c>
      <c r="BZ8" t="str">
        <f>BD8</f>
        <v>11 Corporate managers and directors</v>
      </c>
      <c r="CA8" s="69">
        <v>3.9815640703268174</v>
      </c>
      <c r="CB8" s="69">
        <v>4.2673344410697087</v>
      </c>
      <c r="CC8" s="69">
        <v>4.4613117042817976</v>
      </c>
      <c r="CD8" s="69">
        <v>3.8184567056903269</v>
      </c>
      <c r="CE8" s="69">
        <v>2.7684891134609062</v>
      </c>
      <c r="CF8" s="69"/>
      <c r="CG8" s="69">
        <f>CE8-CC8</f>
        <v>-1.6928225908208914</v>
      </c>
      <c r="CH8" s="69">
        <f>'RD T1'!E239</f>
        <v>1.4564537483999898</v>
      </c>
      <c r="CI8" s="69">
        <f>SUM(CG8:CH8)</f>
        <v>-0.23636884242090161</v>
      </c>
      <c r="CK8" t="str">
        <f>BO8</f>
        <v>11 Corporate managers and directors</v>
      </c>
      <c r="CL8" s="69">
        <v>0.92431007409658361</v>
      </c>
      <c r="CM8" s="69">
        <v>1.0906579539984846</v>
      </c>
      <c r="CN8" s="69">
        <v>0.87156396632167488</v>
      </c>
      <c r="CO8" s="69">
        <v>0.66092577217958859</v>
      </c>
      <c r="CP8" s="69">
        <v>0.53634686933074149</v>
      </c>
      <c r="CQ8" s="69"/>
      <c r="CR8" s="69">
        <f>CP8-CN8</f>
        <v>-0.33521709699093338</v>
      </c>
      <c r="CS8" s="69">
        <f>'RD T1'!E268</f>
        <v>0.23284247679628614</v>
      </c>
      <c r="CT8" s="69">
        <f>SUM(CR8:CS8)</f>
        <v>-0.10237462019464724</v>
      </c>
    </row>
    <row r="9" spans="1:98" x14ac:dyDescent="0.2">
      <c r="A9" s="10" t="str">
        <f>name!D5</f>
        <v>12 Other managers and proprietors</v>
      </c>
      <c r="B9" s="69">
        <v>0.18319647191680494</v>
      </c>
      <c r="C9" s="69">
        <v>0.21105497121391661</v>
      </c>
      <c r="D9" s="69">
        <v>0.19969377762699594</v>
      </c>
      <c r="E9" s="69">
        <v>0.34253944054542207</v>
      </c>
      <c r="F9" s="69">
        <v>0.509309677555429</v>
      </c>
      <c r="H9" s="69">
        <f t="shared" ref="H9:H32" si="26">F9-D9</f>
        <v>0.30961589992843308</v>
      </c>
      <c r="I9" s="69">
        <f>'RD T1'!E37</f>
        <v>0.25750733647858276</v>
      </c>
      <c r="J9" s="69">
        <f t="shared" ref="J9:J32" si="27">SUM(H9:I9)</f>
        <v>0.56712323640701578</v>
      </c>
      <c r="L9" t="str">
        <f t="shared" ref="L9:L32" si="28">A9</f>
        <v>12 Other managers and proprietors</v>
      </c>
      <c r="M9" s="69">
        <v>1.4516480527838012</v>
      </c>
      <c r="N9" s="69">
        <v>1.7818926357771865</v>
      </c>
      <c r="O9" s="69">
        <v>1.6365493616702729</v>
      </c>
      <c r="P9" s="69">
        <v>2.8037549070013825</v>
      </c>
      <c r="Q9" s="69">
        <v>4.324208089111127</v>
      </c>
      <c r="S9" s="69">
        <f t="shared" ref="S9:S35" si="29">Q9-O9</f>
        <v>2.6876587274408541</v>
      </c>
      <c r="T9" s="69">
        <f>'RD T1'!E66</f>
        <v>2.0794353476612688</v>
      </c>
      <c r="U9" s="69">
        <f t="shared" ref="U9:U32" si="30">SUM(S9:T9)</f>
        <v>4.7670940751021229</v>
      </c>
      <c r="W9" t="str">
        <f t="shared" ref="W9:W32" si="31">A9</f>
        <v>12 Other managers and proprietors</v>
      </c>
      <c r="X9" s="69">
        <v>3.4945077638716944</v>
      </c>
      <c r="Y9" s="69">
        <v>3.9750706024031452</v>
      </c>
      <c r="Z9" s="69">
        <v>3.9831948204017027</v>
      </c>
      <c r="AA9" s="69">
        <v>5.4466254614584617</v>
      </c>
      <c r="AB9" s="69">
        <v>7.0723401297584241</v>
      </c>
      <c r="AC9" s="69"/>
      <c r="AD9" s="69">
        <f t="shared" ref="AD9:AD32" si="32">AB9-Z9</f>
        <v>3.0891453093567214</v>
      </c>
      <c r="AE9" s="69">
        <f>'RD T1'!E95</f>
        <v>3.7885299866275668</v>
      </c>
      <c r="AF9" s="69">
        <f t="shared" ref="AF9:AF32" si="33">SUM(AD9:AE9)</f>
        <v>6.8776752959842877</v>
      </c>
      <c r="AH9" t="str">
        <f t="shared" ref="AH9:AH32" si="34">L9</f>
        <v>12 Other managers and proprietors</v>
      </c>
      <c r="AI9" s="69">
        <v>1.0870228874612835</v>
      </c>
      <c r="AJ9" s="69">
        <v>1.2115036329941717</v>
      </c>
      <c r="AK9" s="69">
        <v>1.2637857506004933</v>
      </c>
      <c r="AL9" s="69">
        <v>1.5980983841300653</v>
      </c>
      <c r="AM9" s="69">
        <v>1.9912824721560034</v>
      </c>
      <c r="AN9" s="69"/>
      <c r="AO9" s="69">
        <f t="shared" ref="AO9:AO32" si="35">AM9-AK9</f>
        <v>0.72749672155551015</v>
      </c>
      <c r="AP9" s="69">
        <f>'RD T1'!E124</f>
        <v>1.093776392478983</v>
      </c>
      <c r="AQ9" s="69">
        <f t="shared" ref="AQ9:AQ32" si="36">SUM(AO9:AP9)</f>
        <v>1.8212731140344931</v>
      </c>
      <c r="AS9" t="str">
        <f t="shared" ref="AS9:AS32" si="37">W9</f>
        <v>12 Other managers and proprietors</v>
      </c>
      <c r="AT9" s="69">
        <v>1.1305918613411867</v>
      </c>
      <c r="AU9" s="69">
        <v>1.2446367262939131</v>
      </c>
      <c r="AV9" s="69">
        <v>1.2570915476312021</v>
      </c>
      <c r="AW9" s="69">
        <v>1.6621464040582685</v>
      </c>
      <c r="AX9" s="69">
        <v>2.0446320024237354</v>
      </c>
      <c r="AY9" s="69"/>
      <c r="AZ9" s="69">
        <f t="shared" ref="AZ9:AZ32" si="38">AX9-AV9</f>
        <v>0.78754045479253332</v>
      </c>
      <c r="BA9" s="69">
        <f>'RD T1'!E153</f>
        <v>1.0538573516040963</v>
      </c>
      <c r="BB9" s="69">
        <f t="shared" ref="BB9:BB32" si="39">SUM(AZ9:BA9)</f>
        <v>1.8413978063966296</v>
      </c>
      <c r="BD9" t="str">
        <f t="shared" ref="BD9:BD32" si="40">AH9</f>
        <v>12 Other managers and proprietors</v>
      </c>
      <c r="BE9" s="69">
        <v>3.5046701555517941</v>
      </c>
      <c r="BF9" s="69">
        <v>3.6204665484847136</v>
      </c>
      <c r="BG9" s="69">
        <v>4.1218356461765007</v>
      </c>
      <c r="BH9" s="69">
        <v>4.3248791307531063</v>
      </c>
      <c r="BI9" s="69">
        <v>4.8813323007898477</v>
      </c>
      <c r="BJ9" s="69"/>
      <c r="BK9" s="69">
        <f t="shared" ref="BK9:BK32" si="41">BI9-BG9</f>
        <v>0.75949665461334703</v>
      </c>
      <c r="BL9" s="69">
        <f>'RD T1'!E182</f>
        <v>2.0753533967515425</v>
      </c>
      <c r="BM9" s="69">
        <f t="shared" ref="BM9:BM32" si="42">SUM(BK9:BL9)</f>
        <v>2.8348500513648895</v>
      </c>
      <c r="BO9" t="str">
        <f t="shared" ref="BO9:BO32" si="43">AS9</f>
        <v>12 Other managers and proprietors</v>
      </c>
      <c r="BP9" s="69">
        <v>3.6071069957210895</v>
      </c>
      <c r="BQ9" s="69">
        <v>3.7054752828124982</v>
      </c>
      <c r="BR9" s="69">
        <v>4.0098994514114805</v>
      </c>
      <c r="BS9" s="69">
        <v>4.0366817970583382</v>
      </c>
      <c r="BT9" s="69">
        <v>3.6117418352431616</v>
      </c>
      <c r="BU9" s="69"/>
      <c r="BV9" s="69">
        <f t="shared" ref="BV9:BV32" si="44">BT9-BR9</f>
        <v>-0.39815761616831891</v>
      </c>
      <c r="BW9" s="69">
        <f>'RD T1'!E211</f>
        <v>2.1157672788543525</v>
      </c>
      <c r="BX9" s="69">
        <f t="shared" ref="BX9:BX32" si="45">SUM(BV9:BW9)</f>
        <v>1.7176096626860335</v>
      </c>
      <c r="BZ9" t="str">
        <f t="shared" ref="BZ9:BZ32" si="46">BD9</f>
        <v>12 Other managers and proprietors</v>
      </c>
      <c r="CA9" s="69">
        <v>2.5807705132839014</v>
      </c>
      <c r="CB9" s="69">
        <v>2.5606845978813362</v>
      </c>
      <c r="CC9" s="69">
        <v>2.3502629802097759</v>
      </c>
      <c r="CD9" s="69">
        <v>2.3794835640376606</v>
      </c>
      <c r="CE9" s="69">
        <v>1.7096147770657046</v>
      </c>
      <c r="CF9" s="69"/>
      <c r="CG9" s="69">
        <f t="shared" ref="CG9:CG32" si="47">CE9-CC9</f>
        <v>-0.64064820314407123</v>
      </c>
      <c r="CH9" s="69">
        <f>'RD T1'!E240</f>
        <v>0.93450415971722645</v>
      </c>
      <c r="CI9" s="69">
        <f t="shared" ref="CI9:CI32" si="48">SUM(CG9:CH9)</f>
        <v>0.29385595657315522</v>
      </c>
      <c r="CK9" t="str">
        <f t="shared" ref="CK9:CK32" si="49">BO9</f>
        <v>12 Other managers and proprietors</v>
      </c>
      <c r="CL9" s="69">
        <v>0.9915282112637499</v>
      </c>
      <c r="CM9" s="69">
        <v>0.98641037960570843</v>
      </c>
      <c r="CN9" s="69">
        <v>0.7624415933905887</v>
      </c>
      <c r="CO9" s="69">
        <v>0.85121178971155931</v>
      </c>
      <c r="CP9" s="69">
        <v>0.67483128866967568</v>
      </c>
      <c r="CQ9" s="69"/>
      <c r="CR9" s="69">
        <f t="shared" ref="CR9:CR32" si="50">CP9-CN9</f>
        <v>-8.7610304720913024E-2</v>
      </c>
      <c r="CS9" s="69">
        <f>'RD T1'!E269</f>
        <v>0.30096168315931549</v>
      </c>
      <c r="CT9" s="69">
        <f t="shared" ref="CT9:CT32" si="51">SUM(CR9:CS9)</f>
        <v>0.21335137843840246</v>
      </c>
    </row>
    <row r="10" spans="1:98" x14ac:dyDescent="0.2">
      <c r="A10" s="10" t="str">
        <f>name!D6</f>
        <v>21 Science, research, engineering and technology professionals</v>
      </c>
      <c r="B10" s="69">
        <v>1.179909181297901</v>
      </c>
      <c r="C10" s="69">
        <v>1.4729681896822244</v>
      </c>
      <c r="D10" s="69">
        <v>1.4277043132432161</v>
      </c>
      <c r="E10" s="69">
        <v>1.9093946875654955</v>
      </c>
      <c r="F10" s="69">
        <v>2.4917217264373885</v>
      </c>
      <c r="G10" s="11"/>
      <c r="H10" s="69">
        <f t="shared" si="26"/>
        <v>1.0640174131941724</v>
      </c>
      <c r="I10" s="69">
        <f>'RD T1'!E38</f>
        <v>0.85512114671453632</v>
      </c>
      <c r="J10" s="69">
        <f t="shared" si="27"/>
        <v>1.9191385599087087</v>
      </c>
      <c r="L10" t="str">
        <f t="shared" si="28"/>
        <v>21 Science, research, engineering and technology professionals</v>
      </c>
      <c r="M10" s="69">
        <v>4.3946195999658508</v>
      </c>
      <c r="N10" s="69">
        <v>5.9594205475033544</v>
      </c>
      <c r="O10" s="69">
        <v>5.7872589088435955</v>
      </c>
      <c r="P10" s="69">
        <v>8.0286426390743397</v>
      </c>
      <c r="Q10" s="69">
        <v>10.622768950550332</v>
      </c>
      <c r="R10" s="11"/>
      <c r="S10" s="69">
        <f t="shared" si="29"/>
        <v>4.8355100417067369</v>
      </c>
      <c r="T10" s="69">
        <f>'RD T1'!E67</f>
        <v>3.7873309436308595</v>
      </c>
      <c r="U10" s="69">
        <f t="shared" si="30"/>
        <v>8.6228409853375965</v>
      </c>
      <c r="W10" t="str">
        <f t="shared" si="31"/>
        <v>21 Science, research, engineering and technology professionals</v>
      </c>
      <c r="X10" s="69">
        <v>7.9628055069034804</v>
      </c>
      <c r="Y10" s="69">
        <v>9.7730331465074336</v>
      </c>
      <c r="Z10" s="69">
        <v>10.414456149485018</v>
      </c>
      <c r="AA10" s="69">
        <v>11.143494409409113</v>
      </c>
      <c r="AB10" s="69">
        <v>12.506306038826875</v>
      </c>
      <c r="AC10" s="69"/>
      <c r="AD10" s="69">
        <f t="shared" si="32"/>
        <v>2.0918498893418569</v>
      </c>
      <c r="AE10" s="69">
        <f>'RD T1'!E96</f>
        <v>4.6126749816729884</v>
      </c>
      <c r="AF10" s="69">
        <f t="shared" si="33"/>
        <v>6.7045248710148453</v>
      </c>
      <c r="AH10" t="str">
        <f t="shared" si="34"/>
        <v>21 Science, research, engineering and technology professionals</v>
      </c>
      <c r="AI10" s="69">
        <v>0.90283617766927327</v>
      </c>
      <c r="AJ10" s="69">
        <v>1.0404392374566869</v>
      </c>
      <c r="AK10" s="69">
        <v>1.179131393698029</v>
      </c>
      <c r="AL10" s="69">
        <v>1.2357233828392993</v>
      </c>
      <c r="AM10" s="69">
        <v>1.388212872653442</v>
      </c>
      <c r="AN10" s="69"/>
      <c r="AO10" s="69">
        <f t="shared" si="35"/>
        <v>0.20908147895541296</v>
      </c>
      <c r="AP10" s="69">
        <f>'RD T1'!E125</f>
        <v>0.49623909957113366</v>
      </c>
      <c r="AQ10" s="69">
        <f t="shared" si="36"/>
        <v>0.70532057852654662</v>
      </c>
      <c r="AS10" t="str">
        <f t="shared" si="37"/>
        <v>21 Science, research, engineering and technology professionals</v>
      </c>
      <c r="AT10" s="69">
        <v>2.1846479126914877</v>
      </c>
      <c r="AU10" s="69">
        <v>2.6150421771105186</v>
      </c>
      <c r="AV10" s="69">
        <v>2.8310422000536808</v>
      </c>
      <c r="AW10" s="69">
        <v>2.837688582923974</v>
      </c>
      <c r="AX10" s="69">
        <v>3.0301751412991464</v>
      </c>
      <c r="AY10" s="69"/>
      <c r="AZ10" s="69">
        <f t="shared" si="38"/>
        <v>0.19913294124546566</v>
      </c>
      <c r="BA10" s="69">
        <f>'RD T1'!E154</f>
        <v>1.0556149257041829</v>
      </c>
      <c r="BB10" s="69">
        <f t="shared" si="39"/>
        <v>1.2547478669496486</v>
      </c>
      <c r="BD10" t="str">
        <f t="shared" si="40"/>
        <v>21 Science, research, engineering and technology professionals</v>
      </c>
      <c r="BE10" s="69">
        <v>3.5596974365466636</v>
      </c>
      <c r="BF10" s="69">
        <v>4.2027943954551645</v>
      </c>
      <c r="BG10" s="69">
        <v>5.0979367197804075</v>
      </c>
      <c r="BH10" s="69">
        <v>4.045504787005676</v>
      </c>
      <c r="BI10" s="69">
        <v>4.0242702904318328</v>
      </c>
      <c r="BJ10" s="69"/>
      <c r="BK10" s="69">
        <f t="shared" si="41"/>
        <v>-1.0736664293485747</v>
      </c>
      <c r="BL10" s="69">
        <f>'RD T1'!E183</f>
        <v>1.1916230522318343</v>
      </c>
      <c r="BM10" s="69">
        <f t="shared" si="42"/>
        <v>0.11795662288325959</v>
      </c>
      <c r="BO10" t="str">
        <f t="shared" si="43"/>
        <v>21 Science, research, engineering and technology professionals</v>
      </c>
      <c r="BP10" s="69">
        <v>2.5656579260790768</v>
      </c>
      <c r="BQ10" s="69">
        <v>2.826732228794008</v>
      </c>
      <c r="BR10" s="69">
        <v>3.4296225989695897</v>
      </c>
      <c r="BS10" s="69">
        <v>2.7213029630821111</v>
      </c>
      <c r="BT10" s="69">
        <v>2.2022377700482973</v>
      </c>
      <c r="BU10" s="69"/>
      <c r="BV10" s="69">
        <f t="shared" si="44"/>
        <v>-1.2273848289212923</v>
      </c>
      <c r="BW10" s="69">
        <f>'RD T1'!E212</f>
        <v>0.8835626877758328</v>
      </c>
      <c r="BX10" s="69">
        <f t="shared" si="45"/>
        <v>-0.3438221411454595</v>
      </c>
      <c r="BZ10" t="str">
        <f t="shared" si="46"/>
        <v>21 Science, research, engineering and technology professionals</v>
      </c>
      <c r="CA10" s="69">
        <v>1.6921595145948995</v>
      </c>
      <c r="CB10" s="69">
        <v>1.8946391319959504</v>
      </c>
      <c r="CC10" s="69">
        <v>2.03294560946637</v>
      </c>
      <c r="CD10" s="69">
        <v>1.9038464567422648</v>
      </c>
      <c r="CE10" s="69">
        <v>1.4261372366614091</v>
      </c>
      <c r="CF10" s="69"/>
      <c r="CG10" s="69">
        <f t="shared" si="47"/>
        <v>-0.60680837280496092</v>
      </c>
      <c r="CH10" s="69">
        <f>'RD T1'!E241</f>
        <v>0.48212927767506852</v>
      </c>
      <c r="CI10" s="69">
        <f t="shared" si="48"/>
        <v>-0.12467909512989239</v>
      </c>
      <c r="CK10" t="str">
        <f t="shared" si="49"/>
        <v>21 Science, research, engineering and technology professionals</v>
      </c>
      <c r="CL10" s="69">
        <v>0.34605983179840233</v>
      </c>
      <c r="CM10" s="69">
        <v>0.49689233491269152</v>
      </c>
      <c r="CN10" s="69">
        <v>0.46505231074501047</v>
      </c>
      <c r="CO10" s="69">
        <v>0.50224210167590966</v>
      </c>
      <c r="CP10" s="69">
        <v>0.38713436678184626</v>
      </c>
      <c r="CQ10" s="69"/>
      <c r="CR10" s="69">
        <f t="shared" si="50"/>
        <v>-7.7917943963164205E-2</v>
      </c>
      <c r="CS10" s="69">
        <f>'RD T1'!E270</f>
        <v>0.1483616506533233</v>
      </c>
      <c r="CT10" s="69">
        <f t="shared" si="51"/>
        <v>7.0443706690159091E-2</v>
      </c>
    </row>
    <row r="11" spans="1:98" x14ac:dyDescent="0.2">
      <c r="A11" s="10" t="str">
        <f>name!D7</f>
        <v>22 Health professionals</v>
      </c>
      <c r="B11" s="69">
        <v>1.5984399504401348</v>
      </c>
      <c r="C11" s="69">
        <v>1.9963843314579117</v>
      </c>
      <c r="D11" s="69">
        <v>1.9472520372036843</v>
      </c>
      <c r="E11" s="69">
        <v>2.810565533642909</v>
      </c>
      <c r="F11" s="69">
        <v>3.9717766924164843</v>
      </c>
      <c r="G11" s="11"/>
      <c r="H11" s="69">
        <f t="shared" si="26"/>
        <v>2.0245246552128</v>
      </c>
      <c r="I11" s="69">
        <f>'RD T1'!E39</f>
        <v>1.6173141050259514</v>
      </c>
      <c r="J11" s="69">
        <f t="shared" si="27"/>
        <v>3.6418387602387514</v>
      </c>
      <c r="L11" t="str">
        <f t="shared" si="28"/>
        <v>22 Health professionals</v>
      </c>
      <c r="M11" s="69">
        <v>4.3639227309988335</v>
      </c>
      <c r="N11" s="69">
        <v>5.7367008571538882</v>
      </c>
      <c r="O11" s="69">
        <v>5.4926458870664359</v>
      </c>
      <c r="P11" s="69">
        <v>7.7784507424001514</v>
      </c>
      <c r="Q11" s="69">
        <v>10.818844453576579</v>
      </c>
      <c r="R11" s="11"/>
      <c r="S11" s="69">
        <f t="shared" si="29"/>
        <v>5.3261985665101435</v>
      </c>
      <c r="T11" s="69">
        <f>'RD T1'!E68</f>
        <v>4.6896810371403985</v>
      </c>
      <c r="U11" s="69">
        <f t="shared" si="30"/>
        <v>10.015879603650543</v>
      </c>
      <c r="W11" t="str">
        <f t="shared" si="31"/>
        <v>22 Health professionals</v>
      </c>
      <c r="X11" s="69">
        <v>9.8010366984654187</v>
      </c>
      <c r="Y11" s="69">
        <v>11.391927361184669</v>
      </c>
      <c r="Z11" s="69">
        <v>11.762330423448033</v>
      </c>
      <c r="AA11" s="69">
        <v>13.409003713144036</v>
      </c>
      <c r="AB11" s="69">
        <v>15.062388511109864</v>
      </c>
      <c r="AC11" s="69"/>
      <c r="AD11" s="69">
        <f t="shared" si="32"/>
        <v>3.3000580876618315</v>
      </c>
      <c r="AE11" s="69">
        <f>'RD T1'!E97</f>
        <v>7.871273982542478</v>
      </c>
      <c r="AF11" s="69">
        <f t="shared" si="33"/>
        <v>11.17133207020431</v>
      </c>
      <c r="AH11" t="str">
        <f t="shared" si="34"/>
        <v>22 Health professionals</v>
      </c>
      <c r="AI11" s="69">
        <v>5.2723085057024548</v>
      </c>
      <c r="AJ11" s="69">
        <v>4.0679855321883336</v>
      </c>
      <c r="AK11" s="69">
        <v>3.7712384535933037</v>
      </c>
      <c r="AL11" s="69">
        <v>2.2554573006224534</v>
      </c>
      <c r="AM11" s="69">
        <v>0.79238691860076549</v>
      </c>
      <c r="AN11" s="69"/>
      <c r="AO11" s="69">
        <f t="shared" si="35"/>
        <v>-2.978851534992538</v>
      </c>
      <c r="AP11" s="69">
        <f>'RD T1'!E126</f>
        <v>0.72564003195113935</v>
      </c>
      <c r="AQ11" s="69">
        <f t="shared" si="36"/>
        <v>-2.2532115030413986</v>
      </c>
      <c r="AS11" t="str">
        <f t="shared" si="37"/>
        <v>22 Health professionals</v>
      </c>
      <c r="AT11" s="69">
        <v>0.58417372635967191</v>
      </c>
      <c r="AU11" s="69">
        <v>0.69063676369830751</v>
      </c>
      <c r="AV11" s="69">
        <v>0.77646814064644376</v>
      </c>
      <c r="AW11" s="69">
        <v>0.85593494395849301</v>
      </c>
      <c r="AX11" s="69">
        <v>1.0028166113011829</v>
      </c>
      <c r="AY11" s="69"/>
      <c r="AZ11" s="69">
        <f t="shared" si="38"/>
        <v>0.22634847065473918</v>
      </c>
      <c r="BA11" s="69">
        <f>'RD T1'!E155</f>
        <v>0.45353443368107915</v>
      </c>
      <c r="BB11" s="69">
        <f t="shared" si="39"/>
        <v>0.67988290433581833</v>
      </c>
      <c r="BD11" t="str">
        <f t="shared" si="40"/>
        <v>22 Health professionals</v>
      </c>
      <c r="BE11" s="69">
        <v>2.6014259876755759</v>
      </c>
      <c r="BF11" s="69">
        <v>3.2043798361512286</v>
      </c>
      <c r="BG11" s="69">
        <v>3.8668008241313832</v>
      </c>
      <c r="BH11" s="69">
        <v>4.0944885600749528</v>
      </c>
      <c r="BI11" s="69">
        <v>4.940208223859802</v>
      </c>
      <c r="BJ11" s="69"/>
      <c r="BK11" s="69">
        <f t="shared" si="41"/>
        <v>1.0734073997284188</v>
      </c>
      <c r="BL11" s="69">
        <f>'RD T1'!E184</f>
        <v>2.3779793230575659</v>
      </c>
      <c r="BM11" s="69">
        <f t="shared" si="42"/>
        <v>3.4513867227859847</v>
      </c>
      <c r="BO11" t="str">
        <f t="shared" si="43"/>
        <v>22 Health professionals</v>
      </c>
      <c r="BP11" s="69">
        <v>1.8243026185825648</v>
      </c>
      <c r="BQ11" s="69">
        <v>2.13532785982791</v>
      </c>
      <c r="BR11" s="69">
        <v>2.5915080784554378</v>
      </c>
      <c r="BS11" s="69">
        <v>2.1594669652042287</v>
      </c>
      <c r="BT11" s="69">
        <v>1.6528424573268659</v>
      </c>
      <c r="BU11" s="69"/>
      <c r="BV11" s="69">
        <f t="shared" si="44"/>
        <v>-0.93866562112857199</v>
      </c>
      <c r="BW11" s="69">
        <f>'RD T1'!E213</f>
        <v>0.96791517739115862</v>
      </c>
      <c r="BX11" s="69">
        <f t="shared" si="45"/>
        <v>2.9249556262586629E-2</v>
      </c>
      <c r="BZ11" t="str">
        <f t="shared" si="46"/>
        <v>22 Health professionals</v>
      </c>
      <c r="CA11" s="69">
        <v>1.2162531409663757</v>
      </c>
      <c r="CB11" s="69">
        <v>1.4785552444171643</v>
      </c>
      <c r="CC11" s="69">
        <v>1.3097282719548622</v>
      </c>
      <c r="CD11" s="69">
        <v>1.0846892944793685</v>
      </c>
      <c r="CE11" s="69">
        <v>0.58584232720022777</v>
      </c>
      <c r="CF11" s="69"/>
      <c r="CG11" s="69">
        <f t="shared" si="47"/>
        <v>-0.72388594475463441</v>
      </c>
      <c r="CH11" s="69">
        <f>'RD T1'!E242</f>
        <v>0.36687069869893629</v>
      </c>
      <c r="CI11" s="69">
        <f t="shared" si="48"/>
        <v>-0.35701524605569812</v>
      </c>
      <c r="CK11" t="str">
        <f t="shared" si="49"/>
        <v>22 Health professionals</v>
      </c>
      <c r="CL11" s="69">
        <v>0.12273834916394394</v>
      </c>
      <c r="CM11" s="69">
        <v>0.17456704970879269</v>
      </c>
      <c r="CN11" s="69">
        <v>0.17253633724076639</v>
      </c>
      <c r="CO11" s="69">
        <v>0.18132601279678889</v>
      </c>
      <c r="CP11" s="69">
        <v>0.14972432810922903</v>
      </c>
      <c r="CQ11" s="69"/>
      <c r="CR11" s="69">
        <f t="shared" si="50"/>
        <v>-2.2812009131537359E-2</v>
      </c>
      <c r="CS11" s="69">
        <f>'RD T1'!E271</f>
        <v>6.7943258159805106E-2</v>
      </c>
      <c r="CT11" s="69">
        <f t="shared" si="51"/>
        <v>4.5131249028267748E-2</v>
      </c>
    </row>
    <row r="12" spans="1:98" x14ac:dyDescent="0.2">
      <c r="A12" s="10" t="str">
        <f>name!D8</f>
        <v>23 Teaching and other educational professionals</v>
      </c>
      <c r="B12" s="69">
        <v>2.224642030230862</v>
      </c>
      <c r="C12" s="69">
        <v>2.6234258516080557</v>
      </c>
      <c r="D12" s="69">
        <v>2.5703825191507033</v>
      </c>
      <c r="E12" s="69">
        <v>3.087634647711734</v>
      </c>
      <c r="F12" s="69">
        <v>3.7181931887834283</v>
      </c>
      <c r="G12" s="11"/>
      <c r="H12" s="69">
        <f t="shared" si="26"/>
        <v>1.147810669632725</v>
      </c>
      <c r="I12" s="69">
        <f>'RD T1'!E40</f>
        <v>1.6842700671520578</v>
      </c>
      <c r="J12" s="69">
        <f t="shared" si="27"/>
        <v>2.8320807367847829</v>
      </c>
      <c r="L12" t="str">
        <f t="shared" si="28"/>
        <v>23 Teaching and other educational professionals</v>
      </c>
      <c r="M12" s="69">
        <v>12.688919485902986</v>
      </c>
      <c r="N12" s="69">
        <v>15.680701372440863</v>
      </c>
      <c r="O12" s="69">
        <v>15.719720262367661</v>
      </c>
      <c r="P12" s="69">
        <v>18.937084838482157</v>
      </c>
      <c r="Q12" s="69">
        <v>23.116595830312839</v>
      </c>
      <c r="R12" s="11"/>
      <c r="S12" s="69">
        <f t="shared" si="29"/>
        <v>7.3968755679451785</v>
      </c>
      <c r="T12" s="69">
        <f>'RD T1'!E69</f>
        <v>10.799595078346346</v>
      </c>
      <c r="U12" s="69">
        <f t="shared" si="30"/>
        <v>18.196470646291523</v>
      </c>
      <c r="W12" t="str">
        <f t="shared" si="31"/>
        <v>23 Teaching and other educational professionals</v>
      </c>
      <c r="X12" s="69">
        <v>8.8110876841982364</v>
      </c>
      <c r="Y12" s="69">
        <v>8.2712225710173666</v>
      </c>
      <c r="Z12" s="69">
        <v>8.9993726021477762</v>
      </c>
      <c r="AA12" s="69">
        <v>7.3382486753486713</v>
      </c>
      <c r="AB12" s="69">
        <v>5.6412709757377515</v>
      </c>
      <c r="AC12" s="69"/>
      <c r="AD12" s="69">
        <f t="shared" si="32"/>
        <v>-3.3581016264100247</v>
      </c>
      <c r="AE12" s="69">
        <f>'RD T1'!E98</f>
        <v>3.5895759620904446</v>
      </c>
      <c r="AF12" s="69">
        <f t="shared" si="33"/>
        <v>0.23147433568041986</v>
      </c>
      <c r="AH12" t="str">
        <f t="shared" si="34"/>
        <v>23 Teaching and other educational professionals</v>
      </c>
      <c r="AI12" s="69">
        <v>1.1403685245369788</v>
      </c>
      <c r="AJ12" s="69">
        <v>0.61793711780356242</v>
      </c>
      <c r="AK12" s="69">
        <v>0.54672444723159075</v>
      </c>
      <c r="AL12" s="69">
        <v>0.30046685193236095</v>
      </c>
      <c r="AM12" s="69">
        <v>0.26962503639586927</v>
      </c>
      <c r="AN12" s="69"/>
      <c r="AO12" s="69">
        <f t="shared" si="35"/>
        <v>-0.27709941083572148</v>
      </c>
      <c r="AP12" s="69">
        <f>'RD T1'!E127</f>
        <v>8.5713753240096266E-2</v>
      </c>
      <c r="AQ12" s="69">
        <f t="shared" si="36"/>
        <v>-0.1913856575956252</v>
      </c>
      <c r="AS12" t="str">
        <f t="shared" si="37"/>
        <v>23 Teaching and other educational professionals</v>
      </c>
      <c r="AT12" s="69">
        <v>0.25761439282434612</v>
      </c>
      <c r="AU12" s="69">
        <v>0.24898618625347607</v>
      </c>
      <c r="AV12" s="69">
        <v>0.26652585894276848</v>
      </c>
      <c r="AW12" s="69">
        <v>0.21034560341980943</v>
      </c>
      <c r="AX12" s="69">
        <v>0.17863206791860431</v>
      </c>
      <c r="AY12" s="69"/>
      <c r="AZ12" s="69">
        <f t="shared" si="38"/>
        <v>-8.789379102416417E-2</v>
      </c>
      <c r="BA12" s="69">
        <f>'RD T1'!E156</f>
        <v>9.1140952878637396E-2</v>
      </c>
      <c r="BB12" s="69">
        <f t="shared" si="39"/>
        <v>3.2471618544732267E-3</v>
      </c>
      <c r="BD12" t="str">
        <f t="shared" si="40"/>
        <v>23 Teaching and other educational professionals</v>
      </c>
      <c r="BE12" s="69">
        <v>1.2271431444254299</v>
      </c>
      <c r="BF12" s="69">
        <v>1.2596073272113442</v>
      </c>
      <c r="BG12" s="69">
        <v>1.6138718717679839</v>
      </c>
      <c r="BH12" s="69">
        <v>1.3380075645099376</v>
      </c>
      <c r="BI12" s="69">
        <v>1.4963004662918664</v>
      </c>
      <c r="BJ12" s="69"/>
      <c r="BK12" s="69">
        <f t="shared" si="41"/>
        <v>-0.11757140547611744</v>
      </c>
      <c r="BL12" s="69">
        <f>'RD T1'!E185</f>
        <v>0.57055034341308719</v>
      </c>
      <c r="BM12" s="69">
        <f t="shared" si="42"/>
        <v>0.45297893793696975</v>
      </c>
      <c r="BO12" t="str">
        <f t="shared" si="43"/>
        <v>23 Teaching and other educational professionals</v>
      </c>
      <c r="BP12" s="69">
        <v>0.99087683632086643</v>
      </c>
      <c r="BQ12" s="69">
        <v>1.0090910677696063</v>
      </c>
      <c r="BR12" s="69">
        <v>1.2794218203081267</v>
      </c>
      <c r="BS12" s="69">
        <v>0.91252468139889331</v>
      </c>
      <c r="BT12" s="69">
        <v>0.69217156974276872</v>
      </c>
      <c r="BU12" s="69"/>
      <c r="BV12" s="69">
        <f t="shared" si="44"/>
        <v>-0.58725025056535796</v>
      </c>
      <c r="BW12" s="69">
        <f>'RD T1'!E214</f>
        <v>0.43333074460509213</v>
      </c>
      <c r="BX12" s="69">
        <f t="shared" si="45"/>
        <v>-0.15391950596026582</v>
      </c>
      <c r="BZ12" t="str">
        <f t="shared" si="46"/>
        <v>23 Teaching and other educational professionals</v>
      </c>
      <c r="CA12" s="69">
        <v>0.7151354545782791</v>
      </c>
      <c r="CB12" s="69">
        <v>0.76535502632193964</v>
      </c>
      <c r="CC12" s="69">
        <v>0.79064049296809114</v>
      </c>
      <c r="CD12" s="69">
        <v>0.61392378310711859</v>
      </c>
      <c r="CE12" s="69">
        <v>0.38684725097990047</v>
      </c>
      <c r="CF12" s="69"/>
      <c r="CG12" s="69">
        <f t="shared" si="47"/>
        <v>-0.40379324198819067</v>
      </c>
      <c r="CH12" s="69">
        <f>'RD T1'!E243</f>
        <v>0.21627176795937791</v>
      </c>
      <c r="CI12" s="69">
        <f t="shared" si="48"/>
        <v>-0.18752147402881275</v>
      </c>
      <c r="CK12" t="str">
        <f t="shared" si="49"/>
        <v>23 Teaching and other educational professionals</v>
      </c>
      <c r="CL12" s="69">
        <v>0.1337514228606129</v>
      </c>
      <c r="CM12" s="69">
        <v>0.17690029472251528</v>
      </c>
      <c r="CN12" s="69">
        <v>0.19209078029663421</v>
      </c>
      <c r="CO12" s="69">
        <v>0.16872450013478207</v>
      </c>
      <c r="CP12" s="69">
        <v>0.11322533840727196</v>
      </c>
      <c r="CQ12" s="69"/>
      <c r="CR12" s="69">
        <f t="shared" si="50"/>
        <v>-7.8865441889362245E-2</v>
      </c>
      <c r="CS12" s="69">
        <f>'RD T1'!E272</f>
        <v>6.2179405153063305E-2</v>
      </c>
      <c r="CT12" s="69">
        <f t="shared" si="51"/>
        <v>-1.668603673629894E-2</v>
      </c>
    </row>
    <row r="13" spans="1:98" x14ac:dyDescent="0.2">
      <c r="A13" s="10" t="str">
        <f>name!D9</f>
        <v>24 Business, media and public service professionals</v>
      </c>
      <c r="B13" s="69">
        <v>0.45756108369793402</v>
      </c>
      <c r="C13" s="69">
        <v>0.60919081844350409</v>
      </c>
      <c r="D13" s="69">
        <v>0.6011097343986419</v>
      </c>
      <c r="E13" s="69">
        <v>0.88425163883284397</v>
      </c>
      <c r="F13" s="69">
        <v>1.2210355788482741</v>
      </c>
      <c r="G13" s="11"/>
      <c r="H13" s="69">
        <f t="shared" si="26"/>
        <v>0.61992584444963217</v>
      </c>
      <c r="I13" s="69">
        <f>'RD T1'!E41</f>
        <v>0.52181166537140433</v>
      </c>
      <c r="J13" s="69">
        <f t="shared" si="27"/>
        <v>1.1417375098210365</v>
      </c>
      <c r="L13" t="str">
        <f t="shared" si="28"/>
        <v>24 Business, media and public service professionals</v>
      </c>
      <c r="M13" s="69">
        <v>5.666157762960772</v>
      </c>
      <c r="N13" s="69">
        <v>7.6280174901418185</v>
      </c>
      <c r="O13" s="69">
        <v>7.7404839754756951</v>
      </c>
      <c r="P13" s="69">
        <v>10.895542225555422</v>
      </c>
      <c r="Q13" s="69">
        <v>14.691672022651035</v>
      </c>
      <c r="R13" s="11"/>
      <c r="S13" s="69">
        <f t="shared" si="29"/>
        <v>6.9511880471753402</v>
      </c>
      <c r="T13" s="69">
        <f>'RD T1'!E70</f>
        <v>6.3697034580623546</v>
      </c>
      <c r="U13" s="69">
        <f t="shared" si="30"/>
        <v>13.320891505237695</v>
      </c>
      <c r="W13" t="str">
        <f t="shared" si="31"/>
        <v>24 Business, media and public service professionals</v>
      </c>
      <c r="X13" s="69">
        <v>10.423229621437764</v>
      </c>
      <c r="Y13" s="69">
        <v>12.61624638890534</v>
      </c>
      <c r="Z13" s="69">
        <v>14.329092815929132</v>
      </c>
      <c r="AA13" s="69">
        <v>16.21904378240551</v>
      </c>
      <c r="AB13" s="69">
        <v>18.670190374650975</v>
      </c>
      <c r="AC13" s="69"/>
      <c r="AD13" s="69">
        <f t="shared" si="32"/>
        <v>4.3410975587218434</v>
      </c>
      <c r="AE13" s="69">
        <f>'RD T1'!E99</f>
        <v>8.8378968498719637</v>
      </c>
      <c r="AF13" s="69">
        <f t="shared" si="33"/>
        <v>13.178994408593807</v>
      </c>
      <c r="AH13" t="str">
        <f t="shared" si="34"/>
        <v>24 Business, media and public service professionals</v>
      </c>
      <c r="AI13" s="69">
        <v>1.2646877025410941</v>
      </c>
      <c r="AJ13" s="69">
        <v>1.2191164941564288</v>
      </c>
      <c r="AK13" s="69">
        <v>1.366883676614103</v>
      </c>
      <c r="AL13" s="69">
        <v>1.295255462747126</v>
      </c>
      <c r="AM13" s="69">
        <v>1.3671492089749944</v>
      </c>
      <c r="AN13" s="69"/>
      <c r="AO13" s="69">
        <f t="shared" si="35"/>
        <v>2.6553236089132959E-4</v>
      </c>
      <c r="AP13" s="69">
        <f>'RD T1'!E128</f>
        <v>0.49574872003463549</v>
      </c>
      <c r="AQ13" s="69">
        <f t="shared" si="36"/>
        <v>0.49601425239552682</v>
      </c>
      <c r="AS13" t="str">
        <f t="shared" si="37"/>
        <v>24 Business, media and public service professionals</v>
      </c>
      <c r="AT13" s="69">
        <v>1.6083780906636866</v>
      </c>
      <c r="AU13" s="69">
        <v>1.8713808678170893</v>
      </c>
      <c r="AV13" s="69">
        <v>2.1209501663425536</v>
      </c>
      <c r="AW13" s="69">
        <v>2.3450532138337166</v>
      </c>
      <c r="AX13" s="69">
        <v>2.6882338372611851</v>
      </c>
      <c r="AY13" s="69"/>
      <c r="AZ13" s="69">
        <f t="shared" si="38"/>
        <v>0.56728367091863152</v>
      </c>
      <c r="BA13" s="69">
        <f>'RD T1'!E157</f>
        <v>1.189541696248376</v>
      </c>
      <c r="BB13" s="69">
        <f t="shared" si="39"/>
        <v>1.7568253671670075</v>
      </c>
      <c r="BD13" t="str">
        <f t="shared" si="40"/>
        <v>24 Business, media and public service professionals</v>
      </c>
      <c r="BE13" s="69">
        <v>4.261488518729311</v>
      </c>
      <c r="BF13" s="69">
        <v>5.2515428630372911</v>
      </c>
      <c r="BG13" s="69">
        <v>6.6807048566757397</v>
      </c>
      <c r="BH13" s="69">
        <v>6.4173245447433978</v>
      </c>
      <c r="BI13" s="69">
        <v>7.0750949376994834</v>
      </c>
      <c r="BJ13" s="69"/>
      <c r="BK13" s="69">
        <f t="shared" si="41"/>
        <v>0.39439008102374373</v>
      </c>
      <c r="BL13" s="69">
        <f>'RD T1'!E186</f>
        <v>2.6815730765385721</v>
      </c>
      <c r="BM13" s="69">
        <f t="shared" si="42"/>
        <v>3.0759631575623159</v>
      </c>
      <c r="BO13" t="str">
        <f t="shared" si="43"/>
        <v>24 Business, media and public service professionals</v>
      </c>
      <c r="BP13" s="69">
        <v>2.8948487867414934</v>
      </c>
      <c r="BQ13" s="69">
        <v>3.1331003898483432</v>
      </c>
      <c r="BR13" s="69">
        <v>4.0150031937612205</v>
      </c>
      <c r="BS13" s="69">
        <v>3.2758814519633335</v>
      </c>
      <c r="BT13" s="69">
        <v>2.5755124133770257</v>
      </c>
      <c r="BU13" s="69"/>
      <c r="BV13" s="69">
        <f t="shared" si="44"/>
        <v>-1.4394907803841948</v>
      </c>
      <c r="BW13" s="69">
        <f>'RD T1'!E215</f>
        <v>1.2411880222561189</v>
      </c>
      <c r="BX13" s="69">
        <f t="shared" si="45"/>
        <v>-0.19830275812807585</v>
      </c>
      <c r="BZ13" t="str">
        <f t="shared" si="46"/>
        <v>24 Business, media and public service professionals</v>
      </c>
      <c r="CA13" s="69">
        <v>1.9283517408444608</v>
      </c>
      <c r="CB13" s="69">
        <v>2.1692975622815647</v>
      </c>
      <c r="CC13" s="69">
        <v>2.3485280485384754</v>
      </c>
      <c r="CD13" s="69">
        <v>2.1336058347636691</v>
      </c>
      <c r="CE13" s="69">
        <v>1.3968099874633457</v>
      </c>
      <c r="CF13" s="69"/>
      <c r="CG13" s="69">
        <f t="shared" si="47"/>
        <v>-0.95171806107512968</v>
      </c>
      <c r="CH13" s="69">
        <f>'RD T1'!E244</f>
        <v>0.6901298816087772</v>
      </c>
      <c r="CI13" s="69">
        <f t="shared" si="48"/>
        <v>-0.26158817946635249</v>
      </c>
      <c r="CK13" t="str">
        <f t="shared" si="49"/>
        <v>24 Business, media and public service professionals</v>
      </c>
      <c r="CL13" s="69">
        <v>0.44984533852972375</v>
      </c>
      <c r="CM13" s="69">
        <v>0.60339250091400987</v>
      </c>
      <c r="CN13" s="69">
        <v>0.56839616276964511</v>
      </c>
      <c r="CO13" s="69">
        <v>0.52234455374944422</v>
      </c>
      <c r="CP13" s="69">
        <v>0.36359737959715405</v>
      </c>
      <c r="CQ13" s="69"/>
      <c r="CR13" s="69">
        <f t="shared" si="50"/>
        <v>-0.20479878317249106</v>
      </c>
      <c r="CS13" s="69">
        <f>'RD T1'!E273</f>
        <v>0.1803447893875979</v>
      </c>
      <c r="CT13" s="69">
        <f t="shared" si="51"/>
        <v>-2.4453993784893158E-2</v>
      </c>
    </row>
    <row r="14" spans="1:98" x14ac:dyDescent="0.2">
      <c r="A14" s="10" t="str">
        <f>name!D10</f>
        <v>31 Science, engineering and technology associate professionals</v>
      </c>
      <c r="B14" s="69">
        <v>0.15107688374231451</v>
      </c>
      <c r="C14" s="69">
        <v>0.20285405640673754</v>
      </c>
      <c r="D14" s="69">
        <v>0.20113889357205306</v>
      </c>
      <c r="E14" s="69">
        <v>0.2636989292463861</v>
      </c>
      <c r="F14" s="69">
        <v>0.40058436607124936</v>
      </c>
      <c r="G14" s="11"/>
      <c r="H14" s="69">
        <f t="shared" si="26"/>
        <v>0.19944547249919631</v>
      </c>
      <c r="I14" s="69">
        <f>'RD T1'!E42</f>
        <v>0.15462876860071342</v>
      </c>
      <c r="J14" s="69">
        <f t="shared" si="27"/>
        <v>0.3540742410999097</v>
      </c>
      <c r="L14" t="str">
        <f t="shared" si="28"/>
        <v>31 Science, engineering and technology associate professionals</v>
      </c>
      <c r="M14" s="69">
        <v>1.054789629177957</v>
      </c>
      <c r="N14" s="69">
        <v>1.3635142837281407</v>
      </c>
      <c r="O14" s="69">
        <v>1.3470242171214162</v>
      </c>
      <c r="P14" s="69">
        <v>1.6036325205970228</v>
      </c>
      <c r="Q14" s="69">
        <v>2.128195665397266</v>
      </c>
      <c r="R14" s="11"/>
      <c r="S14" s="69">
        <f t="shared" si="29"/>
        <v>0.78117144827584983</v>
      </c>
      <c r="T14" s="69">
        <f>'RD T1'!E71</f>
        <v>0.84297570766280361</v>
      </c>
      <c r="U14" s="69">
        <f t="shared" si="30"/>
        <v>1.6241471559386533</v>
      </c>
      <c r="W14" t="str">
        <f t="shared" si="31"/>
        <v>31 Science, engineering and technology associate professionals</v>
      </c>
      <c r="X14" s="69">
        <v>2.2286166507320835</v>
      </c>
      <c r="Y14" s="69">
        <v>2.9505004187603578</v>
      </c>
      <c r="Z14" s="69">
        <v>3.1303770032373976</v>
      </c>
      <c r="AA14" s="69">
        <v>3.0097561656731266</v>
      </c>
      <c r="AB14" s="69">
        <v>3.4797331416918551</v>
      </c>
      <c r="AC14" s="69"/>
      <c r="AD14" s="69">
        <f t="shared" si="32"/>
        <v>0.34935613845445745</v>
      </c>
      <c r="AE14" s="69">
        <f>'RD T1'!E100</f>
        <v>1.4433475456944813</v>
      </c>
      <c r="AF14" s="69">
        <f t="shared" si="33"/>
        <v>1.7927036841489388</v>
      </c>
      <c r="AH14" t="str">
        <f t="shared" si="34"/>
        <v>31 Science, engineering and technology associate professionals</v>
      </c>
      <c r="AI14" s="69">
        <v>0.40071665945213913</v>
      </c>
      <c r="AJ14" s="69">
        <v>0.51429168303438566</v>
      </c>
      <c r="AK14" s="69">
        <v>0.56128253131746686</v>
      </c>
      <c r="AL14" s="69">
        <v>0.59040933479125501</v>
      </c>
      <c r="AM14" s="69">
        <v>0.79305016022577302</v>
      </c>
      <c r="AN14" s="69"/>
      <c r="AO14" s="69">
        <f t="shared" si="35"/>
        <v>0.23176762890830616</v>
      </c>
      <c r="AP14" s="69">
        <f>'RD T1'!E129</f>
        <v>0.31153246664524203</v>
      </c>
      <c r="AQ14" s="69">
        <f t="shared" si="36"/>
        <v>0.54330009555354819</v>
      </c>
      <c r="AS14" t="str">
        <f t="shared" si="37"/>
        <v>31 Science, engineering and technology associate professionals</v>
      </c>
      <c r="AT14" s="69">
        <v>0.99944783716537133</v>
      </c>
      <c r="AU14" s="69">
        <v>1.1559256462391074</v>
      </c>
      <c r="AV14" s="69">
        <v>1.2241376758991882</v>
      </c>
      <c r="AW14" s="69">
        <v>1.0561262006198744</v>
      </c>
      <c r="AX14" s="69">
        <v>1.1195671580371545</v>
      </c>
      <c r="AY14" s="69"/>
      <c r="AZ14" s="69">
        <f t="shared" si="38"/>
        <v>-0.10457051786203375</v>
      </c>
      <c r="BA14" s="69">
        <f>'RD T1'!E158</f>
        <v>0.42477542944194668</v>
      </c>
      <c r="BB14" s="69">
        <f t="shared" si="39"/>
        <v>0.32020491157991293</v>
      </c>
      <c r="BD14" t="str">
        <f t="shared" si="40"/>
        <v>31 Science, engineering and technology associate professionals</v>
      </c>
      <c r="BE14" s="69">
        <v>2.0194941420984032</v>
      </c>
      <c r="BF14" s="69">
        <v>2.2004515815399692</v>
      </c>
      <c r="BG14" s="69">
        <v>2.6842372317745808</v>
      </c>
      <c r="BH14" s="69">
        <v>1.8464764891351637</v>
      </c>
      <c r="BI14" s="69">
        <v>1.6229326743568047</v>
      </c>
      <c r="BJ14" s="69"/>
      <c r="BK14" s="69">
        <f t="shared" si="41"/>
        <v>-1.0613045574177762</v>
      </c>
      <c r="BL14" s="69">
        <f>'RD T1'!E187</f>
        <v>0.64325350355834776</v>
      </c>
      <c r="BM14" s="69">
        <f t="shared" si="42"/>
        <v>-0.41805105385942842</v>
      </c>
      <c r="BO14" t="str">
        <f t="shared" si="43"/>
        <v>31 Science, engineering and technology associate professionals</v>
      </c>
      <c r="BP14" s="69">
        <v>1.441130583120017</v>
      </c>
      <c r="BQ14" s="69">
        <v>1.6463744611703264</v>
      </c>
      <c r="BR14" s="69">
        <v>1.9949493155722697</v>
      </c>
      <c r="BS14" s="69">
        <v>1.4287577443171433</v>
      </c>
      <c r="BT14" s="69">
        <v>1.2646219959345253</v>
      </c>
      <c r="BU14" s="69"/>
      <c r="BV14" s="69">
        <f t="shared" si="44"/>
        <v>-0.73032731963774444</v>
      </c>
      <c r="BW14" s="69">
        <f>'RD T1'!E216</f>
        <v>0.52762008662991933</v>
      </c>
      <c r="BX14" s="69">
        <f t="shared" si="45"/>
        <v>-0.20270723300782512</v>
      </c>
      <c r="BZ14" t="str">
        <f t="shared" si="46"/>
        <v>31 Science, engineering and technology associate professionals</v>
      </c>
      <c r="CA14" s="69">
        <v>1.1831551178817414</v>
      </c>
      <c r="CB14" s="69">
        <v>1.3699729242064898</v>
      </c>
      <c r="CC14" s="69">
        <v>1.53340410818615</v>
      </c>
      <c r="CD14" s="69">
        <v>1.2448489116230768</v>
      </c>
      <c r="CE14" s="69">
        <v>1.0408757578779304</v>
      </c>
      <c r="CF14" s="69"/>
      <c r="CG14" s="69">
        <f t="shared" si="47"/>
        <v>-0.49252835030821962</v>
      </c>
      <c r="CH14" s="69">
        <f>'RD T1'!E245</f>
        <v>0.39856082421908456</v>
      </c>
      <c r="CI14" s="69">
        <f t="shared" si="48"/>
        <v>-9.3967526089135056E-2</v>
      </c>
      <c r="CK14" t="str">
        <f t="shared" si="49"/>
        <v>31 Science, engineering and technology associate professionals</v>
      </c>
      <c r="CL14" s="69">
        <v>0.19860154724311735</v>
      </c>
      <c r="CM14" s="69">
        <v>0.29091776908069444</v>
      </c>
      <c r="CN14" s="69">
        <v>0.29372673004148803</v>
      </c>
      <c r="CO14" s="69">
        <v>0.26797123393844707</v>
      </c>
      <c r="CP14" s="69">
        <v>0.23979926778324867</v>
      </c>
      <c r="CQ14" s="69"/>
      <c r="CR14" s="69">
        <f t="shared" si="50"/>
        <v>-5.3927462258239356E-2</v>
      </c>
      <c r="CS14" s="69">
        <f>'RD T1'!E274</f>
        <v>0.10545218299316741</v>
      </c>
      <c r="CT14" s="69">
        <f t="shared" si="51"/>
        <v>5.1524720734928059E-2</v>
      </c>
    </row>
    <row r="15" spans="1:98" x14ac:dyDescent="0.2">
      <c r="A15" s="10" t="str">
        <f>name!D11</f>
        <v>32 Health and social care associate professionals</v>
      </c>
      <c r="B15" s="69">
        <v>4.1263223214388786E-2</v>
      </c>
      <c r="C15" s="69">
        <v>5.5333493253356021E-2</v>
      </c>
      <c r="D15" s="69">
        <v>4.3341696445513035E-2</v>
      </c>
      <c r="E15" s="69">
        <v>6.71543114646177E-2</v>
      </c>
      <c r="F15" s="69">
        <v>0.11040606648119564</v>
      </c>
      <c r="G15" s="11"/>
      <c r="H15" s="69">
        <f t="shared" si="26"/>
        <v>6.7064370035682608E-2</v>
      </c>
      <c r="I15" s="69">
        <f>'RD T1'!E43</f>
        <v>4.9335614402687439E-2</v>
      </c>
      <c r="J15" s="69">
        <f t="shared" si="27"/>
        <v>0.11639998443837005</v>
      </c>
      <c r="L15" t="str">
        <f t="shared" si="28"/>
        <v>32 Health and social care associate professionals</v>
      </c>
      <c r="M15" s="69">
        <v>0.94737001060901338</v>
      </c>
      <c r="N15" s="69">
        <v>1.2818877158576154</v>
      </c>
      <c r="O15" s="69">
        <v>1.1842454465406573</v>
      </c>
      <c r="P15" s="69">
        <v>1.7529110910522243</v>
      </c>
      <c r="Q15" s="69">
        <v>2.7675076194476169</v>
      </c>
      <c r="R15" s="11"/>
      <c r="S15" s="69">
        <f t="shared" si="29"/>
        <v>1.5832621729069596</v>
      </c>
      <c r="T15" s="69">
        <f>'RD T1'!E72</f>
        <v>1.2271514819667604</v>
      </c>
      <c r="U15" s="69">
        <f t="shared" si="30"/>
        <v>2.8104136548737202</v>
      </c>
      <c r="W15" t="str">
        <f t="shared" si="31"/>
        <v>32 Health and social care associate professionals</v>
      </c>
      <c r="X15" s="69">
        <v>3.1609358114797113</v>
      </c>
      <c r="Y15" s="69">
        <v>3.7125870925258391</v>
      </c>
      <c r="Z15" s="69">
        <v>3.7204715329904672</v>
      </c>
      <c r="AA15" s="69">
        <v>4.3364210661809457</v>
      </c>
      <c r="AB15" s="69">
        <v>5.2356438834468166</v>
      </c>
      <c r="AC15" s="69"/>
      <c r="AD15" s="69">
        <f t="shared" si="32"/>
        <v>1.5151723504563495</v>
      </c>
      <c r="AE15" s="69">
        <f>'RD T1'!E101</f>
        <v>2.8895779642452339</v>
      </c>
      <c r="AF15" s="69">
        <f t="shared" si="33"/>
        <v>4.4047503147015838</v>
      </c>
      <c r="AH15" t="str">
        <f t="shared" si="34"/>
        <v>32 Health and social care associate professionals</v>
      </c>
      <c r="AI15" s="69">
        <v>2.3348328802803167</v>
      </c>
      <c r="AJ15" s="69">
        <v>2.0060797899885459</v>
      </c>
      <c r="AK15" s="69">
        <v>1.9238096071713675</v>
      </c>
      <c r="AL15" s="69">
        <v>1.5211032820047463</v>
      </c>
      <c r="AM15" s="69">
        <v>0.95474828050305616</v>
      </c>
      <c r="AN15" s="69"/>
      <c r="AO15" s="69">
        <f t="shared" si="35"/>
        <v>-0.96906132666831135</v>
      </c>
      <c r="AP15" s="69">
        <f>'RD T1'!E130</f>
        <v>0.60492167910706085</v>
      </c>
      <c r="AQ15" s="69">
        <f t="shared" si="36"/>
        <v>-0.3641396475612505</v>
      </c>
      <c r="AS15" t="str">
        <f t="shared" si="37"/>
        <v>32 Health and social care associate professionals</v>
      </c>
      <c r="AT15" s="69">
        <v>0.46932108496497438</v>
      </c>
      <c r="AU15" s="69">
        <v>0.54963833759392777</v>
      </c>
      <c r="AV15" s="69">
        <v>0.58424218054542432</v>
      </c>
      <c r="AW15" s="69">
        <v>0.59978811371802998</v>
      </c>
      <c r="AX15" s="69">
        <v>0.68884327967490555</v>
      </c>
      <c r="AY15" s="69"/>
      <c r="AZ15" s="69">
        <f t="shared" si="38"/>
        <v>0.10460109912948123</v>
      </c>
      <c r="BA15" s="69">
        <f>'RD T1'!E159</f>
        <v>0.36348895329829251</v>
      </c>
      <c r="BB15" s="69">
        <f t="shared" si="39"/>
        <v>0.46809005242777374</v>
      </c>
      <c r="BD15" t="str">
        <f t="shared" si="40"/>
        <v>32 Health and social care associate professionals</v>
      </c>
      <c r="BE15" s="69">
        <v>2.1037739613470503</v>
      </c>
      <c r="BF15" s="69">
        <v>2.5582815535808687</v>
      </c>
      <c r="BG15" s="69">
        <v>3.0339261536804032</v>
      </c>
      <c r="BH15" s="69">
        <v>3.0933619337326443</v>
      </c>
      <c r="BI15" s="69">
        <v>3.9839143473675533</v>
      </c>
      <c r="BJ15" s="69"/>
      <c r="BK15" s="69">
        <f t="shared" si="41"/>
        <v>0.94998819368715015</v>
      </c>
      <c r="BL15" s="69">
        <f>'RD T1'!E188</f>
        <v>1.9327027977359617</v>
      </c>
      <c r="BM15" s="69">
        <f t="shared" si="42"/>
        <v>2.8826909914231118</v>
      </c>
      <c r="BO15" t="str">
        <f t="shared" si="43"/>
        <v>32 Health and social care associate professionals</v>
      </c>
      <c r="BP15" s="69">
        <v>1.6506775695995257</v>
      </c>
      <c r="BQ15" s="69">
        <v>1.8266525876230131</v>
      </c>
      <c r="BR15" s="69">
        <v>2.2117608226310841</v>
      </c>
      <c r="BS15" s="69">
        <v>1.7711670569807845</v>
      </c>
      <c r="BT15" s="69">
        <v>1.400990830713285</v>
      </c>
      <c r="BU15" s="69"/>
      <c r="BV15" s="69">
        <f t="shared" si="44"/>
        <v>-0.81076999191779908</v>
      </c>
      <c r="BW15" s="69">
        <f>'RD T1'!E217</f>
        <v>0.88897854964158707</v>
      </c>
      <c r="BX15" s="69">
        <f t="shared" si="45"/>
        <v>7.8208557723787986E-2</v>
      </c>
      <c r="BZ15" t="str">
        <f t="shared" si="46"/>
        <v>32 Health and social care associate professionals</v>
      </c>
      <c r="CA15" s="69">
        <v>0.68226931644470368</v>
      </c>
      <c r="CB15" s="69">
        <v>0.6246471145401461</v>
      </c>
      <c r="CC15" s="69">
        <v>0.54772907769142698</v>
      </c>
      <c r="CD15" s="69">
        <v>0.39141029869291694</v>
      </c>
      <c r="CE15" s="69">
        <v>0.20455206166083542</v>
      </c>
      <c r="CF15" s="69"/>
      <c r="CG15" s="69">
        <f t="shared" si="47"/>
        <v>-0.34317701603059159</v>
      </c>
      <c r="CH15" s="69">
        <f>'RD T1'!E246</f>
        <v>0.13769917673575963</v>
      </c>
      <c r="CI15" s="69">
        <f t="shared" si="48"/>
        <v>-0.20547783929483196</v>
      </c>
      <c r="CK15" t="str">
        <f t="shared" si="49"/>
        <v>32 Health and social care associate professionals</v>
      </c>
      <c r="CL15" s="69">
        <v>8.1724542630240857E-2</v>
      </c>
      <c r="CM15" s="69">
        <v>9.8442064830997031E-2</v>
      </c>
      <c r="CN15" s="69">
        <v>9.3103583019632882E-2</v>
      </c>
      <c r="CO15" s="69">
        <v>9.0431556325066761E-2</v>
      </c>
      <c r="CP15" s="69">
        <v>7.8779705339271103E-2</v>
      </c>
      <c r="CQ15" s="69"/>
      <c r="CR15" s="69">
        <f t="shared" si="50"/>
        <v>-1.432387768036178E-2</v>
      </c>
      <c r="CS15" s="69">
        <f>'RD T1'!E275</f>
        <v>3.7721720665022412E-2</v>
      </c>
      <c r="CT15" s="69">
        <f t="shared" si="51"/>
        <v>2.3397842984660633E-2</v>
      </c>
    </row>
    <row r="16" spans="1:98" x14ac:dyDescent="0.2">
      <c r="A16" s="10" t="str">
        <f>name!D12</f>
        <v>33 Protective service occupations</v>
      </c>
      <c r="B16" s="69">
        <v>2.0674647796559548E-2</v>
      </c>
      <c r="C16" s="69">
        <v>2.2054578944972682E-2</v>
      </c>
      <c r="D16" s="69">
        <v>2.0098855598546548E-2</v>
      </c>
      <c r="E16" s="69">
        <v>3.483834535587621E-2</v>
      </c>
      <c r="F16" s="69">
        <v>5.4902883232184625E-2</v>
      </c>
      <c r="G16" s="11"/>
      <c r="H16" s="69">
        <f t="shared" si="26"/>
        <v>3.4804027633638074E-2</v>
      </c>
      <c r="I16" s="69">
        <f>'RD T1'!E44</f>
        <v>1.5781395643407092E-2</v>
      </c>
      <c r="J16" s="69">
        <f t="shared" si="27"/>
        <v>5.0585423277045169E-2</v>
      </c>
      <c r="L16" t="str">
        <f t="shared" si="28"/>
        <v>33 Protective service occupations</v>
      </c>
      <c r="M16" s="69">
        <v>0.34308785999177266</v>
      </c>
      <c r="N16" s="69">
        <v>0.3837213504922955</v>
      </c>
      <c r="O16" s="69">
        <v>0.35916835587001195</v>
      </c>
      <c r="P16" s="69">
        <v>0.61357625775569413</v>
      </c>
      <c r="Q16" s="69">
        <v>0.91669203499004037</v>
      </c>
      <c r="R16" s="11"/>
      <c r="S16" s="69">
        <f t="shared" si="29"/>
        <v>0.55752367912002843</v>
      </c>
      <c r="T16" s="69">
        <f>'RD T1'!E73</f>
        <v>0.25489382777868252</v>
      </c>
      <c r="U16" s="69">
        <f t="shared" si="30"/>
        <v>0.81241750689871095</v>
      </c>
      <c r="W16" t="str">
        <f t="shared" si="31"/>
        <v>33 Protective service occupations</v>
      </c>
      <c r="X16" s="69">
        <v>1.4470786747861426</v>
      </c>
      <c r="Y16" s="69">
        <v>1.6575953485797836</v>
      </c>
      <c r="Z16" s="69">
        <v>1.8068981483466069</v>
      </c>
      <c r="AA16" s="69">
        <v>2.5502059884201667</v>
      </c>
      <c r="AB16" s="69">
        <v>3.7786462536475804</v>
      </c>
      <c r="AC16" s="69"/>
      <c r="AD16" s="69">
        <f t="shared" si="32"/>
        <v>1.9717481053009736</v>
      </c>
      <c r="AE16" s="69">
        <f>'RD T1'!E102</f>
        <v>1.2431837611520835</v>
      </c>
      <c r="AF16" s="69">
        <f t="shared" si="33"/>
        <v>3.2149318664530568</v>
      </c>
      <c r="AH16" t="str">
        <f t="shared" si="34"/>
        <v>33 Protective service occupations</v>
      </c>
      <c r="AI16" s="69">
        <v>0.42538168046382563</v>
      </c>
      <c r="AJ16" s="69">
        <v>0.47091069371362121</v>
      </c>
      <c r="AK16" s="69">
        <v>0.52711186264901677</v>
      </c>
      <c r="AL16" s="69">
        <v>0.73784898460909865</v>
      </c>
      <c r="AM16" s="69">
        <v>1.0748361376788944</v>
      </c>
      <c r="AN16" s="69"/>
      <c r="AO16" s="69">
        <f t="shared" si="35"/>
        <v>0.54772427502987764</v>
      </c>
      <c r="AP16" s="69">
        <f>'RD T1'!E131</f>
        <v>0.31998204719249157</v>
      </c>
      <c r="AQ16" s="69">
        <f t="shared" si="36"/>
        <v>0.86770632222236921</v>
      </c>
      <c r="AS16" t="str">
        <f t="shared" si="37"/>
        <v>33 Protective service occupations</v>
      </c>
      <c r="AT16" s="69">
        <v>0.36621721031107934</v>
      </c>
      <c r="AU16" s="69">
        <v>0.34549214764540842</v>
      </c>
      <c r="AV16" s="69">
        <v>0.36491320133566224</v>
      </c>
      <c r="AW16" s="69">
        <v>0.4332910429375616</v>
      </c>
      <c r="AX16" s="69">
        <v>0.53246013272335813</v>
      </c>
      <c r="AY16" s="69"/>
      <c r="AZ16" s="69">
        <f t="shared" si="38"/>
        <v>0.16754693138769589</v>
      </c>
      <c r="BA16" s="69">
        <f>'RD T1'!E160</f>
        <v>0.15787962731104171</v>
      </c>
      <c r="BB16" s="69">
        <f t="shared" si="39"/>
        <v>0.3254265586987376</v>
      </c>
      <c r="BD16" t="str">
        <f t="shared" si="40"/>
        <v>33 Protective service occupations</v>
      </c>
      <c r="BE16" s="69">
        <v>1.6184112704572506</v>
      </c>
      <c r="BF16" s="69">
        <v>1.5485234300364119</v>
      </c>
      <c r="BG16" s="69">
        <v>1.7235655818543361</v>
      </c>
      <c r="BH16" s="69">
        <v>1.7706230515926942</v>
      </c>
      <c r="BI16" s="69">
        <v>1.7498390024488149</v>
      </c>
      <c r="BJ16" s="69"/>
      <c r="BK16" s="69">
        <f t="shared" si="41"/>
        <v>2.6273420594478791E-2</v>
      </c>
      <c r="BL16" s="69">
        <f>'RD T1'!E189</f>
        <v>0.42545418864760165</v>
      </c>
      <c r="BM16" s="69">
        <f t="shared" si="42"/>
        <v>0.45172760924208044</v>
      </c>
      <c r="BO16" t="str">
        <f t="shared" si="43"/>
        <v>33 Protective service occupations</v>
      </c>
      <c r="BP16" s="69">
        <v>1.7257490272193985</v>
      </c>
      <c r="BQ16" s="69">
        <v>1.6363012177931016</v>
      </c>
      <c r="BR16" s="69">
        <v>1.8313744804950851</v>
      </c>
      <c r="BS16" s="69">
        <v>1.7758724071287388</v>
      </c>
      <c r="BT16" s="69">
        <v>1.3623624958494809</v>
      </c>
      <c r="BU16" s="69"/>
      <c r="BV16" s="69">
        <f t="shared" si="44"/>
        <v>-0.46901198464560423</v>
      </c>
      <c r="BW16" s="69">
        <f>'RD T1'!E218</f>
        <v>0.47706887545613502</v>
      </c>
      <c r="BX16" s="69">
        <f t="shared" si="45"/>
        <v>8.0568908105307924E-3</v>
      </c>
      <c r="BZ16" t="str">
        <f t="shared" si="46"/>
        <v>33 Protective service occupations</v>
      </c>
      <c r="CA16" s="69">
        <v>1.052017249435212</v>
      </c>
      <c r="CB16" s="69">
        <v>0.96127620793367585</v>
      </c>
      <c r="CC16" s="69">
        <v>0.97283623352219717</v>
      </c>
      <c r="CD16" s="69">
        <v>1.0451209159566717</v>
      </c>
      <c r="CE16" s="69">
        <v>0.6727084365121847</v>
      </c>
      <c r="CF16" s="69"/>
      <c r="CG16" s="69">
        <f t="shared" si="47"/>
        <v>-0.30012779701001246</v>
      </c>
      <c r="CH16" s="69">
        <f>'RD T1'!E247</f>
        <v>0.30364971382045552</v>
      </c>
      <c r="CI16" s="69">
        <f t="shared" si="48"/>
        <v>3.5219168104430598E-3</v>
      </c>
      <c r="CK16" t="str">
        <f t="shared" si="49"/>
        <v>33 Protective service occupations</v>
      </c>
      <c r="CL16" s="69">
        <v>0.16694543404997364</v>
      </c>
      <c r="CM16" s="69">
        <v>0.15063332495300258</v>
      </c>
      <c r="CN16" s="69">
        <v>0.13239080697832148</v>
      </c>
      <c r="CO16" s="69">
        <v>0.12725039793287035</v>
      </c>
      <c r="CP16" s="69">
        <v>0.10391330044943249</v>
      </c>
      <c r="CQ16" s="69"/>
      <c r="CR16" s="69">
        <f t="shared" si="50"/>
        <v>-2.8477506528888988E-2</v>
      </c>
      <c r="CS16" s="69">
        <f>'RD T1'!E276</f>
        <v>2.8089797722624564E-2</v>
      </c>
      <c r="CT16" s="69">
        <f t="shared" si="51"/>
        <v>-3.8770880626442378E-4</v>
      </c>
    </row>
    <row r="17" spans="1:98" x14ac:dyDescent="0.2">
      <c r="A17" s="10" t="str">
        <f>name!D13</f>
        <v>34 Culture, media and sports occupations</v>
      </c>
      <c r="B17" s="69">
        <v>8.7278642312691973E-2</v>
      </c>
      <c r="C17" s="69">
        <v>0.16244527247948337</v>
      </c>
      <c r="D17" s="69">
        <v>0.15931839921088378</v>
      </c>
      <c r="E17" s="69">
        <v>0.2088434858704471</v>
      </c>
      <c r="F17" s="69">
        <v>0.30353396919648823</v>
      </c>
      <c r="G17" s="11"/>
      <c r="H17" s="69">
        <f t="shared" si="26"/>
        <v>0.14421556998560445</v>
      </c>
      <c r="I17" s="69">
        <f>'RD T1'!E45</f>
        <v>0.13754774916203111</v>
      </c>
      <c r="J17" s="69">
        <f t="shared" si="27"/>
        <v>0.28176331914763553</v>
      </c>
      <c r="L17" t="str">
        <f t="shared" si="28"/>
        <v>34 Culture, media and sports occupations</v>
      </c>
      <c r="M17" s="69">
        <v>1.1820221334604106</v>
      </c>
      <c r="N17" s="69">
        <v>1.5563194737676136</v>
      </c>
      <c r="O17" s="69">
        <v>1.6168882406428498</v>
      </c>
      <c r="P17" s="69">
        <v>1.9480421641055969</v>
      </c>
      <c r="Q17" s="69">
        <v>2.5544153310351758</v>
      </c>
      <c r="R17" s="11"/>
      <c r="S17" s="69">
        <f t="shared" si="29"/>
        <v>0.93752709039232607</v>
      </c>
      <c r="T17" s="69">
        <f>'RD T1'!E74</f>
        <v>1.1752878071127062</v>
      </c>
      <c r="U17" s="69">
        <f t="shared" si="30"/>
        <v>2.1128148975050323</v>
      </c>
      <c r="W17" t="str">
        <f t="shared" si="31"/>
        <v>34 Culture, media and sports occupations</v>
      </c>
      <c r="X17" s="69">
        <v>2.6776295160286758</v>
      </c>
      <c r="Y17" s="69">
        <v>3.1526267988163257</v>
      </c>
      <c r="Z17" s="69">
        <v>3.4314016817419994</v>
      </c>
      <c r="AA17" s="69">
        <v>3.220700521366163</v>
      </c>
      <c r="AB17" s="69">
        <v>3.5117601609499203</v>
      </c>
      <c r="AC17" s="69"/>
      <c r="AD17" s="69">
        <f t="shared" si="32"/>
        <v>8.035847920792083E-2</v>
      </c>
      <c r="AE17" s="69">
        <f>'RD T1'!E103</f>
        <v>1.6757660143307425</v>
      </c>
      <c r="AF17" s="69">
        <f t="shared" si="33"/>
        <v>1.7561244935386633</v>
      </c>
      <c r="AH17" t="str">
        <f t="shared" si="34"/>
        <v>34 Culture, media and sports occupations</v>
      </c>
      <c r="AI17" s="69">
        <v>0.36390353265687037</v>
      </c>
      <c r="AJ17" s="69">
        <v>0.42457661640145861</v>
      </c>
      <c r="AK17" s="69">
        <v>0.43139228361860205</v>
      </c>
      <c r="AL17" s="69">
        <v>0.41559039274763765</v>
      </c>
      <c r="AM17" s="69">
        <v>0.51809273700808034</v>
      </c>
      <c r="AN17" s="69"/>
      <c r="AO17" s="69">
        <f t="shared" si="35"/>
        <v>8.6700453389478294E-2</v>
      </c>
      <c r="AP17" s="69">
        <f>'RD T1'!E132</f>
        <v>0.22265912501455176</v>
      </c>
      <c r="AQ17" s="69">
        <f t="shared" si="36"/>
        <v>0.30935957840403006</v>
      </c>
      <c r="AS17" t="str">
        <f t="shared" si="37"/>
        <v>34 Culture, media and sports occupations</v>
      </c>
      <c r="AT17" s="69">
        <v>0.448183152665107</v>
      </c>
      <c r="AU17" s="69">
        <v>0.46545251181915365</v>
      </c>
      <c r="AV17" s="69">
        <v>0.53154214223663721</v>
      </c>
      <c r="AW17" s="69">
        <v>0.46444273010017756</v>
      </c>
      <c r="AX17" s="69">
        <v>0.4844250304195068</v>
      </c>
      <c r="AY17" s="69"/>
      <c r="AZ17" s="69">
        <f t="shared" si="38"/>
        <v>-4.7117111817130408E-2</v>
      </c>
      <c r="BA17" s="69">
        <f>'RD T1'!E161</f>
        <v>0.231618198624781</v>
      </c>
      <c r="BB17" s="69">
        <f t="shared" si="39"/>
        <v>0.18450108680765059</v>
      </c>
      <c r="BD17" t="str">
        <f t="shared" si="40"/>
        <v>34 Culture, media and sports occupations</v>
      </c>
      <c r="BE17" s="69">
        <v>1.306072324433772</v>
      </c>
      <c r="BF17" s="69">
        <v>1.4264170689959703</v>
      </c>
      <c r="BG17" s="69">
        <v>1.7407261598243142</v>
      </c>
      <c r="BH17" s="69">
        <v>1.315778694811548</v>
      </c>
      <c r="BI17" s="69">
        <v>1.3735580589035918</v>
      </c>
      <c r="BJ17" s="69"/>
      <c r="BK17" s="69">
        <f t="shared" si="41"/>
        <v>-0.36716810092072238</v>
      </c>
      <c r="BL17" s="69">
        <f>'RD T1'!E190</f>
        <v>0.52427236562854729</v>
      </c>
      <c r="BM17" s="69">
        <f t="shared" si="42"/>
        <v>0.1571042647078249</v>
      </c>
      <c r="BO17" t="str">
        <f t="shared" si="43"/>
        <v>34 Culture, media and sports occupations</v>
      </c>
      <c r="BP17" s="69">
        <v>0.64546997272510143</v>
      </c>
      <c r="BQ17" s="69">
        <v>0.52823063108080293</v>
      </c>
      <c r="BR17" s="69">
        <v>0.70369039717762971</v>
      </c>
      <c r="BS17" s="69">
        <v>0.40759660426208288</v>
      </c>
      <c r="BT17" s="69">
        <v>0.24886176177890626</v>
      </c>
      <c r="BU17" s="69"/>
      <c r="BV17" s="69">
        <f t="shared" si="44"/>
        <v>-0.45482863539872342</v>
      </c>
      <c r="BW17" s="69">
        <f>'RD T1'!E219</f>
        <v>0.13580082518942788</v>
      </c>
      <c r="BX17" s="69">
        <f t="shared" si="45"/>
        <v>-0.31902781020929555</v>
      </c>
      <c r="BZ17" t="str">
        <f t="shared" si="46"/>
        <v>34 Culture, media and sports occupations</v>
      </c>
      <c r="CA17" s="69">
        <v>0.66411823571782902</v>
      </c>
      <c r="CB17" s="69">
        <v>0.68481175395760452</v>
      </c>
      <c r="CC17" s="69">
        <v>0.68090906088283087</v>
      </c>
      <c r="CD17" s="69">
        <v>0.51845525121817582</v>
      </c>
      <c r="CE17" s="69">
        <v>0.30831819696697427</v>
      </c>
      <c r="CF17" s="69"/>
      <c r="CG17" s="69">
        <f t="shared" si="47"/>
        <v>-0.37259086391585661</v>
      </c>
      <c r="CH17" s="69">
        <f>'RD T1'!E248</f>
        <v>0.16435620632390008</v>
      </c>
      <c r="CI17" s="69">
        <f t="shared" si="48"/>
        <v>-0.20823465759195653</v>
      </c>
      <c r="CK17" t="str">
        <f t="shared" si="49"/>
        <v>34 Culture, media and sports occupations</v>
      </c>
      <c r="CL17" s="69">
        <v>0.19419156907543084</v>
      </c>
      <c r="CM17" s="69">
        <v>0.29910945577001619</v>
      </c>
      <c r="CN17" s="69">
        <v>0.25792540791598711</v>
      </c>
      <c r="CO17" s="69">
        <v>0.22775410903971258</v>
      </c>
      <c r="CP17" s="69">
        <v>0.14386238622807065</v>
      </c>
      <c r="CQ17" s="69"/>
      <c r="CR17" s="69">
        <f t="shared" si="50"/>
        <v>-0.11406302168791646</v>
      </c>
      <c r="CS17" s="69">
        <f>'RD T1'!E277</f>
        <v>8.6663804124566951E-2</v>
      </c>
      <c r="CT17" s="69">
        <f t="shared" si="51"/>
        <v>-2.7399217563349509E-2</v>
      </c>
    </row>
    <row r="18" spans="1:98" x14ac:dyDescent="0.2">
      <c r="A18" s="10" t="str">
        <f>name!D14</f>
        <v>35 Business and public service associate professionals</v>
      </c>
      <c r="B18" s="69">
        <v>0.31932147199634725</v>
      </c>
      <c r="C18" s="69">
        <v>0.39301421009229992</v>
      </c>
      <c r="D18" s="69">
        <v>0.36445620257601546</v>
      </c>
      <c r="E18" s="69">
        <v>0.50115788608495504</v>
      </c>
      <c r="F18" s="69">
        <v>0.71217722169839714</v>
      </c>
      <c r="G18" s="11"/>
      <c r="H18" s="69">
        <f t="shared" si="26"/>
        <v>0.34772101912238168</v>
      </c>
      <c r="I18" s="69">
        <f>'RD T1'!E46</f>
        <v>0.29479873941427315</v>
      </c>
      <c r="J18" s="69">
        <f t="shared" si="27"/>
        <v>0.64251975853665488</v>
      </c>
      <c r="L18" t="str">
        <f t="shared" si="28"/>
        <v>35 Business and public service associate professionals</v>
      </c>
      <c r="M18" s="69">
        <v>3.3055950375028602</v>
      </c>
      <c r="N18" s="69">
        <v>4.0837579467783067</v>
      </c>
      <c r="O18" s="69">
        <v>3.8781566078547884</v>
      </c>
      <c r="P18" s="69">
        <v>5.1833308988304934</v>
      </c>
      <c r="Q18" s="69">
        <v>7.0385087165361808</v>
      </c>
      <c r="R18" s="11"/>
      <c r="S18" s="69">
        <f t="shared" si="29"/>
        <v>3.1603521086813924</v>
      </c>
      <c r="T18" s="69">
        <f>'RD T1'!E75</f>
        <v>3.0489167595464859</v>
      </c>
      <c r="U18" s="69">
        <f t="shared" si="30"/>
        <v>6.2092688682278787</v>
      </c>
      <c r="W18" t="str">
        <f t="shared" si="31"/>
        <v>35 Business and public service associate professionals</v>
      </c>
      <c r="X18" s="69">
        <v>7.6833301799553908</v>
      </c>
      <c r="Y18" s="69">
        <v>8.469925164731599</v>
      </c>
      <c r="Z18" s="69">
        <v>8.7406025485593641</v>
      </c>
      <c r="AA18" s="69">
        <v>9.0681720520427707</v>
      </c>
      <c r="AB18" s="69">
        <v>9.9305474477614055</v>
      </c>
      <c r="AC18" s="69"/>
      <c r="AD18" s="69">
        <f t="shared" si="32"/>
        <v>1.1899448992020414</v>
      </c>
      <c r="AE18" s="69">
        <f>'RD T1'!E104</f>
        <v>4.8540834298121567</v>
      </c>
      <c r="AF18" s="69">
        <f t="shared" si="33"/>
        <v>6.0440283290141981</v>
      </c>
      <c r="AH18" t="str">
        <f t="shared" si="34"/>
        <v>35 Business and public service associate professionals</v>
      </c>
      <c r="AI18" s="69">
        <v>2.1918913749503002</v>
      </c>
      <c r="AJ18" s="69">
        <v>2.3513380999890123</v>
      </c>
      <c r="AK18" s="69">
        <v>2.5333274866169142</v>
      </c>
      <c r="AL18" s="69">
        <v>2.6264508660307091</v>
      </c>
      <c r="AM18" s="69">
        <v>2.9419421182751475</v>
      </c>
      <c r="AN18" s="69"/>
      <c r="AO18" s="69">
        <f t="shared" si="35"/>
        <v>0.40861463165823331</v>
      </c>
      <c r="AP18" s="69">
        <f>'RD T1'!E133</f>
        <v>1.347806080598865</v>
      </c>
      <c r="AQ18" s="69">
        <f t="shared" si="36"/>
        <v>1.7564207122570983</v>
      </c>
      <c r="AS18" t="str">
        <f t="shared" si="37"/>
        <v>35 Business and public service associate professionals</v>
      </c>
      <c r="AT18" s="69">
        <v>1.8847134525683573</v>
      </c>
      <c r="AU18" s="69">
        <v>2.0089416664806752</v>
      </c>
      <c r="AV18" s="69">
        <v>2.1474155091469953</v>
      </c>
      <c r="AW18" s="69">
        <v>2.1906686036013867</v>
      </c>
      <c r="AX18" s="69">
        <v>2.432821683154553</v>
      </c>
      <c r="AY18" s="69"/>
      <c r="AZ18" s="69">
        <f t="shared" si="38"/>
        <v>0.28540617400755774</v>
      </c>
      <c r="BA18" s="69">
        <f>'RD T1'!E162</f>
        <v>1.1097208528915004</v>
      </c>
      <c r="BB18" s="69">
        <f t="shared" si="39"/>
        <v>1.3951270268990581</v>
      </c>
      <c r="BD18" t="str">
        <f t="shared" si="40"/>
        <v>35 Business and public service associate professionals</v>
      </c>
      <c r="BE18" s="69">
        <v>6.4584876414293859</v>
      </c>
      <c r="BF18" s="69">
        <v>6.9494562039134014</v>
      </c>
      <c r="BG18" s="69">
        <v>8.269068877915446</v>
      </c>
      <c r="BH18" s="69">
        <v>7.0995863254583025</v>
      </c>
      <c r="BI18" s="69">
        <v>7.4659211576045141</v>
      </c>
      <c r="BJ18" s="69"/>
      <c r="BK18" s="69">
        <f t="shared" si="41"/>
        <v>-0.80314772031093185</v>
      </c>
      <c r="BL18" s="69">
        <f>'RD T1'!E191</f>
        <v>3.0955447139401646</v>
      </c>
      <c r="BM18" s="69">
        <f t="shared" si="42"/>
        <v>2.2923969936292328</v>
      </c>
      <c r="BO18" t="str">
        <f t="shared" si="43"/>
        <v>35 Business and public service associate professionals</v>
      </c>
      <c r="BP18" s="69">
        <v>5.0471293885726585</v>
      </c>
      <c r="BQ18" s="69">
        <v>5.0726866163055968</v>
      </c>
      <c r="BR18" s="69">
        <v>6.1275730718703914</v>
      </c>
      <c r="BS18" s="69">
        <v>4.7007534560332846</v>
      </c>
      <c r="BT18" s="69">
        <v>3.684384572624297</v>
      </c>
      <c r="BU18" s="69"/>
      <c r="BV18" s="69">
        <f t="shared" si="44"/>
        <v>-2.4431884992460944</v>
      </c>
      <c r="BW18" s="69">
        <f>'RD T1'!E220</f>
        <v>1.7948625986475006</v>
      </c>
      <c r="BX18" s="69">
        <f t="shared" si="45"/>
        <v>-0.64832590059859374</v>
      </c>
      <c r="BZ18" t="str">
        <f t="shared" si="46"/>
        <v>35 Business and public service associate professionals</v>
      </c>
      <c r="CA18" s="69">
        <v>3.3368528872088308</v>
      </c>
      <c r="CB18" s="69">
        <v>3.2202482519237869</v>
      </c>
      <c r="CC18" s="69">
        <v>3.2231632755040525</v>
      </c>
      <c r="CD18" s="69">
        <v>2.5539258734215911</v>
      </c>
      <c r="CE18" s="69">
        <v>1.5600925572306497</v>
      </c>
      <c r="CF18" s="69"/>
      <c r="CG18" s="69">
        <f t="shared" si="47"/>
        <v>-1.6630707182734028</v>
      </c>
      <c r="CH18" s="69">
        <f>'RD T1'!E249</f>
        <v>0.76878360653423961</v>
      </c>
      <c r="CI18" s="69">
        <f t="shared" si="48"/>
        <v>-0.8942871117391632</v>
      </c>
      <c r="CK18" t="str">
        <f t="shared" si="49"/>
        <v>35 Business and public service associate professionals</v>
      </c>
      <c r="CL18" s="69">
        <v>0.72770047603576915</v>
      </c>
      <c r="CM18" s="69">
        <v>0.80618232291015934</v>
      </c>
      <c r="CN18" s="69">
        <v>0.71363495939830335</v>
      </c>
      <c r="CO18" s="69">
        <v>0.52421823838123172</v>
      </c>
      <c r="CP18" s="69">
        <v>0.40868177773869385</v>
      </c>
      <c r="CQ18" s="69"/>
      <c r="CR18" s="69">
        <f t="shared" si="50"/>
        <v>-0.3049531816596095</v>
      </c>
      <c r="CS18" s="69">
        <f>'RD T1'!E278</f>
        <v>0.18245488369936794</v>
      </c>
      <c r="CT18" s="69">
        <f t="shared" si="51"/>
        <v>-0.12249829796024156</v>
      </c>
    </row>
    <row r="19" spans="1:98" x14ac:dyDescent="0.2">
      <c r="A19" s="10" t="str">
        <f>name!D15</f>
        <v>41 Administrative occupations</v>
      </c>
      <c r="B19" s="69">
        <v>0.36283482730717265</v>
      </c>
      <c r="C19" s="69">
        <v>0.38976578578027521</v>
      </c>
      <c r="D19" s="69">
        <v>0.36224373105957181</v>
      </c>
      <c r="E19" s="69">
        <v>0.52212363410162832</v>
      </c>
      <c r="F19" s="69">
        <v>0.77942759568731113</v>
      </c>
      <c r="G19" s="11"/>
      <c r="H19" s="69">
        <f t="shared" si="26"/>
        <v>0.41718386462773932</v>
      </c>
      <c r="I19" s="69">
        <f>'RD T1'!E47</f>
        <v>0.32117472731648478</v>
      </c>
      <c r="J19" s="69">
        <f t="shared" si="27"/>
        <v>0.73835859194422415</v>
      </c>
      <c r="L19" t="str">
        <f t="shared" si="28"/>
        <v>41 Administrative occupations</v>
      </c>
      <c r="M19" s="69">
        <v>3.1585496754153084</v>
      </c>
      <c r="N19" s="69">
        <v>3.6701098967503785</v>
      </c>
      <c r="O19" s="69">
        <v>3.488154126628626</v>
      </c>
      <c r="P19" s="69">
        <v>4.9805320059282501</v>
      </c>
      <c r="Q19" s="69">
        <v>6.8655271832300384</v>
      </c>
      <c r="R19" s="11"/>
      <c r="S19" s="69">
        <f t="shared" si="29"/>
        <v>3.3773730566014124</v>
      </c>
      <c r="T19" s="69">
        <f>'RD T1'!E76</f>
        <v>3.1001159434780776</v>
      </c>
      <c r="U19" s="69">
        <f t="shared" si="30"/>
        <v>6.4774890000794905</v>
      </c>
      <c r="W19" t="str">
        <f t="shared" si="31"/>
        <v>41 Administrative occupations</v>
      </c>
      <c r="X19" s="69">
        <v>11.289525103975953</v>
      </c>
      <c r="Y19" s="69">
        <v>11.58386343928577</v>
      </c>
      <c r="Z19" s="69">
        <v>12.078735471163993</v>
      </c>
      <c r="AA19" s="69">
        <v>13.575941943235915</v>
      </c>
      <c r="AB19" s="69">
        <v>16.157317423116936</v>
      </c>
      <c r="AC19" s="69"/>
      <c r="AD19" s="69">
        <f t="shared" si="32"/>
        <v>4.0785819519529429</v>
      </c>
      <c r="AE19" s="69">
        <f>'RD T1'!E105</f>
        <v>7.8390476078661706</v>
      </c>
      <c r="AF19" s="69">
        <f t="shared" si="33"/>
        <v>11.917629559819114</v>
      </c>
      <c r="AH19" t="str">
        <f t="shared" si="34"/>
        <v>41 Administrative occupations</v>
      </c>
      <c r="AI19" s="69">
        <v>4.0147060747407508</v>
      </c>
      <c r="AJ19" s="69">
        <v>4.1909500017746213</v>
      </c>
      <c r="AK19" s="69">
        <v>4.2871553143421517</v>
      </c>
      <c r="AL19" s="69">
        <v>4.6958346084039491</v>
      </c>
      <c r="AM19" s="69">
        <v>5.2859298986330945</v>
      </c>
      <c r="AN19" s="69"/>
      <c r="AO19" s="69">
        <f t="shared" si="35"/>
        <v>0.99877458429094279</v>
      </c>
      <c r="AP19" s="69">
        <f>'RD T1'!E134</f>
        <v>2.8043959486128407</v>
      </c>
      <c r="AQ19" s="69">
        <f t="shared" si="36"/>
        <v>3.8031705329037835</v>
      </c>
      <c r="AS19" t="str">
        <f t="shared" si="37"/>
        <v>41 Administrative occupations</v>
      </c>
      <c r="AT19" s="69">
        <v>3.7616502920740866</v>
      </c>
      <c r="AU19" s="69">
        <v>3.7773180059411731</v>
      </c>
      <c r="AV19" s="69">
        <v>3.9228453200489071</v>
      </c>
      <c r="AW19" s="69">
        <v>4.1191673862432676</v>
      </c>
      <c r="AX19" s="69">
        <v>4.6997131874609499</v>
      </c>
      <c r="AY19" s="69"/>
      <c r="AZ19" s="69">
        <f t="shared" si="38"/>
        <v>0.77686786741204283</v>
      </c>
      <c r="BA19" s="69">
        <f>'RD T1'!E163</f>
        <v>2.3294371962626532</v>
      </c>
      <c r="BB19" s="69">
        <f t="shared" si="39"/>
        <v>3.1063050636746961</v>
      </c>
      <c r="BD19" t="str">
        <f t="shared" si="40"/>
        <v>41 Administrative occupations</v>
      </c>
      <c r="BE19" s="69">
        <v>14.303122667828903</v>
      </c>
      <c r="BF19" s="69">
        <v>13.970085531045799</v>
      </c>
      <c r="BG19" s="69">
        <v>16.211910785666419</v>
      </c>
      <c r="BH19" s="69">
        <v>14.363717517493212</v>
      </c>
      <c r="BI19" s="69">
        <v>13.750705886584798</v>
      </c>
      <c r="BJ19" s="69"/>
      <c r="BK19" s="69">
        <f t="shared" si="41"/>
        <v>-2.4612048990816202</v>
      </c>
      <c r="BL19" s="69">
        <f>'RD T1'!E192</f>
        <v>6.544369217998133</v>
      </c>
      <c r="BM19" s="69">
        <f t="shared" si="42"/>
        <v>4.0831643189165128</v>
      </c>
      <c r="BO19" t="str">
        <f t="shared" si="43"/>
        <v>41 Administrative occupations</v>
      </c>
      <c r="BP19" s="69">
        <v>15.63524104617945</v>
      </c>
      <c r="BQ19" s="69">
        <v>14.111047505260039</v>
      </c>
      <c r="BR19" s="69">
        <v>16.908447477341912</v>
      </c>
      <c r="BS19" s="69">
        <v>12.989105286475009</v>
      </c>
      <c r="BT19" s="69">
        <v>9.0843814558317266</v>
      </c>
      <c r="BU19" s="69"/>
      <c r="BV19" s="69">
        <f t="shared" si="44"/>
        <v>-7.8240660215101858</v>
      </c>
      <c r="BW19" s="69">
        <f>'RD T1'!E221</f>
        <v>5.1375958158024924</v>
      </c>
      <c r="BX19" s="69">
        <f t="shared" si="45"/>
        <v>-2.6864702057076935</v>
      </c>
      <c r="BZ19" t="str">
        <f t="shared" si="46"/>
        <v>41 Administrative occupations</v>
      </c>
      <c r="CA19" s="69">
        <v>8.8690923696079498</v>
      </c>
      <c r="CB19" s="69">
        <v>7.5044149021707351</v>
      </c>
      <c r="CC19" s="69">
        <v>6.9754128511214342</v>
      </c>
      <c r="CD19" s="69">
        <v>4.6424174011620885</v>
      </c>
      <c r="CE19" s="69">
        <v>1.8511858200830726</v>
      </c>
      <c r="CF19" s="69"/>
      <c r="CG19" s="69">
        <f t="shared" si="47"/>
        <v>-5.1242270310383615</v>
      </c>
      <c r="CH19" s="69">
        <f>'RD T1'!E250</f>
        <v>1.3313459133106917</v>
      </c>
      <c r="CI19" s="69">
        <f t="shared" si="48"/>
        <v>-3.7928811177276698</v>
      </c>
      <c r="CK19" t="str">
        <f t="shared" si="49"/>
        <v>41 Administrative occupations</v>
      </c>
      <c r="CL19" s="69">
        <v>2.0241831070835783</v>
      </c>
      <c r="CM19" s="69">
        <v>1.8397802294279859</v>
      </c>
      <c r="CN19" s="69">
        <v>1.7117384722330626</v>
      </c>
      <c r="CO19" s="69">
        <v>1.2615438091583584</v>
      </c>
      <c r="CP19" s="69">
        <v>0.72420112936613534</v>
      </c>
      <c r="CQ19" s="69"/>
      <c r="CR19" s="69">
        <f t="shared" si="50"/>
        <v>-0.98753734286692729</v>
      </c>
      <c r="CS19" s="69">
        <f>'RD T1'!E279</f>
        <v>0.36723343815835435</v>
      </c>
      <c r="CT19" s="69">
        <f t="shared" si="51"/>
        <v>-0.620303904708573</v>
      </c>
    </row>
    <row r="20" spans="1:98" x14ac:dyDescent="0.2">
      <c r="A20" s="10" t="str">
        <f>name!D16</f>
        <v>42 Secretarial and related occupations</v>
      </c>
      <c r="B20" s="69">
        <v>2.194732760275999E-2</v>
      </c>
      <c r="C20" s="69">
        <v>2.6017964732699038E-2</v>
      </c>
      <c r="D20" s="69">
        <v>2.1146150952309782E-2</v>
      </c>
      <c r="E20" s="69">
        <v>4.2870849669817156E-2</v>
      </c>
      <c r="F20" s="69">
        <v>7.9925913618033556E-2</v>
      </c>
      <c r="G20" s="11"/>
      <c r="H20" s="69">
        <f t="shared" si="26"/>
        <v>5.8779762665723774E-2</v>
      </c>
      <c r="I20" s="69">
        <f>'RD T1'!E48</f>
        <v>3.3559347081991688E-2</v>
      </c>
      <c r="J20" s="69">
        <f t="shared" si="27"/>
        <v>9.2339109747715462E-2</v>
      </c>
      <c r="L20" t="str">
        <f t="shared" si="28"/>
        <v>42 Secretarial and related occupations</v>
      </c>
      <c r="M20" s="69">
        <v>0.53690517512793223</v>
      </c>
      <c r="N20" s="69">
        <v>0.58973734483457685</v>
      </c>
      <c r="O20" s="69">
        <v>0.53126136595432472</v>
      </c>
      <c r="P20" s="69">
        <v>1.0291053992811863</v>
      </c>
      <c r="Q20" s="69">
        <v>1.3716680281518441</v>
      </c>
      <c r="R20" s="11"/>
      <c r="S20" s="69">
        <f t="shared" si="29"/>
        <v>0.84040666219751936</v>
      </c>
      <c r="T20" s="69">
        <f>'RD T1'!E77</f>
        <v>0.65787069950956778</v>
      </c>
      <c r="U20" s="69">
        <f t="shared" si="30"/>
        <v>1.4982773617070873</v>
      </c>
      <c r="W20" t="str">
        <f t="shared" si="31"/>
        <v>42 Secretarial and related occupations</v>
      </c>
      <c r="X20" s="69">
        <v>1.9136201369703507</v>
      </c>
      <c r="Y20" s="69">
        <v>1.8329464767577637</v>
      </c>
      <c r="Z20" s="69">
        <v>1.7394177013396923</v>
      </c>
      <c r="AA20" s="69">
        <v>2.7317087896792502</v>
      </c>
      <c r="AB20" s="69">
        <v>3.6964827914683887</v>
      </c>
      <c r="AC20" s="69"/>
      <c r="AD20" s="69">
        <f t="shared" si="32"/>
        <v>1.9570650901286963</v>
      </c>
      <c r="AE20" s="69">
        <f>'RD T1'!E106</f>
        <v>1.8219827204785963</v>
      </c>
      <c r="AF20" s="69">
        <f t="shared" si="33"/>
        <v>3.7790478106072927</v>
      </c>
      <c r="AH20" t="str">
        <f t="shared" si="34"/>
        <v>42 Secretarial and related occupations</v>
      </c>
      <c r="AI20" s="69">
        <v>0.98084673940136502</v>
      </c>
      <c r="AJ20" s="69">
        <v>0.88804011533331373</v>
      </c>
      <c r="AK20" s="69">
        <v>0.88259961216329297</v>
      </c>
      <c r="AL20" s="69">
        <v>1.27352425218625</v>
      </c>
      <c r="AM20" s="69">
        <v>1.4995725822799786</v>
      </c>
      <c r="AN20" s="69"/>
      <c r="AO20" s="69">
        <f t="shared" si="35"/>
        <v>0.61697297011668562</v>
      </c>
      <c r="AP20" s="69">
        <f>'RD T1'!E135</f>
        <v>0.78433310302314074</v>
      </c>
      <c r="AQ20" s="69">
        <f t="shared" si="36"/>
        <v>1.4013060731398264</v>
      </c>
      <c r="AS20" t="str">
        <f t="shared" si="37"/>
        <v>42 Secretarial and related occupations</v>
      </c>
      <c r="AT20" s="69">
        <v>0.74680317578292676</v>
      </c>
      <c r="AU20" s="69">
        <v>0.66568102901544679</v>
      </c>
      <c r="AV20" s="69">
        <v>0.65012846508500977</v>
      </c>
      <c r="AW20" s="69">
        <v>0.86950269478347075</v>
      </c>
      <c r="AX20" s="69">
        <v>0.87288006621299497</v>
      </c>
      <c r="AY20" s="69"/>
      <c r="AZ20" s="69">
        <f t="shared" si="38"/>
        <v>0.2227516011279852</v>
      </c>
      <c r="BA20" s="69">
        <f>'RD T1'!E164</f>
        <v>0.49480714892987743</v>
      </c>
      <c r="BB20" s="69">
        <f t="shared" si="39"/>
        <v>0.71755875005786263</v>
      </c>
      <c r="BD20" t="str">
        <f t="shared" si="40"/>
        <v>42 Secretarial and related occupations</v>
      </c>
      <c r="BE20" s="69">
        <v>3.2604845358931196</v>
      </c>
      <c r="BF20" s="69">
        <v>2.8795379281973053</v>
      </c>
      <c r="BG20" s="69">
        <v>3.2396999634971646</v>
      </c>
      <c r="BH20" s="69">
        <v>3.8884910330687048</v>
      </c>
      <c r="BI20" s="69">
        <v>2.1458494095839873</v>
      </c>
      <c r="BJ20" s="69"/>
      <c r="BK20" s="69">
        <f t="shared" si="41"/>
        <v>-1.0938505539131773</v>
      </c>
      <c r="BL20" s="69">
        <f>'RD T1'!E193</f>
        <v>1.6270189295603892</v>
      </c>
      <c r="BM20" s="69">
        <f t="shared" si="42"/>
        <v>0.53316837564721187</v>
      </c>
      <c r="BO20" t="str">
        <f t="shared" si="43"/>
        <v>42 Secretarial and related occupations</v>
      </c>
      <c r="BP20" s="69">
        <v>3.875985089610829</v>
      </c>
      <c r="BQ20" s="69">
        <v>3.0258060700389424</v>
      </c>
      <c r="BR20" s="69">
        <v>3.4501161529812525</v>
      </c>
      <c r="BS20" s="69">
        <v>2.8012095497785965</v>
      </c>
      <c r="BT20" s="69">
        <v>0.78857226454190354</v>
      </c>
      <c r="BU20" s="69"/>
      <c r="BV20" s="69">
        <f t="shared" si="44"/>
        <v>-2.6615438884393487</v>
      </c>
      <c r="BW20" s="69">
        <f>'RD T1'!E222</f>
        <v>1.0041103302181638</v>
      </c>
      <c r="BX20" s="69">
        <f t="shared" si="45"/>
        <v>-1.657433558221185</v>
      </c>
      <c r="BZ20" t="str">
        <f t="shared" si="46"/>
        <v>42 Secretarial and related occupations</v>
      </c>
      <c r="CA20" s="69">
        <v>3.5559865137964666</v>
      </c>
      <c r="CB20" s="69">
        <v>3.1482809136131298</v>
      </c>
      <c r="CC20" s="69">
        <v>2.7123693895632974</v>
      </c>
      <c r="CD20" s="69">
        <v>1.7512970858400996</v>
      </c>
      <c r="CE20" s="69">
        <v>0.50709247210885811</v>
      </c>
      <c r="CF20" s="69"/>
      <c r="CG20" s="69">
        <f t="shared" si="47"/>
        <v>-2.2052769174544391</v>
      </c>
      <c r="CH20" s="69">
        <f>'RD T1'!E251</f>
        <v>0.55479837601676119</v>
      </c>
      <c r="CI20" s="69">
        <f t="shared" si="48"/>
        <v>-1.6504785414376779</v>
      </c>
      <c r="CK20" t="str">
        <f t="shared" si="49"/>
        <v>42 Secretarial and related occupations</v>
      </c>
      <c r="CL20" s="69">
        <v>0.79351155834325282</v>
      </c>
      <c r="CM20" s="69">
        <v>0.80064830662130659</v>
      </c>
      <c r="CN20" s="69">
        <v>0.70147235276229769</v>
      </c>
      <c r="CO20" s="69">
        <v>0.71307289483224057</v>
      </c>
      <c r="CP20" s="69">
        <v>0.81136956056185516</v>
      </c>
      <c r="CQ20" s="69"/>
      <c r="CR20" s="69">
        <f t="shared" si="50"/>
        <v>0.10989720779955747</v>
      </c>
      <c r="CS20" s="69">
        <f>'RD T1'!E280</f>
        <v>0.31503940679487918</v>
      </c>
      <c r="CT20" s="69">
        <f t="shared" si="51"/>
        <v>0.42493661459443666</v>
      </c>
    </row>
    <row r="21" spans="1:98" x14ac:dyDescent="0.2">
      <c r="A21" s="10" t="str">
        <f>name!D17</f>
        <v>51 Skilled agricultural and related trades</v>
      </c>
      <c r="B21" s="69">
        <v>8.50348777283008E-3</v>
      </c>
      <c r="C21" s="69">
        <v>1.5409236936968334E-2</v>
      </c>
      <c r="D21" s="69">
        <v>8.1999150043710299E-3</v>
      </c>
      <c r="E21" s="69">
        <v>1.184595011481805E-2</v>
      </c>
      <c r="F21" s="69">
        <v>2.0324801960604703E-2</v>
      </c>
      <c r="G21" s="11"/>
      <c r="H21" s="69">
        <f t="shared" si="26"/>
        <v>1.2124886956233673E-2</v>
      </c>
      <c r="I21" s="69">
        <f>'RD T1'!E49</f>
        <v>9.1862441548394742E-3</v>
      </c>
      <c r="J21" s="69">
        <f t="shared" si="27"/>
        <v>2.1311131111073148E-2</v>
      </c>
      <c r="L21" t="str">
        <f t="shared" si="28"/>
        <v>51 Skilled agricultural and related trades</v>
      </c>
      <c r="M21" s="69">
        <v>9.5342032413464228E-2</v>
      </c>
      <c r="N21" s="69">
        <v>0.10393791256655467</v>
      </c>
      <c r="O21" s="69">
        <v>8.2131362751191511E-2</v>
      </c>
      <c r="P21" s="69">
        <v>0.12226990107021103</v>
      </c>
      <c r="Q21" s="69">
        <v>0.20026741274727297</v>
      </c>
      <c r="R21" s="11"/>
      <c r="S21" s="69">
        <f t="shared" si="29"/>
        <v>0.11813604999608146</v>
      </c>
      <c r="T21" s="69">
        <f>'RD T1'!E78</f>
        <v>8.8745155069481649E-2</v>
      </c>
      <c r="U21" s="69">
        <f t="shared" si="30"/>
        <v>0.20688120506556312</v>
      </c>
      <c r="W21" t="str">
        <f t="shared" si="31"/>
        <v>51 Skilled agricultural and related trades</v>
      </c>
      <c r="X21" s="69">
        <v>0.66543795740517964</v>
      </c>
      <c r="Y21" s="69">
        <v>0.69518277088998714</v>
      </c>
      <c r="Z21" s="69">
        <v>0.65901957773329689</v>
      </c>
      <c r="AA21" s="69">
        <v>0.81188424773441759</v>
      </c>
      <c r="AB21" s="69">
        <v>1.1902059038531456</v>
      </c>
      <c r="AC21" s="69"/>
      <c r="AD21" s="69">
        <f t="shared" si="32"/>
        <v>0.53118632611984873</v>
      </c>
      <c r="AE21" s="69">
        <f>'RD T1'!E107</f>
        <v>0.63606103089495047</v>
      </c>
      <c r="AF21" s="69">
        <f t="shared" si="33"/>
        <v>1.1672473570147992</v>
      </c>
      <c r="AH21" t="str">
        <f t="shared" si="34"/>
        <v>51 Skilled agricultural and related trades</v>
      </c>
      <c r="AI21" s="69">
        <v>0.33264643374241287</v>
      </c>
      <c r="AJ21" s="69">
        <v>0.38544158132330347</v>
      </c>
      <c r="AK21" s="69">
        <v>0.34500654450458113</v>
      </c>
      <c r="AL21" s="69">
        <v>0.42957956820834442</v>
      </c>
      <c r="AM21" s="69">
        <v>0.61351453759433583</v>
      </c>
      <c r="AN21" s="69"/>
      <c r="AO21" s="69">
        <f t="shared" si="35"/>
        <v>0.2685079930897547</v>
      </c>
      <c r="AP21" s="69">
        <f>'RD T1'!E136</f>
        <v>0.35768530572874435</v>
      </c>
      <c r="AQ21" s="69">
        <f t="shared" si="36"/>
        <v>0.62619329881849906</v>
      </c>
      <c r="AS21" t="str">
        <f t="shared" si="37"/>
        <v>51 Skilled agricultural and related trades</v>
      </c>
      <c r="AT21" s="69">
        <v>0.48296084669637745</v>
      </c>
      <c r="AU21" s="69">
        <v>0.52456571007651298</v>
      </c>
      <c r="AV21" s="69">
        <v>0.52049177869395102</v>
      </c>
      <c r="AW21" s="69">
        <v>0.59187127864348188</v>
      </c>
      <c r="AX21" s="69">
        <v>0.82020674787528858</v>
      </c>
      <c r="AY21" s="69"/>
      <c r="AZ21" s="69">
        <f t="shared" si="38"/>
        <v>0.29971496918133755</v>
      </c>
      <c r="BA21" s="69">
        <f>'RD T1'!E165</f>
        <v>0.44018845665624068</v>
      </c>
      <c r="BB21" s="69">
        <f t="shared" si="39"/>
        <v>0.73990342583757829</v>
      </c>
      <c r="BD21" t="str">
        <f t="shared" si="40"/>
        <v>51 Skilled agricultural and related trades</v>
      </c>
      <c r="BE21" s="69">
        <v>1.0068246907877227</v>
      </c>
      <c r="BF21" s="69">
        <v>1.082366255842002</v>
      </c>
      <c r="BG21" s="69">
        <v>0.97094460806849936</v>
      </c>
      <c r="BH21" s="69">
        <v>0.88315670371557209</v>
      </c>
      <c r="BI21" s="69">
        <v>0.99340892957594429</v>
      </c>
      <c r="BJ21" s="69"/>
      <c r="BK21" s="69">
        <f t="shared" si="41"/>
        <v>2.2464321507444929E-2</v>
      </c>
      <c r="BL21" s="69">
        <f>'RD T1'!E194</f>
        <v>0.46004776664903502</v>
      </c>
      <c r="BM21" s="69">
        <f t="shared" si="42"/>
        <v>0.48251208815647995</v>
      </c>
      <c r="BO21" t="str">
        <f t="shared" si="43"/>
        <v>51 Skilled agricultural and related trades</v>
      </c>
      <c r="BP21" s="69">
        <v>1.6374056016704219</v>
      </c>
      <c r="BQ21" s="69">
        <v>1.6302142989490407</v>
      </c>
      <c r="BR21" s="69">
        <v>1.4180621537076388</v>
      </c>
      <c r="BS21" s="69">
        <v>1.2347509718124656</v>
      </c>
      <c r="BT21" s="69">
        <v>1.1125934249496612</v>
      </c>
      <c r="BU21" s="69"/>
      <c r="BV21" s="69">
        <f t="shared" si="44"/>
        <v>-0.30546872875797759</v>
      </c>
      <c r="BW21" s="69">
        <f>'RD T1'!E223</f>
        <v>0.64012973701819698</v>
      </c>
      <c r="BX21" s="69">
        <f t="shared" si="45"/>
        <v>0.33466100826021938</v>
      </c>
      <c r="BZ21" t="str">
        <f t="shared" si="46"/>
        <v>51 Skilled agricultural and related trades</v>
      </c>
      <c r="CA21" s="69">
        <v>1.4784282703330816</v>
      </c>
      <c r="CB21" s="69">
        <v>1.1764372106842438</v>
      </c>
      <c r="CC21" s="69">
        <v>1.0712052399905119</v>
      </c>
      <c r="CD21" s="69">
        <v>1.0749319765780407</v>
      </c>
      <c r="CE21" s="69">
        <v>1.2095970917776804</v>
      </c>
      <c r="CF21" s="69"/>
      <c r="CG21" s="69">
        <f t="shared" si="47"/>
        <v>0.13839185178716851</v>
      </c>
      <c r="CH21" s="69">
        <f>'RD T1'!E252</f>
        <v>0.51198908885456451</v>
      </c>
      <c r="CI21" s="69">
        <f t="shared" si="48"/>
        <v>0.65038094064173302</v>
      </c>
      <c r="CK21" t="str">
        <f t="shared" si="49"/>
        <v>51 Skilled agricultural and related trades</v>
      </c>
      <c r="CL21" s="69">
        <v>0.92773399771898279</v>
      </c>
      <c r="CM21" s="69">
        <v>0.85785789930876499</v>
      </c>
      <c r="CN21" s="69">
        <v>0.67614829343159433</v>
      </c>
      <c r="CO21" s="69">
        <v>0.66757204524776981</v>
      </c>
      <c r="CP21" s="69">
        <v>0.38784527105490585</v>
      </c>
      <c r="CQ21" s="69"/>
      <c r="CR21" s="69">
        <f t="shared" si="50"/>
        <v>-0.28830302237668848</v>
      </c>
      <c r="CS21" s="69">
        <f>'RD T1'!E281</f>
        <v>0.22699788817769376</v>
      </c>
      <c r="CT21" s="69">
        <f t="shared" si="51"/>
        <v>-6.1305134198994721E-2</v>
      </c>
    </row>
    <row r="22" spans="1:98" x14ac:dyDescent="0.2">
      <c r="A22" s="10" t="str">
        <f>name!D18</f>
        <v>52 Skilled metal, electrical and electronic trades</v>
      </c>
      <c r="B22" s="69">
        <v>1.4746838977476716E-2</v>
      </c>
      <c r="C22" s="69">
        <v>1.5509426768662788E-2</v>
      </c>
      <c r="D22" s="69">
        <v>1.3533725349787681E-2</v>
      </c>
      <c r="E22" s="69">
        <v>1.8946694852507398E-2</v>
      </c>
      <c r="F22" s="69">
        <v>2.5255358974021994E-2</v>
      </c>
      <c r="G22" s="11"/>
      <c r="H22" s="69">
        <f t="shared" si="26"/>
        <v>1.1721633624234312E-2</v>
      </c>
      <c r="I22" s="69">
        <f>'RD T1'!E50</f>
        <v>1.0118638864493037E-2</v>
      </c>
      <c r="J22" s="69">
        <f t="shared" si="27"/>
        <v>2.1840272488727351E-2</v>
      </c>
      <c r="L22" t="str">
        <f t="shared" si="28"/>
        <v>52 Skilled metal, electrical and electronic trades</v>
      </c>
      <c r="M22" s="69">
        <v>0.37932854987387399</v>
      </c>
      <c r="N22" s="69">
        <v>0.4624917528513468</v>
      </c>
      <c r="O22" s="69">
        <v>0.35706115309175901</v>
      </c>
      <c r="P22" s="69">
        <v>0.64371631726573775</v>
      </c>
      <c r="Q22" s="69">
        <v>0.93468518089469776</v>
      </c>
      <c r="R22" s="11"/>
      <c r="S22" s="69">
        <f t="shared" si="29"/>
        <v>0.57762402780293876</v>
      </c>
      <c r="T22" s="69">
        <f>'RD T1'!E79</f>
        <v>0.38869910540471947</v>
      </c>
      <c r="U22" s="69">
        <f t="shared" si="30"/>
        <v>0.96632313320765828</v>
      </c>
      <c r="W22" t="str">
        <f t="shared" si="31"/>
        <v>52 Skilled metal, electrical and electronic trades</v>
      </c>
      <c r="X22" s="69">
        <v>1.0507446621682073</v>
      </c>
      <c r="Y22" s="69">
        <v>1.1702152818067419</v>
      </c>
      <c r="Z22" s="69">
        <v>1.0052116788619796</v>
      </c>
      <c r="AA22" s="69">
        <v>1.3695243344550747</v>
      </c>
      <c r="AB22" s="69">
        <v>1.7856284460367304</v>
      </c>
      <c r="AC22" s="69"/>
      <c r="AD22" s="69">
        <f t="shared" si="32"/>
        <v>0.78041676717475084</v>
      </c>
      <c r="AE22" s="69">
        <f>'RD T1'!E108</f>
        <v>0.7718827293254783</v>
      </c>
      <c r="AF22" s="69">
        <f t="shared" si="33"/>
        <v>1.552299496500229</v>
      </c>
      <c r="AH22" t="str">
        <f t="shared" si="34"/>
        <v>52 Skilled metal, electrical and electronic trades</v>
      </c>
      <c r="AI22" s="69">
        <v>0.39669881870443269</v>
      </c>
      <c r="AJ22" s="69">
        <v>0.41754214394920458</v>
      </c>
      <c r="AK22" s="69">
        <v>0.38166334044884326</v>
      </c>
      <c r="AL22" s="69">
        <v>0.44928241226933813</v>
      </c>
      <c r="AM22" s="69">
        <v>0.56533787563352522</v>
      </c>
      <c r="AN22" s="69"/>
      <c r="AO22" s="69">
        <f t="shared" si="35"/>
        <v>0.18367453518468196</v>
      </c>
      <c r="AP22" s="69">
        <f>'RD T1'!E137</f>
        <v>0.23419315973973875</v>
      </c>
      <c r="AQ22" s="69">
        <f t="shared" si="36"/>
        <v>0.41786769492442072</v>
      </c>
      <c r="AS22" t="str">
        <f t="shared" si="37"/>
        <v>52 Skilled metal, electrical and electronic trades</v>
      </c>
      <c r="AT22" s="69">
        <v>1.6892308672016751</v>
      </c>
      <c r="AU22" s="69">
        <v>1.7417091407008451</v>
      </c>
      <c r="AV22" s="69">
        <v>1.5388850021169378</v>
      </c>
      <c r="AW22" s="69">
        <v>1.8241420678215117</v>
      </c>
      <c r="AX22" s="69">
        <v>2.151196774743922</v>
      </c>
      <c r="AY22" s="69"/>
      <c r="AZ22" s="69">
        <f t="shared" si="38"/>
        <v>0.61231177262698422</v>
      </c>
      <c r="BA22" s="69">
        <f>'RD T1'!E166</f>
        <v>0.91844682811614653</v>
      </c>
      <c r="BB22" s="69">
        <f t="shared" si="39"/>
        <v>1.5307586007431309</v>
      </c>
      <c r="BD22" t="str">
        <f t="shared" si="40"/>
        <v>52 Skilled metal, electrical and electronic trades</v>
      </c>
      <c r="BE22" s="69">
        <v>10.350933040225607</v>
      </c>
      <c r="BF22" s="69">
        <v>10.696591954680603</v>
      </c>
      <c r="BG22" s="69">
        <v>10.272288128340817</v>
      </c>
      <c r="BH22" s="69">
        <v>9.415297202920355</v>
      </c>
      <c r="BI22" s="69">
        <v>8.7459553324663428</v>
      </c>
      <c r="BJ22" s="69"/>
      <c r="BK22" s="69">
        <f t="shared" si="41"/>
        <v>-1.5263327958744739</v>
      </c>
      <c r="BL22" s="69">
        <f>'RD T1'!E195</f>
        <v>3.1432295760550062</v>
      </c>
      <c r="BM22" s="69">
        <f t="shared" si="42"/>
        <v>1.6168967801805323</v>
      </c>
      <c r="BO22" t="str">
        <f t="shared" si="43"/>
        <v>52 Skilled metal, electrical and electronic trades</v>
      </c>
      <c r="BP22" s="69">
        <v>5.8158205304452206</v>
      </c>
      <c r="BQ22" s="69">
        <v>5.5377646367957434</v>
      </c>
      <c r="BR22" s="69">
        <v>5.1321540461049704</v>
      </c>
      <c r="BS22" s="69">
        <v>4.3924436672272114</v>
      </c>
      <c r="BT22" s="69">
        <v>3.2871838847678485</v>
      </c>
      <c r="BU22" s="69"/>
      <c r="BV22" s="69">
        <f t="shared" si="44"/>
        <v>-1.8449701613371219</v>
      </c>
      <c r="BW22" s="69">
        <f>'RD T1'!E224</f>
        <v>1.4355981561135265</v>
      </c>
      <c r="BX22" s="69">
        <f t="shared" si="45"/>
        <v>-0.4093720052235954</v>
      </c>
      <c r="BZ22" t="str">
        <f t="shared" si="46"/>
        <v>52 Skilled metal, electrical and electronic trades</v>
      </c>
      <c r="CA22" s="69">
        <v>3.3191053188268063</v>
      </c>
      <c r="CB22" s="69">
        <v>2.8688893501764334</v>
      </c>
      <c r="CC22" s="69">
        <v>2.4593465578387197</v>
      </c>
      <c r="CD22" s="69">
        <v>2.4003168627478635</v>
      </c>
      <c r="CE22" s="69">
        <v>1.4830322448402673</v>
      </c>
      <c r="CF22" s="69"/>
      <c r="CG22" s="69">
        <f t="shared" si="47"/>
        <v>-0.97631431299845239</v>
      </c>
      <c r="CH22" s="69">
        <f>'RD T1'!E253</f>
        <v>0.73463994480730133</v>
      </c>
      <c r="CI22" s="69">
        <f t="shared" si="48"/>
        <v>-0.24167436819115107</v>
      </c>
      <c r="CK22" t="str">
        <f t="shared" si="49"/>
        <v>52 Skilled metal, electrical and electronic trades</v>
      </c>
      <c r="CL22" s="69">
        <v>1.2220072177508605</v>
      </c>
      <c r="CM22" s="69">
        <v>1.2922869262493035</v>
      </c>
      <c r="CN22" s="69">
        <v>0.96921048979915958</v>
      </c>
      <c r="CO22" s="69">
        <v>0.88041983267582169</v>
      </c>
      <c r="CP22" s="69">
        <v>0.57143458160879257</v>
      </c>
      <c r="CQ22" s="69"/>
      <c r="CR22" s="69">
        <f t="shared" si="50"/>
        <v>-0.39777590819036701</v>
      </c>
      <c r="CS22" s="69">
        <f>'RD T1'!E282</f>
        <v>0.29540914680768116</v>
      </c>
      <c r="CT22" s="69">
        <f t="shared" si="51"/>
        <v>-0.10236676138268586</v>
      </c>
    </row>
    <row r="23" spans="1:98" x14ac:dyDescent="0.2">
      <c r="A23" s="10" t="str">
        <f>name!D19</f>
        <v>53 Skilled construction and building trades</v>
      </c>
      <c r="B23" s="69">
        <v>1.0108899157838757E-2</v>
      </c>
      <c r="C23" s="69">
        <v>7.2115692715079343E-3</v>
      </c>
      <c r="D23" s="69">
        <v>4.4627443141498115E-3</v>
      </c>
      <c r="E23" s="69">
        <v>8.1368292597267487E-3</v>
      </c>
      <c r="F23" s="69">
        <v>8.5207548755002246E-3</v>
      </c>
      <c r="G23" s="11"/>
      <c r="H23" s="69">
        <f t="shared" si="26"/>
        <v>4.0580105613504131E-3</v>
      </c>
      <c r="I23" s="69">
        <f>'RD T1'!E51</f>
        <v>4.057436673236825E-3</v>
      </c>
      <c r="J23" s="69">
        <f t="shared" si="27"/>
        <v>8.1154472345872381E-3</v>
      </c>
      <c r="L23" t="str">
        <f t="shared" si="28"/>
        <v>53 Skilled construction and building trades</v>
      </c>
      <c r="M23" s="69">
        <v>0.17901909920406145</v>
      </c>
      <c r="N23" s="69">
        <v>0.17926377129956608</v>
      </c>
      <c r="O23" s="69">
        <v>0.13064243909484155</v>
      </c>
      <c r="P23" s="69">
        <v>0.21280130425283611</v>
      </c>
      <c r="Q23" s="69">
        <v>0.26688099429195605</v>
      </c>
      <c r="R23" s="11"/>
      <c r="S23" s="69">
        <f t="shared" si="29"/>
        <v>0.1362385551971145</v>
      </c>
      <c r="T23" s="69">
        <f>'RD T1'!E80</f>
        <v>0.13056513988267493</v>
      </c>
      <c r="U23" s="69">
        <f t="shared" si="30"/>
        <v>0.2668036950797894</v>
      </c>
      <c r="W23" t="str">
        <f t="shared" si="31"/>
        <v>53 Skilled construction and building trades</v>
      </c>
      <c r="X23" s="69">
        <v>0.64977774539232414</v>
      </c>
      <c r="Y23" s="69">
        <v>0.64294595219588813</v>
      </c>
      <c r="Z23" s="69">
        <v>0.54346440561215159</v>
      </c>
      <c r="AA23" s="69">
        <v>0.72277328220117154</v>
      </c>
      <c r="AB23" s="69">
        <v>0.87875733869470996</v>
      </c>
      <c r="AC23" s="69"/>
      <c r="AD23" s="69">
        <f t="shared" si="32"/>
        <v>0.33529293308255836</v>
      </c>
      <c r="AE23" s="69">
        <f>'RD T1'!E109</f>
        <v>0.42837909031886801</v>
      </c>
      <c r="AF23" s="69">
        <f t="shared" si="33"/>
        <v>0.76367202340142637</v>
      </c>
      <c r="AH23" t="str">
        <f t="shared" si="34"/>
        <v>53 Skilled construction and building trades</v>
      </c>
      <c r="AI23" s="69">
        <v>0.3955028325285766</v>
      </c>
      <c r="AJ23" s="69">
        <v>0.42486362050656745</v>
      </c>
      <c r="AK23" s="69">
        <v>0.36512571462318016</v>
      </c>
      <c r="AL23" s="69">
        <v>0.47958683465948238</v>
      </c>
      <c r="AM23" s="69">
        <v>0.60278559407416576</v>
      </c>
      <c r="AN23" s="69"/>
      <c r="AO23" s="69">
        <f t="shared" si="35"/>
        <v>0.2376598794509856</v>
      </c>
      <c r="AP23" s="69">
        <f>'RD T1'!E138</f>
        <v>0.30139039323218264</v>
      </c>
      <c r="AQ23" s="69">
        <f t="shared" si="36"/>
        <v>0.5390502726831683</v>
      </c>
      <c r="AS23" t="str">
        <f t="shared" si="37"/>
        <v>53 Skilled construction and building trades</v>
      </c>
      <c r="AT23" s="69">
        <v>0.64640613508270139</v>
      </c>
      <c r="AU23" s="69">
        <v>0.61889254282375628</v>
      </c>
      <c r="AV23" s="69">
        <v>0.53980461739166208</v>
      </c>
      <c r="AW23" s="69">
        <v>0.7121811397345611</v>
      </c>
      <c r="AX23" s="69">
        <v>0.81457400830478743</v>
      </c>
      <c r="AY23" s="69"/>
      <c r="AZ23" s="69">
        <f t="shared" si="38"/>
        <v>0.27476939091312536</v>
      </c>
      <c r="BA23" s="69">
        <f>'RD T1'!E167</f>
        <v>0.41122490104686205</v>
      </c>
      <c r="BB23" s="69">
        <f t="shared" si="39"/>
        <v>0.6859942919599874</v>
      </c>
      <c r="BD23" t="str">
        <f t="shared" si="40"/>
        <v>53 Skilled construction and building trades</v>
      </c>
      <c r="BE23" s="69">
        <v>8.3846915579343513</v>
      </c>
      <c r="BF23" s="69">
        <v>7.9555097242452568</v>
      </c>
      <c r="BG23" s="69">
        <v>7.2196898523794548</v>
      </c>
      <c r="BH23" s="69">
        <v>6.6652725192279885</v>
      </c>
      <c r="BI23" s="69">
        <v>5.91678966381303</v>
      </c>
      <c r="BJ23" s="69"/>
      <c r="BK23" s="69">
        <f t="shared" si="41"/>
        <v>-1.3029001885664249</v>
      </c>
      <c r="BL23" s="69">
        <f>'RD T1'!E196</f>
        <v>2.4073335171875581</v>
      </c>
      <c r="BM23" s="69">
        <f t="shared" si="42"/>
        <v>1.1044333286211332</v>
      </c>
      <c r="BO23" t="str">
        <f t="shared" si="43"/>
        <v>53 Skilled construction and building trades</v>
      </c>
      <c r="BP23" s="69">
        <v>6.9245716488677882</v>
      </c>
      <c r="BQ23" s="69">
        <v>6.6660422740587419</v>
      </c>
      <c r="BR23" s="69">
        <v>6.074478233978728</v>
      </c>
      <c r="BS23" s="69">
        <v>5.9734571275040445</v>
      </c>
      <c r="BT23" s="69">
        <v>5.1313885669002364</v>
      </c>
      <c r="BU23" s="69"/>
      <c r="BV23" s="69">
        <f t="shared" si="44"/>
        <v>-0.94308966707849162</v>
      </c>
      <c r="BW23" s="69">
        <f>'RD T1'!E225</f>
        <v>2.4420519400246254</v>
      </c>
      <c r="BX23" s="69">
        <f t="shared" si="45"/>
        <v>1.4989622729461338</v>
      </c>
      <c r="BZ23" t="str">
        <f t="shared" si="46"/>
        <v>53 Skilled construction and building trades</v>
      </c>
      <c r="CA23" s="69">
        <v>4.0941421504060873</v>
      </c>
      <c r="CB23" s="69">
        <v>3.3463923759466065</v>
      </c>
      <c r="CC23" s="69">
        <v>2.7793808887785643</v>
      </c>
      <c r="CD23" s="69">
        <v>2.9004592889760539</v>
      </c>
      <c r="CE23" s="69">
        <v>2.3194052475083682</v>
      </c>
      <c r="CF23" s="69"/>
      <c r="CG23" s="69">
        <f t="shared" si="47"/>
        <v>-0.45997564127019608</v>
      </c>
      <c r="CH23" s="69">
        <f>'RD T1'!E254</f>
        <v>1.0496388289553618</v>
      </c>
      <c r="CI23" s="69">
        <f t="shared" si="48"/>
        <v>0.58966318768516568</v>
      </c>
      <c r="CK23" t="str">
        <f t="shared" si="49"/>
        <v>53 Skilled construction and building trades</v>
      </c>
      <c r="CL23" s="69">
        <v>2.0778287318551696</v>
      </c>
      <c r="CM23" s="69">
        <v>1.8743500502725721</v>
      </c>
      <c r="CN23" s="69">
        <v>1.3177257942660709</v>
      </c>
      <c r="CO23" s="69">
        <v>1.0145343658789983</v>
      </c>
      <c r="CP23" s="69">
        <v>0.27337051712809068</v>
      </c>
      <c r="CQ23" s="69"/>
      <c r="CR23" s="69">
        <f t="shared" si="50"/>
        <v>-1.0443552771379803</v>
      </c>
      <c r="CS23" s="69">
        <f>'RD T1'!E283</f>
        <v>0.25934704333282549</v>
      </c>
      <c r="CT23" s="69">
        <f t="shared" si="51"/>
        <v>-0.78500823380515472</v>
      </c>
    </row>
    <row r="24" spans="1:98" x14ac:dyDescent="0.2">
      <c r="A24" s="10" t="str">
        <f>name!D20</f>
        <v>54 Textiles, printing and other skilled trades</v>
      </c>
      <c r="B24" s="69">
        <v>5.8789468345501611E-2</v>
      </c>
      <c r="C24" s="69">
        <v>4.5647313783247809E-2</v>
      </c>
      <c r="D24" s="69">
        <v>3.8042604782909356E-2</v>
      </c>
      <c r="E24" s="69">
        <v>6.1020726871161342E-2</v>
      </c>
      <c r="F24" s="69">
        <v>8.571342161155672E-2</v>
      </c>
      <c r="G24" s="11"/>
      <c r="H24" s="69">
        <f t="shared" si="26"/>
        <v>4.7670816828647364E-2</v>
      </c>
      <c r="I24" s="69">
        <f>'RD T1'!E52</f>
        <v>3.7595542999635849E-2</v>
      </c>
      <c r="J24" s="69">
        <f t="shared" si="27"/>
        <v>8.5266359828283206E-2</v>
      </c>
      <c r="L24" t="str">
        <f t="shared" si="28"/>
        <v>54 Textiles, printing and other skilled trades</v>
      </c>
      <c r="M24" s="69">
        <v>0.37626480077535118</v>
      </c>
      <c r="N24" s="69">
        <v>0.38508681952049634</v>
      </c>
      <c r="O24" s="69">
        <v>0.38066230144023583</v>
      </c>
      <c r="P24" s="69">
        <v>0.57319983135989083</v>
      </c>
      <c r="Q24" s="69">
        <v>0.82389422822652392</v>
      </c>
      <c r="R24" s="11"/>
      <c r="S24" s="69">
        <f t="shared" si="29"/>
        <v>0.44323192678628809</v>
      </c>
      <c r="T24" s="69">
        <f>'RD T1'!E81</f>
        <v>0.38383310781676783</v>
      </c>
      <c r="U24" s="69">
        <f t="shared" si="30"/>
        <v>0.82706503460305592</v>
      </c>
      <c r="W24" t="str">
        <f t="shared" si="31"/>
        <v>54 Textiles, printing and other skilled trades</v>
      </c>
      <c r="X24" s="69">
        <v>0.99744643198263616</v>
      </c>
      <c r="Y24" s="69">
        <v>0.88782289247435242</v>
      </c>
      <c r="Z24" s="69">
        <v>0.88027134778651661</v>
      </c>
      <c r="AA24" s="69">
        <v>1.0936323956585201</v>
      </c>
      <c r="AB24" s="69">
        <v>1.2753334720217584</v>
      </c>
      <c r="AC24" s="69"/>
      <c r="AD24" s="69">
        <f t="shared" si="32"/>
        <v>0.39506212423524179</v>
      </c>
      <c r="AE24" s="69">
        <f>'RD T1'!E110</f>
        <v>0.62167115455646049</v>
      </c>
      <c r="AF24" s="69">
        <f t="shared" si="33"/>
        <v>1.0167332787917023</v>
      </c>
      <c r="AH24" t="str">
        <f t="shared" si="34"/>
        <v>54 Textiles, printing and other skilled trades</v>
      </c>
      <c r="AI24" s="69">
        <v>0.39805895540653835</v>
      </c>
      <c r="AJ24" s="69">
        <v>0.35839329496730554</v>
      </c>
      <c r="AK24" s="69">
        <v>0.33627607646359475</v>
      </c>
      <c r="AL24" s="69">
        <v>0.38117127359370767</v>
      </c>
      <c r="AM24" s="69">
        <v>0.45386100700305049</v>
      </c>
      <c r="AN24" s="69"/>
      <c r="AO24" s="69">
        <f t="shared" si="35"/>
        <v>0.11758493053945573</v>
      </c>
      <c r="AP24" s="69">
        <f>'RD T1'!E139</f>
        <v>0.23032775312977682</v>
      </c>
      <c r="AQ24" s="69">
        <f t="shared" si="36"/>
        <v>0.34791268366923256</v>
      </c>
      <c r="AS24" t="str">
        <f t="shared" si="37"/>
        <v>54 Textiles, printing and other skilled trades</v>
      </c>
      <c r="AT24" s="69">
        <v>0.42691058496011497</v>
      </c>
      <c r="AU24" s="69">
        <v>0.36121557855551117</v>
      </c>
      <c r="AV24" s="69">
        <v>0.3323829051334628</v>
      </c>
      <c r="AW24" s="69">
        <v>0.40634838647830113</v>
      </c>
      <c r="AX24" s="69">
        <v>0.47211865292960387</v>
      </c>
      <c r="AY24" s="69"/>
      <c r="AZ24" s="69">
        <f t="shared" si="38"/>
        <v>0.13973574779614106</v>
      </c>
      <c r="BA24" s="69">
        <f>'RD T1'!E168</f>
        <v>0.22370930623501367</v>
      </c>
      <c r="BB24" s="69">
        <f t="shared" si="39"/>
        <v>0.36344505403115474</v>
      </c>
      <c r="BD24" t="str">
        <f t="shared" si="40"/>
        <v>54 Textiles, printing and other skilled trades</v>
      </c>
      <c r="BE24" s="69">
        <v>3.3379911230619279</v>
      </c>
      <c r="BF24" s="69">
        <v>3.0076476672334511</v>
      </c>
      <c r="BG24" s="69">
        <v>3.0350549266967888</v>
      </c>
      <c r="BH24" s="69">
        <v>3.0504085888941228</v>
      </c>
      <c r="BI24" s="69">
        <v>3.1649151385556253</v>
      </c>
      <c r="BJ24" s="69"/>
      <c r="BK24" s="69">
        <f t="shared" si="41"/>
        <v>0.12986021185883656</v>
      </c>
      <c r="BL24" s="69">
        <f>'RD T1'!E197</f>
        <v>1.2474457056580994</v>
      </c>
      <c r="BM24" s="69">
        <f t="shared" si="42"/>
        <v>1.377305917516936</v>
      </c>
      <c r="BO24" t="str">
        <f t="shared" si="43"/>
        <v>54 Textiles, printing and other skilled trades</v>
      </c>
      <c r="BP24" s="69">
        <v>3.6841875839027738</v>
      </c>
      <c r="BQ24" s="69">
        <v>2.9033083535280602</v>
      </c>
      <c r="BR24" s="69">
        <v>3.0827118718721067</v>
      </c>
      <c r="BS24" s="69">
        <v>2.472349755813589</v>
      </c>
      <c r="BT24" s="69">
        <v>1.8747833331499406</v>
      </c>
      <c r="BU24" s="69"/>
      <c r="BV24" s="69">
        <f t="shared" si="44"/>
        <v>-1.2079285387221661</v>
      </c>
      <c r="BW24" s="69">
        <f>'RD T1'!E226</f>
        <v>0.91933103577952702</v>
      </c>
      <c r="BX24" s="69">
        <f t="shared" si="45"/>
        <v>-0.28859750294263908</v>
      </c>
      <c r="BZ24" t="str">
        <f t="shared" si="46"/>
        <v>54 Textiles, printing and other skilled trades</v>
      </c>
      <c r="CA24" s="69">
        <v>3.0152344990658984</v>
      </c>
      <c r="CB24" s="69">
        <v>2.3876011482447415</v>
      </c>
      <c r="CC24" s="69">
        <v>2.2519406187020445</v>
      </c>
      <c r="CD24" s="69">
        <v>2.0132186215691292</v>
      </c>
      <c r="CE24" s="69">
        <v>1.3596172268785449</v>
      </c>
      <c r="CF24" s="69"/>
      <c r="CG24" s="69">
        <f t="shared" si="47"/>
        <v>-0.89232339182349962</v>
      </c>
      <c r="CH24" s="69">
        <f>'RD T1'!E255</f>
        <v>0.61413972790408955</v>
      </c>
      <c r="CI24" s="69">
        <f t="shared" si="48"/>
        <v>-0.27818366391941007</v>
      </c>
      <c r="CK24" t="str">
        <f t="shared" si="49"/>
        <v>54 Textiles, printing and other skilled trades</v>
      </c>
      <c r="CL24" s="69">
        <v>1.3929845684728466</v>
      </c>
      <c r="CM24" s="69">
        <v>1.2000080237331798</v>
      </c>
      <c r="CN24" s="69">
        <v>0.98269949947170399</v>
      </c>
      <c r="CO24" s="69">
        <v>0.64782842966299292</v>
      </c>
      <c r="CP24" s="69">
        <v>0.38540419483558147</v>
      </c>
      <c r="CQ24" s="69"/>
      <c r="CR24" s="69">
        <f t="shared" si="50"/>
        <v>-0.59729530463612246</v>
      </c>
      <c r="CS24" s="69">
        <f>'RD T1'!E284</f>
        <v>0.19238712363083821</v>
      </c>
      <c r="CT24" s="69">
        <f t="shared" si="51"/>
        <v>-0.40490818100528425</v>
      </c>
    </row>
    <row r="25" spans="1:98" x14ac:dyDescent="0.2">
      <c r="A25" s="10" t="str">
        <f>name!D21</f>
        <v>61 Caring personal service occupations</v>
      </c>
      <c r="B25" s="69">
        <v>3.3470306989511416E-2</v>
      </c>
      <c r="C25" s="69">
        <v>3.7414590792171132E-2</v>
      </c>
      <c r="D25" s="69">
        <v>3.083052970014093E-2</v>
      </c>
      <c r="E25" s="69">
        <v>5.5189174745330784E-2</v>
      </c>
      <c r="F25" s="69">
        <v>8.6453956469504281E-2</v>
      </c>
      <c r="G25" s="11"/>
      <c r="H25" s="69">
        <f t="shared" si="26"/>
        <v>5.5623426769363354E-2</v>
      </c>
      <c r="I25" s="69">
        <f>'RD T1'!E53</f>
        <v>3.8334554284026573E-2</v>
      </c>
      <c r="J25" s="69">
        <f t="shared" si="27"/>
        <v>9.3957981053389927E-2</v>
      </c>
      <c r="L25" t="str">
        <f t="shared" si="28"/>
        <v>61 Caring personal service occupations</v>
      </c>
      <c r="M25" s="69">
        <v>1.5338772195484356</v>
      </c>
      <c r="N25" s="69">
        <v>2.0017014876545987</v>
      </c>
      <c r="O25" s="69">
        <v>1.6466580311377887</v>
      </c>
      <c r="P25" s="69">
        <v>2.7887544437856762</v>
      </c>
      <c r="Q25" s="69">
        <v>4.4622489641525949</v>
      </c>
      <c r="R25" s="11"/>
      <c r="S25" s="69">
        <f t="shared" si="29"/>
        <v>2.8155909330148061</v>
      </c>
      <c r="T25" s="69">
        <f>'RD T1'!E82</f>
        <v>2.0402386901322775</v>
      </c>
      <c r="U25" s="69">
        <f t="shared" si="30"/>
        <v>4.8558296231470841</v>
      </c>
      <c r="W25" t="str">
        <f t="shared" si="31"/>
        <v>61 Caring personal service occupations</v>
      </c>
      <c r="X25" s="69">
        <v>5.3908456010065136</v>
      </c>
      <c r="Y25" s="69">
        <v>6.0520247085113716</v>
      </c>
      <c r="Z25" s="69">
        <v>5.3623714681391776</v>
      </c>
      <c r="AA25" s="69">
        <v>6.8730169517780917</v>
      </c>
      <c r="AB25" s="69">
        <v>8.1189186490700713</v>
      </c>
      <c r="AC25" s="69"/>
      <c r="AD25" s="69">
        <f t="shared" si="32"/>
        <v>2.7565471809308937</v>
      </c>
      <c r="AE25" s="69">
        <f>'RD T1'!E111</f>
        <v>4.7123104710920094</v>
      </c>
      <c r="AF25" s="69">
        <f t="shared" si="33"/>
        <v>7.4688576520229031</v>
      </c>
      <c r="AH25" t="str">
        <f t="shared" si="34"/>
        <v>61 Caring personal service occupations</v>
      </c>
      <c r="AI25" s="69">
        <v>5.004255579243714</v>
      </c>
      <c r="AJ25" s="69">
        <v>4.8505529091486492</v>
      </c>
      <c r="AK25" s="69">
        <v>4.2573819576889962</v>
      </c>
      <c r="AL25" s="69">
        <v>4.8153133036630926</v>
      </c>
      <c r="AM25" s="69">
        <v>4.7892842152607917</v>
      </c>
      <c r="AN25" s="69"/>
      <c r="AO25" s="69">
        <f t="shared" si="35"/>
        <v>0.53190225757179554</v>
      </c>
      <c r="AP25" s="69">
        <f>'RD T1'!E140</f>
        <v>2.8321830973803577</v>
      </c>
      <c r="AQ25" s="69">
        <f t="shared" si="36"/>
        <v>3.3640853549521532</v>
      </c>
      <c r="AS25" t="str">
        <f t="shared" si="37"/>
        <v>61 Caring personal service occupations</v>
      </c>
      <c r="AT25" s="69">
        <v>2.6657393613212808</v>
      </c>
      <c r="AU25" s="69">
        <v>2.8307765615117457</v>
      </c>
      <c r="AV25" s="69">
        <v>2.4948366748690325</v>
      </c>
      <c r="AW25" s="69">
        <v>2.9226794166858756</v>
      </c>
      <c r="AX25" s="69">
        <v>3.1571699504725697</v>
      </c>
      <c r="AY25" s="69"/>
      <c r="AZ25" s="69">
        <f t="shared" si="38"/>
        <v>0.66233327560353716</v>
      </c>
      <c r="BA25" s="69">
        <f>'RD T1'!E169</f>
        <v>1.8092917857006314</v>
      </c>
      <c r="BB25" s="69">
        <f t="shared" si="39"/>
        <v>2.4716250613041684</v>
      </c>
      <c r="BD25" t="str">
        <f t="shared" si="40"/>
        <v>61 Caring personal service occupations</v>
      </c>
      <c r="BE25" s="69">
        <v>19.064851043727046</v>
      </c>
      <c r="BF25" s="69">
        <v>20.800227802083903</v>
      </c>
      <c r="BG25" s="69">
        <v>21.548003527468151</v>
      </c>
      <c r="BH25" s="69">
        <v>25.060793365067024</v>
      </c>
      <c r="BI25" s="69">
        <v>32.2187934261405</v>
      </c>
      <c r="BJ25" s="69"/>
      <c r="BK25" s="69">
        <f t="shared" si="41"/>
        <v>10.67078989867235</v>
      </c>
      <c r="BL25" s="69">
        <f>'RD T1'!E198</f>
        <v>15.32704734492888</v>
      </c>
      <c r="BM25" s="69">
        <f t="shared" si="42"/>
        <v>25.997837243601232</v>
      </c>
      <c r="BO25" t="str">
        <f t="shared" si="43"/>
        <v>61 Caring personal service occupations</v>
      </c>
      <c r="BP25" s="69">
        <v>14.781066102704711</v>
      </c>
      <c r="BQ25" s="69">
        <v>14.018829543464069</v>
      </c>
      <c r="BR25" s="69">
        <v>15.20230074993504</v>
      </c>
      <c r="BS25" s="69">
        <v>13.669956190355201</v>
      </c>
      <c r="BT25" s="69">
        <v>11.005406941642665</v>
      </c>
      <c r="BU25" s="69"/>
      <c r="BV25" s="69">
        <f t="shared" si="44"/>
        <v>-4.1968938082923746</v>
      </c>
      <c r="BW25" s="69">
        <f>'RD T1'!E227</f>
        <v>6.6527297133547458</v>
      </c>
      <c r="BX25" s="69">
        <f t="shared" si="45"/>
        <v>2.4558359050623713</v>
      </c>
      <c r="BZ25" t="str">
        <f t="shared" si="46"/>
        <v>61 Caring personal service occupations</v>
      </c>
      <c r="CA25" s="69">
        <v>4.2159542630802092</v>
      </c>
      <c r="CB25" s="69">
        <v>2.3436081823456889</v>
      </c>
      <c r="CC25" s="69">
        <v>1.8968850967652111</v>
      </c>
      <c r="CD25" s="69">
        <v>1.2970087267393202</v>
      </c>
      <c r="CE25" s="69">
        <v>0.93777393030548239</v>
      </c>
      <c r="CF25" s="69"/>
      <c r="CG25" s="69">
        <f t="shared" si="47"/>
        <v>-0.95911116645972871</v>
      </c>
      <c r="CH25" s="69">
        <f>'RD T1'!E256</f>
        <v>0.39140844795247132</v>
      </c>
      <c r="CI25" s="69">
        <f t="shared" si="48"/>
        <v>-0.5677027185072574</v>
      </c>
      <c r="CK25" t="str">
        <f t="shared" si="49"/>
        <v>61 Caring personal service occupations</v>
      </c>
      <c r="CL25" s="69">
        <v>0.57982485402939887</v>
      </c>
      <c r="CM25" s="69">
        <v>0.55648280868613675</v>
      </c>
      <c r="CN25" s="69">
        <v>0.45708888296704964</v>
      </c>
      <c r="CO25" s="69">
        <v>0.50047629660225812</v>
      </c>
      <c r="CP25" s="69">
        <v>0.41112470863379946</v>
      </c>
      <c r="CQ25" s="69"/>
      <c r="CR25" s="69">
        <f t="shared" si="50"/>
        <v>-4.5964174333250174E-2</v>
      </c>
      <c r="CS25" s="69">
        <f>'RD T1'!E285</f>
        <v>0.14266500226524595</v>
      </c>
      <c r="CT25" s="69">
        <f t="shared" si="51"/>
        <v>9.6700827931995775E-2</v>
      </c>
    </row>
    <row r="26" spans="1:98" x14ac:dyDescent="0.2">
      <c r="A26" s="10" t="str">
        <f>name!D22</f>
        <v>62 Leisure, travel and related personal service occupations</v>
      </c>
      <c r="B26" s="69">
        <v>1.5349905127469077E-2</v>
      </c>
      <c r="C26" s="69">
        <v>2.2385246958323168E-2</v>
      </c>
      <c r="D26" s="69">
        <v>2.2391048529504291E-2</v>
      </c>
      <c r="E26" s="69">
        <v>3.5745845933377263E-2</v>
      </c>
      <c r="F26" s="69">
        <v>5.8748083390225234E-2</v>
      </c>
      <c r="G26" s="11"/>
      <c r="H26" s="69">
        <f t="shared" si="26"/>
        <v>3.6357034860720942E-2</v>
      </c>
      <c r="I26" s="69">
        <f>'RD T1'!E54</f>
        <v>2.558729819960201E-2</v>
      </c>
      <c r="J26" s="69">
        <f t="shared" si="27"/>
        <v>6.1944333060322952E-2</v>
      </c>
      <c r="L26" t="str">
        <f t="shared" si="28"/>
        <v>62 Leisure, travel and related personal service occupations</v>
      </c>
      <c r="M26" s="69">
        <v>0.2307927984913318</v>
      </c>
      <c r="N26" s="69">
        <v>0.30877722327836021</v>
      </c>
      <c r="O26" s="69">
        <v>0.22932796726422783</v>
      </c>
      <c r="P26" s="69">
        <v>0.35328730990104734</v>
      </c>
      <c r="Q26" s="69">
        <v>0.56191732872235445</v>
      </c>
      <c r="R26" s="11"/>
      <c r="S26" s="69">
        <f t="shared" si="29"/>
        <v>0.33258936145812662</v>
      </c>
      <c r="T26" s="69">
        <f>'RD T1'!E83</f>
        <v>0.23247090091943387</v>
      </c>
      <c r="U26" s="69">
        <f t="shared" si="30"/>
        <v>0.56506026237756046</v>
      </c>
      <c r="W26" t="str">
        <f t="shared" si="31"/>
        <v>62 Leisure, travel and related personal service occupations</v>
      </c>
      <c r="X26" s="69">
        <v>1.0475910219699156</v>
      </c>
      <c r="Y26" s="69">
        <v>1.402520788214729</v>
      </c>
      <c r="Z26" s="69">
        <v>1.197700830897416</v>
      </c>
      <c r="AA26" s="69">
        <v>1.5805514866914387</v>
      </c>
      <c r="AB26" s="69">
        <v>2.1808577690264568</v>
      </c>
      <c r="AC26" s="69"/>
      <c r="AD26" s="69">
        <f t="shared" si="32"/>
        <v>0.98315693812904081</v>
      </c>
      <c r="AE26" s="69">
        <f>'RD T1'!E112</f>
        <v>1.0693696289992294</v>
      </c>
      <c r="AF26" s="69">
        <f t="shared" si="33"/>
        <v>2.05252656712827</v>
      </c>
      <c r="AH26" t="str">
        <f t="shared" si="34"/>
        <v>62 Leisure, travel and related personal service occupations</v>
      </c>
      <c r="AI26" s="69">
        <v>0.65888330427603004</v>
      </c>
      <c r="AJ26" s="69">
        <v>0.89911644994966411</v>
      </c>
      <c r="AK26" s="69">
        <v>0.76990121708772097</v>
      </c>
      <c r="AL26" s="69">
        <v>0.92549770428363309</v>
      </c>
      <c r="AM26" s="69">
        <v>1.197266833453865</v>
      </c>
      <c r="AN26" s="69"/>
      <c r="AO26" s="69">
        <f t="shared" si="35"/>
        <v>0.42736561636614401</v>
      </c>
      <c r="AP26" s="69">
        <f>'RD T1'!E141</f>
        <v>0.62116192069761444</v>
      </c>
      <c r="AQ26" s="69">
        <f t="shared" si="36"/>
        <v>1.0485275370637583</v>
      </c>
      <c r="AS26" t="str">
        <f t="shared" si="37"/>
        <v>62 Leisure, travel and related personal service occupations</v>
      </c>
      <c r="AT26" s="69">
        <v>0.74971524181081239</v>
      </c>
      <c r="AU26" s="69">
        <v>1.0618782508366058</v>
      </c>
      <c r="AV26" s="69">
        <v>1.0043151032781041</v>
      </c>
      <c r="AW26" s="69">
        <v>1.2256627647271214</v>
      </c>
      <c r="AX26" s="69">
        <v>1.6347285153668518</v>
      </c>
      <c r="AY26" s="69"/>
      <c r="AZ26" s="69">
        <f t="shared" si="38"/>
        <v>0.63041341208874768</v>
      </c>
      <c r="BA26" s="69">
        <f>'RD T1'!E170</f>
        <v>0.83167970272833247</v>
      </c>
      <c r="BB26" s="69">
        <f t="shared" si="39"/>
        <v>1.4620931148170802</v>
      </c>
      <c r="BD26" t="str">
        <f t="shared" si="40"/>
        <v>62 Leisure, travel and related personal service occupations</v>
      </c>
      <c r="BE26" s="69">
        <v>3.4275762731669888</v>
      </c>
      <c r="BF26" s="69">
        <v>3.9367418914495187</v>
      </c>
      <c r="BG26" s="69">
        <v>3.929136935601901</v>
      </c>
      <c r="BH26" s="69">
        <v>3.6798766797788596</v>
      </c>
      <c r="BI26" s="69">
        <v>3.4844648003571748</v>
      </c>
      <c r="BJ26" s="69"/>
      <c r="BK26" s="69">
        <f t="shared" si="41"/>
        <v>-0.44467213524472626</v>
      </c>
      <c r="BL26" s="69">
        <f>'RD T1'!E199</f>
        <v>1.6306243350149034</v>
      </c>
      <c r="BM26" s="69">
        <f t="shared" si="42"/>
        <v>1.1859521997701772</v>
      </c>
      <c r="BO26" t="str">
        <f t="shared" si="43"/>
        <v>62 Leisure, travel and related personal service occupations</v>
      </c>
      <c r="BP26" s="69">
        <v>3.5236513764642678</v>
      </c>
      <c r="BQ26" s="69">
        <v>3.7063772514957063</v>
      </c>
      <c r="BR26" s="69">
        <v>3.9781737542433242</v>
      </c>
      <c r="BS26" s="69">
        <v>3.1874100331701394</v>
      </c>
      <c r="BT26" s="69">
        <v>2.4694457960691416</v>
      </c>
      <c r="BU26" s="69"/>
      <c r="BV26" s="69">
        <f t="shared" si="44"/>
        <v>-1.5087279581741826</v>
      </c>
      <c r="BW26" s="69">
        <f>'RD T1'!E228</f>
        <v>1.4489710775511473</v>
      </c>
      <c r="BX26" s="69">
        <f t="shared" si="45"/>
        <v>-5.9756880623035302E-2</v>
      </c>
      <c r="BZ26" t="str">
        <f t="shared" si="46"/>
        <v>62 Leisure, travel and related personal service occupations</v>
      </c>
      <c r="CA26" s="69">
        <v>2.3812168239393179</v>
      </c>
      <c r="CB26" s="69">
        <v>2.7110876773977721</v>
      </c>
      <c r="CC26" s="69">
        <v>2.3426783714363348</v>
      </c>
      <c r="CD26" s="69">
        <v>2.0891469272526257</v>
      </c>
      <c r="CE26" s="69">
        <v>1.437592632723516</v>
      </c>
      <c r="CF26" s="69"/>
      <c r="CG26" s="69">
        <f t="shared" si="47"/>
        <v>-0.90508573871281883</v>
      </c>
      <c r="CH26" s="69">
        <f>'RD T1'!E257</f>
        <v>0.74358050290025113</v>
      </c>
      <c r="CI26" s="69">
        <f t="shared" si="48"/>
        <v>-0.1615052358125677</v>
      </c>
      <c r="CK26" t="str">
        <f t="shared" si="49"/>
        <v>62 Leisure, travel and related personal service occupations</v>
      </c>
      <c r="CL26" s="69">
        <v>0.97604657390800142</v>
      </c>
      <c r="CM26" s="69">
        <v>0.94162792700526232</v>
      </c>
      <c r="CN26" s="69">
        <v>0.757320099034136</v>
      </c>
      <c r="CO26" s="69">
        <v>0.57466246485810635</v>
      </c>
      <c r="CP26" s="69">
        <v>0.33215740385860165</v>
      </c>
      <c r="CQ26" s="69"/>
      <c r="CR26" s="69">
        <f t="shared" si="50"/>
        <v>-0.42516269517553434</v>
      </c>
      <c r="CS26" s="69">
        <f>'RD T1'!E286</f>
        <v>0.17459012107911454</v>
      </c>
      <c r="CT26" s="69">
        <f t="shared" si="51"/>
        <v>-0.25057257409641981</v>
      </c>
    </row>
    <row r="27" spans="1:98" x14ac:dyDescent="0.2">
      <c r="A27" s="10" t="str">
        <f>name!D23</f>
        <v>63 Community and civil enforcement occupations</v>
      </c>
      <c r="B27" s="69">
        <v>1.1483653107434155E-3</v>
      </c>
      <c r="C27" s="69">
        <v>1.0783618074127746E-3</v>
      </c>
      <c r="D27" s="69">
        <v>1.1137018518643474E-3</v>
      </c>
      <c r="E27" s="69">
        <v>1.5150165173172503E-3</v>
      </c>
      <c r="F27" s="69">
        <v>2.4036762164143287E-3</v>
      </c>
      <c r="G27" s="11"/>
      <c r="H27" s="69">
        <f t="shared" si="26"/>
        <v>1.2899743645499813E-3</v>
      </c>
      <c r="I27" s="69">
        <f>'RD T1'!E55</f>
        <v>1.0748901396540249E-3</v>
      </c>
      <c r="J27" s="69">
        <f t="shared" si="27"/>
        <v>2.3648645042040062E-3</v>
      </c>
      <c r="L27" t="str">
        <f t="shared" si="28"/>
        <v>63 Community and civil enforcement occupations</v>
      </c>
      <c r="M27" s="69">
        <v>2.1173945136609987E-2</v>
      </c>
      <c r="N27" s="69">
        <v>1.8761684702255008E-2</v>
      </c>
      <c r="O27" s="69">
        <v>2.1624988357257978E-2</v>
      </c>
      <c r="P27" s="69">
        <v>2.5432935210194206E-2</v>
      </c>
      <c r="Q27" s="69">
        <v>3.8009716932491E-2</v>
      </c>
      <c r="R27" s="11"/>
      <c r="S27" s="69">
        <f t="shared" si="29"/>
        <v>1.6384728575233022E-2</v>
      </c>
      <c r="T27" s="69">
        <f>'RD T1'!E84</f>
        <v>1.7384263584869233E-2</v>
      </c>
      <c r="U27" s="69">
        <f t="shared" si="30"/>
        <v>3.3768992160102256E-2</v>
      </c>
      <c r="W27" t="str">
        <f t="shared" si="31"/>
        <v>63 Community and civil enforcement occupations</v>
      </c>
      <c r="X27" s="69">
        <v>9.7034695169793475E-2</v>
      </c>
      <c r="Y27" s="69">
        <v>0.10142935166580754</v>
      </c>
      <c r="Z27" s="69">
        <v>0.10997587220538338</v>
      </c>
      <c r="AA27" s="69">
        <v>0.13354369656980056</v>
      </c>
      <c r="AB27" s="69">
        <v>0.17886930364780482</v>
      </c>
      <c r="AC27" s="69"/>
      <c r="AD27" s="69">
        <f t="shared" si="32"/>
        <v>6.8893431442421438E-2</v>
      </c>
      <c r="AE27" s="69">
        <f>'RD T1'!E113</f>
        <v>9.5773073740231376E-2</v>
      </c>
      <c r="AF27" s="69">
        <f t="shared" si="33"/>
        <v>0.1646665051826528</v>
      </c>
      <c r="AH27" t="str">
        <f t="shared" si="34"/>
        <v>63 Community and civil enforcement occupations</v>
      </c>
      <c r="AI27" s="69">
        <v>2.8341310050236539E-2</v>
      </c>
      <c r="AJ27" s="69">
        <v>2.7117503443469686E-2</v>
      </c>
      <c r="AK27" s="69">
        <v>3.4269028069283829E-2</v>
      </c>
      <c r="AL27" s="69">
        <v>3.47685360083866E-2</v>
      </c>
      <c r="AM27" s="69">
        <v>4.6592118475925086E-2</v>
      </c>
      <c r="AN27" s="69"/>
      <c r="AO27" s="69">
        <f t="shared" si="35"/>
        <v>1.2323090406641257E-2</v>
      </c>
      <c r="AP27" s="69">
        <f>'RD T1'!E142</f>
        <v>2.3520570884763666E-2</v>
      </c>
      <c r="AQ27" s="69">
        <f t="shared" si="36"/>
        <v>3.5843661291404927E-2</v>
      </c>
      <c r="AS27" t="str">
        <f t="shared" si="37"/>
        <v>63 Community and civil enforcement occupations</v>
      </c>
      <c r="AT27" s="69">
        <v>2.6597027535603012E-2</v>
      </c>
      <c r="AU27" s="69">
        <v>2.3173862646661988E-2</v>
      </c>
      <c r="AV27" s="69">
        <v>2.7279118490789341E-2</v>
      </c>
      <c r="AW27" s="69">
        <v>2.5081591630889261E-2</v>
      </c>
      <c r="AX27" s="69">
        <v>2.8707849587898005E-2</v>
      </c>
      <c r="AY27" s="69"/>
      <c r="AZ27" s="69">
        <f t="shared" si="38"/>
        <v>1.4287310971086639E-3</v>
      </c>
      <c r="BA27" s="69">
        <f>'RD T1'!E171</f>
        <v>1.6070965787268816E-2</v>
      </c>
      <c r="BB27" s="69">
        <f t="shared" si="39"/>
        <v>1.749969688437748E-2</v>
      </c>
      <c r="BD27" t="str">
        <f t="shared" si="40"/>
        <v>63 Community and civil enforcement occupations</v>
      </c>
      <c r="BE27" s="69">
        <v>0.12208967147670557</v>
      </c>
      <c r="BF27" s="69">
        <v>8.9013050002800451E-2</v>
      </c>
      <c r="BG27" s="69">
        <v>0.13572794789293008</v>
      </c>
      <c r="BH27" s="69">
        <v>8.6788573716954934E-2</v>
      </c>
      <c r="BI27" s="69">
        <v>9.9422449928593518E-2</v>
      </c>
      <c r="BJ27" s="69"/>
      <c r="BK27" s="69">
        <f t="shared" si="41"/>
        <v>-3.6305497964336561E-2</v>
      </c>
      <c r="BL27" s="69">
        <f>'RD T1'!E200</f>
        <v>3.3674443686079476E-2</v>
      </c>
      <c r="BM27" s="69">
        <f t="shared" si="42"/>
        <v>-2.6310542782570848E-3</v>
      </c>
      <c r="BO27" t="str">
        <f t="shared" si="43"/>
        <v>63 Community and civil enforcement occupations</v>
      </c>
      <c r="BP27" s="69">
        <v>0.16154888021498476</v>
      </c>
      <c r="BQ27" s="69">
        <v>0.13035893361425582</v>
      </c>
      <c r="BR27" s="69">
        <v>0.18356740343102093</v>
      </c>
      <c r="BS27" s="69">
        <v>0.12649978786033489</v>
      </c>
      <c r="BT27" s="69">
        <v>0.11383037827566728</v>
      </c>
      <c r="BU27" s="69"/>
      <c r="BV27" s="69">
        <f t="shared" si="44"/>
        <v>-6.9737025155353655E-2</v>
      </c>
      <c r="BW27" s="69">
        <f>'RD T1'!E229</f>
        <v>5.3146638320583299E-2</v>
      </c>
      <c r="BX27" s="69">
        <f t="shared" si="45"/>
        <v>-1.6590386834770356E-2</v>
      </c>
      <c r="BZ27" t="str">
        <f t="shared" si="46"/>
        <v>63 Community and civil enforcement occupations</v>
      </c>
      <c r="CA27" s="69">
        <v>0.14632729528329894</v>
      </c>
      <c r="CB27" s="69">
        <v>0.12219246562948939</v>
      </c>
      <c r="CC27" s="69">
        <v>0.15043574756165015</v>
      </c>
      <c r="CD27" s="69">
        <v>0.12338239280245862</v>
      </c>
      <c r="CE27" s="69">
        <v>9.9789499626864703E-2</v>
      </c>
      <c r="CF27" s="69"/>
      <c r="CG27" s="69">
        <f t="shared" si="47"/>
        <v>-5.0646247934785449E-2</v>
      </c>
      <c r="CH27" s="69">
        <f>'RD T1'!E258</f>
        <v>4.5239426472024641E-2</v>
      </c>
      <c r="CI27" s="69">
        <f t="shared" si="48"/>
        <v>-5.406821462760808E-3</v>
      </c>
      <c r="CK27" t="str">
        <f t="shared" si="49"/>
        <v>63 Community and civil enforcement occupations</v>
      </c>
      <c r="CL27" s="69">
        <v>4.6753346483815524E-2</v>
      </c>
      <c r="CM27" s="69">
        <v>3.3932140086670157E-2</v>
      </c>
      <c r="CN27" s="69">
        <v>4.0552878982226294E-2</v>
      </c>
      <c r="CO27" s="69">
        <v>2.2239279895869102E-2</v>
      </c>
      <c r="CP27" s="69">
        <v>1.5023392254674799E-2</v>
      </c>
      <c r="CQ27" s="69"/>
      <c r="CR27" s="69">
        <f t="shared" si="50"/>
        <v>-2.5529486727551495E-2</v>
      </c>
      <c r="CS27" s="69">
        <f>'RD T1'!E287</f>
        <v>6.0738076538528803E-3</v>
      </c>
      <c r="CT27" s="69">
        <f t="shared" si="51"/>
        <v>-1.9455679073698613E-2</v>
      </c>
    </row>
    <row r="28" spans="1:98" x14ac:dyDescent="0.2">
      <c r="A28" s="10" t="str">
        <f>name!D24</f>
        <v>71 Sales occupations</v>
      </c>
      <c r="B28" s="69">
        <v>9.1636622457400937E-2</v>
      </c>
      <c r="C28" s="69">
        <v>9.1075741311885353E-2</v>
      </c>
      <c r="D28" s="69">
        <v>7.7432960820571828E-2</v>
      </c>
      <c r="E28" s="69">
        <v>0.10881145360573957</v>
      </c>
      <c r="F28" s="69">
        <v>0.14191504578317868</v>
      </c>
      <c r="G28" s="11"/>
      <c r="H28" s="69">
        <f t="shared" si="26"/>
        <v>6.448208496260685E-2</v>
      </c>
      <c r="I28" s="69">
        <f>'RD T1'!E56</f>
        <v>6.063704650262057E-2</v>
      </c>
      <c r="J28" s="69">
        <f t="shared" si="27"/>
        <v>0.12511913146522741</v>
      </c>
      <c r="L28" t="str">
        <f t="shared" si="28"/>
        <v>71 Sales occupations</v>
      </c>
      <c r="M28" s="69">
        <v>1.0615639188972052</v>
      </c>
      <c r="N28" s="69">
        <v>1.2763225961618507</v>
      </c>
      <c r="O28" s="69">
        <v>1.0779409200826364</v>
      </c>
      <c r="P28" s="69">
        <v>1.5956751658868311</v>
      </c>
      <c r="Q28" s="69">
        <v>2.3500750476236494</v>
      </c>
      <c r="R28" s="11"/>
      <c r="S28" s="69">
        <f t="shared" si="29"/>
        <v>1.272134127541013</v>
      </c>
      <c r="T28" s="69">
        <f>'RD T1'!E85</f>
        <v>0.9623961109386493</v>
      </c>
      <c r="U28" s="69">
        <f t="shared" si="30"/>
        <v>2.2345302384796621</v>
      </c>
      <c r="W28" t="str">
        <f t="shared" si="31"/>
        <v>71 Sales occupations</v>
      </c>
      <c r="X28" s="69">
        <v>4.3133880266948976</v>
      </c>
      <c r="Y28" s="69">
        <v>4.835819562899685</v>
      </c>
      <c r="Z28" s="69">
        <v>4.5680633155133004</v>
      </c>
      <c r="AA28" s="69">
        <v>5.319016524133426</v>
      </c>
      <c r="AB28" s="69">
        <v>6.6488997685985032</v>
      </c>
      <c r="AC28" s="69"/>
      <c r="AD28" s="69">
        <f t="shared" si="32"/>
        <v>2.0808364530852028</v>
      </c>
      <c r="AE28" s="69">
        <f>'RD T1'!E114</f>
        <v>3.1401970413449853</v>
      </c>
      <c r="AF28" s="69">
        <f t="shared" si="33"/>
        <v>5.2210334944301877</v>
      </c>
      <c r="AH28" t="str">
        <f t="shared" si="34"/>
        <v>71 Sales occupations</v>
      </c>
      <c r="AI28" s="69">
        <v>1.5538757037663158</v>
      </c>
      <c r="AJ28" s="69">
        <v>1.5533444318117795</v>
      </c>
      <c r="AK28" s="69">
        <v>1.4869820648410892</v>
      </c>
      <c r="AL28" s="69">
        <v>1.6368504224142177</v>
      </c>
      <c r="AM28" s="69">
        <v>1.9126890247204387</v>
      </c>
      <c r="AN28" s="69"/>
      <c r="AO28" s="69">
        <f t="shared" si="35"/>
        <v>0.42570695987934948</v>
      </c>
      <c r="AP28" s="69">
        <f>'RD T1'!E143</f>
        <v>0.96271290720657743</v>
      </c>
      <c r="AQ28" s="69">
        <f t="shared" si="36"/>
        <v>1.3884198670859269</v>
      </c>
      <c r="AS28" t="str">
        <f t="shared" si="37"/>
        <v>71 Sales occupations</v>
      </c>
      <c r="AT28" s="69">
        <v>1.2591863222825392</v>
      </c>
      <c r="AU28" s="69">
        <v>1.3102531294590305</v>
      </c>
      <c r="AV28" s="69">
        <v>1.1788860495015652</v>
      </c>
      <c r="AW28" s="69">
        <v>1.2440261457718753</v>
      </c>
      <c r="AX28" s="69">
        <v>1.4429614305217158</v>
      </c>
      <c r="AY28" s="69"/>
      <c r="AZ28" s="69">
        <f t="shared" si="38"/>
        <v>0.2640753810201506</v>
      </c>
      <c r="BA28" s="69">
        <f>'RD T1'!E172</f>
        <v>0.62723300189096043</v>
      </c>
      <c r="BB28" s="69">
        <f t="shared" si="39"/>
        <v>0.89130838291111103</v>
      </c>
      <c r="BD28" t="str">
        <f t="shared" si="40"/>
        <v>71 Sales occupations</v>
      </c>
      <c r="BE28" s="69">
        <v>10.946349186910151</v>
      </c>
      <c r="BF28" s="69">
        <v>11.656150682983679</v>
      </c>
      <c r="BG28" s="69">
        <v>12.173916313501993</v>
      </c>
      <c r="BH28" s="69">
        <v>11.594545078075301</v>
      </c>
      <c r="BI28" s="69">
        <v>12.447408022550814</v>
      </c>
      <c r="BJ28" s="69"/>
      <c r="BK28" s="69">
        <f t="shared" si="41"/>
        <v>0.27349170904882136</v>
      </c>
      <c r="BL28" s="69">
        <f>'RD T1'!E201</f>
        <v>5.4457340498540772</v>
      </c>
      <c r="BM28" s="69">
        <f t="shared" si="42"/>
        <v>5.7192257589028985</v>
      </c>
      <c r="BO28" t="str">
        <f t="shared" si="43"/>
        <v>71 Sales occupations</v>
      </c>
      <c r="BP28" s="69">
        <v>11.264099920741474</v>
      </c>
      <c r="BQ28" s="69">
        <v>10.587892642373182</v>
      </c>
      <c r="BR28" s="69">
        <v>11.372602769912985</v>
      </c>
      <c r="BS28" s="69">
        <v>9.0185788066586987</v>
      </c>
      <c r="BT28" s="69">
        <v>6.7768408676114555</v>
      </c>
      <c r="BU28" s="69"/>
      <c r="BV28" s="69">
        <f t="shared" si="44"/>
        <v>-4.5957619023015299</v>
      </c>
      <c r="BW28" s="69">
        <f>'RD T1'!E230</f>
        <v>4.038037868461628</v>
      </c>
      <c r="BX28" s="69">
        <f t="shared" si="45"/>
        <v>-0.55772403383990188</v>
      </c>
      <c r="BZ28" t="str">
        <f t="shared" si="46"/>
        <v>71 Sales occupations</v>
      </c>
      <c r="CA28" s="69">
        <v>8.1562416644278848</v>
      </c>
      <c r="CB28" s="69">
        <v>8.0310806202572937</v>
      </c>
      <c r="CC28" s="69">
        <v>6.7627558576852982</v>
      </c>
      <c r="CD28" s="69">
        <v>5.2654242334463648</v>
      </c>
      <c r="CE28" s="69">
        <v>2.4169094303201595</v>
      </c>
      <c r="CF28" s="69"/>
      <c r="CG28" s="69">
        <f t="shared" si="47"/>
        <v>-4.3458464273651387</v>
      </c>
      <c r="CH28" s="69">
        <f>'RD T1'!E259</f>
        <v>1.5123810324138776</v>
      </c>
      <c r="CI28" s="69">
        <f t="shared" si="48"/>
        <v>-2.8334653949512614</v>
      </c>
      <c r="CK28" t="str">
        <f t="shared" si="49"/>
        <v>71 Sales occupations</v>
      </c>
      <c r="CL28" s="69">
        <v>3.7537232908989373</v>
      </c>
      <c r="CM28" s="69">
        <v>3.5307851426705983</v>
      </c>
      <c r="CN28" s="69">
        <v>2.5858675237874831</v>
      </c>
      <c r="CO28" s="69">
        <v>1.8335138455660278</v>
      </c>
      <c r="CP28" s="69">
        <v>1.0732069061897129</v>
      </c>
      <c r="CQ28" s="69"/>
      <c r="CR28" s="69">
        <f t="shared" si="50"/>
        <v>-1.5126606175977702</v>
      </c>
      <c r="CS28" s="69">
        <f>'RD T1'!E288</f>
        <v>0.48211268402708191</v>
      </c>
      <c r="CT28" s="69">
        <f t="shared" si="51"/>
        <v>-1.0305479335706882</v>
      </c>
    </row>
    <row r="29" spans="1:98" x14ac:dyDescent="0.2">
      <c r="A29" s="10" t="str">
        <f>name!D25</f>
        <v>72 Customer service occupations</v>
      </c>
      <c r="B29" s="69">
        <v>3.8712627529051968E-2</v>
      </c>
      <c r="C29" s="69">
        <v>4.2367594135857028E-2</v>
      </c>
      <c r="D29" s="69">
        <v>3.9761344737035346E-2</v>
      </c>
      <c r="E29" s="69">
        <v>7.9519809898357358E-2</v>
      </c>
      <c r="F29" s="69">
        <v>0.1247285129629353</v>
      </c>
      <c r="G29" s="11"/>
      <c r="H29" s="69">
        <f>F29-D29</f>
        <v>8.4967168225899947E-2</v>
      </c>
      <c r="I29" s="69">
        <f>'RD T1'!E57</f>
        <v>4.4027255461631165E-2</v>
      </c>
      <c r="J29" s="69">
        <f t="shared" si="27"/>
        <v>0.12899442368753111</v>
      </c>
      <c r="L29" t="str">
        <f t="shared" si="28"/>
        <v>72 Customer service occupations</v>
      </c>
      <c r="M29" s="69">
        <v>0.35896697657201804</v>
      </c>
      <c r="N29" s="69">
        <v>0.44919990077581601</v>
      </c>
      <c r="O29" s="69">
        <v>0.40980992029641933</v>
      </c>
      <c r="P29" s="69">
        <v>0.80894057643593154</v>
      </c>
      <c r="Q29" s="69">
        <v>1.2776786288515756</v>
      </c>
      <c r="R29" s="11"/>
      <c r="S29" s="69">
        <f t="shared" si="29"/>
        <v>0.86786870855515619</v>
      </c>
      <c r="T29" s="69">
        <f>'RD T1'!E86</f>
        <v>0.47727964746559376</v>
      </c>
      <c r="U29" s="69">
        <f t="shared" si="30"/>
        <v>1.34514835602075</v>
      </c>
      <c r="W29" t="str">
        <f t="shared" si="31"/>
        <v>72 Customer service occupations</v>
      </c>
      <c r="X29" s="69">
        <v>1.5385867830859534</v>
      </c>
      <c r="Y29" s="69">
        <v>1.7076923996800484</v>
      </c>
      <c r="Z29" s="69">
        <v>1.7810672258789284</v>
      </c>
      <c r="AA29" s="69">
        <v>2.6878847154291758</v>
      </c>
      <c r="AB29" s="69">
        <v>3.5526767750987163</v>
      </c>
      <c r="AC29" s="69"/>
      <c r="AD29" s="69">
        <f t="shared" si="32"/>
        <v>1.7716095492197879</v>
      </c>
      <c r="AE29" s="69">
        <f>'RD T1'!E115</f>
        <v>1.4676000968332499</v>
      </c>
      <c r="AF29" s="69">
        <f t="shared" si="33"/>
        <v>3.2392096460530375</v>
      </c>
      <c r="AH29" t="str">
        <f t="shared" si="34"/>
        <v>72 Customer service occupations</v>
      </c>
      <c r="AI29" s="69">
        <v>0.46873460714839732</v>
      </c>
      <c r="AJ29" s="69">
        <v>0.55518731709820801</v>
      </c>
      <c r="AK29" s="69">
        <v>0.57445759513717054</v>
      </c>
      <c r="AL29" s="69">
        <v>0.88006890139289662</v>
      </c>
      <c r="AM29" s="69">
        <v>1.1793720111521462</v>
      </c>
      <c r="AN29" s="69"/>
      <c r="AO29" s="69">
        <f t="shared" si="35"/>
        <v>0.60491441601497564</v>
      </c>
      <c r="AP29" s="69">
        <f>'RD T1'!E144</f>
        <v>0.50605950580438464</v>
      </c>
      <c r="AQ29" s="69">
        <f t="shared" si="36"/>
        <v>1.1109739218193604</v>
      </c>
      <c r="AS29" t="str">
        <f t="shared" si="37"/>
        <v>72 Customer service occupations</v>
      </c>
      <c r="AT29" s="69">
        <v>0.68309578401683357</v>
      </c>
      <c r="AU29" s="69">
        <v>0.72649028948084537</v>
      </c>
      <c r="AV29" s="69">
        <v>0.73823320028416028</v>
      </c>
      <c r="AW29" s="69">
        <v>1.0763313718592871</v>
      </c>
      <c r="AX29" s="69">
        <v>1.3333702169323194</v>
      </c>
      <c r="AY29" s="69"/>
      <c r="AZ29" s="69">
        <f t="shared" si="38"/>
        <v>0.5951370166481591</v>
      </c>
      <c r="BA29" s="69">
        <f>'RD T1'!E173</f>
        <v>0.53136542313212431</v>
      </c>
      <c r="BB29" s="69">
        <f t="shared" si="39"/>
        <v>1.1265024397802834</v>
      </c>
      <c r="BD29" t="str">
        <f t="shared" si="40"/>
        <v>72 Customer service occupations</v>
      </c>
      <c r="BE29" s="69">
        <v>2.8690029546719464</v>
      </c>
      <c r="BF29" s="69">
        <v>2.9941723294707248</v>
      </c>
      <c r="BG29" s="69">
        <v>3.4595492262247665</v>
      </c>
      <c r="BH29" s="69">
        <v>4.3361797295927751</v>
      </c>
      <c r="BI29" s="69">
        <v>5.2501688068056351</v>
      </c>
      <c r="BJ29" s="69"/>
      <c r="BK29" s="69">
        <f t="shared" si="41"/>
        <v>1.7906195805808687</v>
      </c>
      <c r="BL29" s="69">
        <f>'RD T1'!E202</f>
        <v>1.8938980562320666</v>
      </c>
      <c r="BM29" s="69">
        <f t="shared" si="42"/>
        <v>3.6845176368129353</v>
      </c>
      <c r="BO29" t="str">
        <f t="shared" si="43"/>
        <v>72 Customer service occupations</v>
      </c>
      <c r="BP29" s="69">
        <v>2.7219117669384492</v>
      </c>
      <c r="BQ29" s="69">
        <v>2.7970319577098492</v>
      </c>
      <c r="BR29" s="69">
        <v>3.2153510650408594</v>
      </c>
      <c r="BS29" s="69">
        <v>3.5522144855407989</v>
      </c>
      <c r="BT29" s="69">
        <v>3.2595041148778079</v>
      </c>
      <c r="BU29" s="69"/>
      <c r="BV29" s="69">
        <f t="shared" si="44"/>
        <v>4.4153049836948455E-2</v>
      </c>
      <c r="BW29" s="69">
        <f>'RD T1'!E231</f>
        <v>1.5878454908717599</v>
      </c>
      <c r="BX29" s="69">
        <f t="shared" si="45"/>
        <v>1.6319985407087083</v>
      </c>
      <c r="BZ29" t="str">
        <f t="shared" si="46"/>
        <v>72 Customer service occupations</v>
      </c>
      <c r="CA29" s="69">
        <v>1.6180778950274728</v>
      </c>
      <c r="CB29" s="69">
        <v>1.5023470051845265</v>
      </c>
      <c r="CC29" s="69">
        <v>1.4879270859327649</v>
      </c>
      <c r="CD29" s="69">
        <v>1.7303498573756035</v>
      </c>
      <c r="CE29" s="69">
        <v>1.6630422584796549</v>
      </c>
      <c r="CF29" s="69"/>
      <c r="CG29" s="69">
        <f t="shared" si="47"/>
        <v>0.17511517254689002</v>
      </c>
      <c r="CH29" s="69">
        <f>'RD T1'!E260</f>
        <v>0.533573229779716</v>
      </c>
      <c r="CI29" s="69">
        <f t="shared" si="48"/>
        <v>0.70868840232660602</v>
      </c>
      <c r="CK29" t="str">
        <f t="shared" si="49"/>
        <v>72 Customer service occupations</v>
      </c>
      <c r="CL29" s="69">
        <v>0.44833246188743636</v>
      </c>
      <c r="CM29" s="69">
        <v>0.59955498037414978</v>
      </c>
      <c r="CN29" s="69">
        <v>0.50206340884169931</v>
      </c>
      <c r="CO29" s="69">
        <v>0.66656923559912651</v>
      </c>
      <c r="CP29" s="69">
        <v>0.61217248799491142</v>
      </c>
      <c r="CQ29" s="69"/>
      <c r="CR29" s="69">
        <f t="shared" si="50"/>
        <v>0.11010907915321211</v>
      </c>
      <c r="CS29" s="69">
        <f>'RD T1'!E289</f>
        <v>0.22545007592304472</v>
      </c>
      <c r="CT29" s="69">
        <f t="shared" si="51"/>
        <v>0.33555915507625683</v>
      </c>
    </row>
    <row r="30" spans="1:98" x14ac:dyDescent="0.2">
      <c r="A30" s="10" t="str">
        <f>name!D26</f>
        <v>81 Process, plant and machine operatives</v>
      </c>
      <c r="B30" s="69">
        <v>4.5694097765116168E-2</v>
      </c>
      <c r="C30" s="69">
        <v>4.9702049623322191E-2</v>
      </c>
      <c r="D30" s="69">
        <v>3.4032496898240651E-2</v>
      </c>
      <c r="E30" s="69">
        <v>7.444288609295574E-2</v>
      </c>
      <c r="F30" s="69">
        <v>0.15376504651322742</v>
      </c>
      <c r="G30" s="11"/>
      <c r="H30" s="69">
        <f t="shared" si="26"/>
        <v>0.11973254961498678</v>
      </c>
      <c r="I30" s="69">
        <f>'RD T1'!E58</f>
        <v>5.7445676535352957E-2</v>
      </c>
      <c r="J30" s="69">
        <f t="shared" si="27"/>
        <v>0.17717822615033973</v>
      </c>
      <c r="L30" t="str">
        <f t="shared" si="28"/>
        <v>81 Process, plant and machine operatives</v>
      </c>
      <c r="M30" s="69">
        <v>0.23685345249674952</v>
      </c>
      <c r="N30" s="69">
        <v>0.28915162045335291</v>
      </c>
      <c r="O30" s="69">
        <v>0.21988143903664048</v>
      </c>
      <c r="P30" s="69">
        <v>0.45411179603100116</v>
      </c>
      <c r="Q30" s="69">
        <v>0.7457638514285958</v>
      </c>
      <c r="R30" s="11"/>
      <c r="S30" s="69">
        <f t="shared" si="29"/>
        <v>0.52588241239195532</v>
      </c>
      <c r="T30" s="69">
        <f>'RD T1'!E87</f>
        <v>0.29310207559407303</v>
      </c>
      <c r="U30" s="69">
        <f t="shared" si="30"/>
        <v>0.81898448798602841</v>
      </c>
      <c r="W30" t="str">
        <f t="shared" si="31"/>
        <v>81 Process, plant and machine operatives</v>
      </c>
      <c r="X30" s="69">
        <v>0.70545553152044782</v>
      </c>
      <c r="Y30" s="69">
        <v>0.70890134806243421</v>
      </c>
      <c r="Z30" s="69">
        <v>0.61212808875099101</v>
      </c>
      <c r="AA30" s="69">
        <v>1.0682888511035828</v>
      </c>
      <c r="AB30" s="69">
        <v>1.7578291965179789</v>
      </c>
      <c r="AC30" s="69"/>
      <c r="AD30" s="69">
        <f t="shared" si="32"/>
        <v>1.1457011077669879</v>
      </c>
      <c r="AE30" s="69">
        <f>'RD T1'!E116</f>
        <v>0.68562114368566762</v>
      </c>
      <c r="AF30" s="69">
        <f t="shared" si="33"/>
        <v>1.8313222514526555</v>
      </c>
      <c r="AH30" t="str">
        <f t="shared" si="34"/>
        <v>81 Process, plant and machine operatives</v>
      </c>
      <c r="AI30" s="69">
        <v>0.3253249476190832</v>
      </c>
      <c r="AJ30" s="69">
        <v>0.33286661882171964</v>
      </c>
      <c r="AK30" s="69">
        <v>0.30041286062638339</v>
      </c>
      <c r="AL30" s="69">
        <v>0.49626050226119711</v>
      </c>
      <c r="AM30" s="69">
        <v>0.72433965697806979</v>
      </c>
      <c r="AN30" s="69"/>
      <c r="AO30" s="69">
        <f t="shared" si="35"/>
        <v>0.4239267963516864</v>
      </c>
      <c r="AP30" s="69">
        <f>'RD T1'!E145</f>
        <v>0.27833975651557324</v>
      </c>
      <c r="AQ30" s="69">
        <f t="shared" si="36"/>
        <v>0.70226655286725959</v>
      </c>
      <c r="AS30" t="str">
        <f t="shared" si="37"/>
        <v>81 Process, plant and machine operatives</v>
      </c>
      <c r="AT30" s="69">
        <v>0.70311883251961005</v>
      </c>
      <c r="AU30" s="69">
        <v>0.71126985315613556</v>
      </c>
      <c r="AV30" s="69">
        <v>0.64742516536163675</v>
      </c>
      <c r="AW30" s="69">
        <v>1.0258019830920082</v>
      </c>
      <c r="AX30" s="69">
        <v>1.429883774124205</v>
      </c>
      <c r="AY30" s="69"/>
      <c r="AZ30" s="69">
        <f t="shared" si="38"/>
        <v>0.78245860876256823</v>
      </c>
      <c r="BA30" s="69">
        <f>'RD T1'!E174</f>
        <v>0.56850189758527148</v>
      </c>
      <c r="BB30" s="69">
        <f t="shared" si="39"/>
        <v>1.3509605063478398</v>
      </c>
      <c r="BD30" t="str">
        <f t="shared" si="40"/>
        <v>81 Process, plant and machine operatives</v>
      </c>
      <c r="BE30" s="69">
        <v>5.1435237614000471</v>
      </c>
      <c r="BF30" s="69">
        <v>5.2380538365275289</v>
      </c>
      <c r="BG30" s="69">
        <v>5.2004167849890042</v>
      </c>
      <c r="BH30" s="69">
        <v>6.4692955166360511</v>
      </c>
      <c r="BI30" s="69">
        <v>7.485278692725748</v>
      </c>
      <c r="BJ30" s="69"/>
      <c r="BK30" s="69">
        <f t="shared" si="41"/>
        <v>2.2848619077367438</v>
      </c>
      <c r="BL30" s="69">
        <f>'RD T1'!E203</f>
        <v>2.4580216448614824</v>
      </c>
      <c r="BM30" s="69">
        <f t="shared" si="42"/>
        <v>4.7428835525982258</v>
      </c>
      <c r="BO30" t="str">
        <f t="shared" si="43"/>
        <v>81 Process, plant and machine operatives</v>
      </c>
      <c r="BP30" s="69">
        <v>6.2874691649788694</v>
      </c>
      <c r="BQ30" s="69">
        <v>5.9995106500620032</v>
      </c>
      <c r="BR30" s="69">
        <v>5.9382036531065534</v>
      </c>
      <c r="BS30" s="69">
        <v>7.0169606033887186</v>
      </c>
      <c r="BT30" s="69">
        <v>6.3572906500896105</v>
      </c>
      <c r="BU30" s="69"/>
      <c r="BV30" s="69">
        <f t="shared" si="44"/>
        <v>0.41908699698305707</v>
      </c>
      <c r="BW30" s="69">
        <f>'RD T1'!E232</f>
        <v>2.6758962169392593</v>
      </c>
      <c r="BX30" s="69">
        <f t="shared" si="45"/>
        <v>3.0949832139223163</v>
      </c>
      <c r="BZ30" t="str">
        <f t="shared" si="46"/>
        <v>81 Process, plant and machine operatives</v>
      </c>
      <c r="CA30" s="69">
        <v>6.1562232555604615</v>
      </c>
      <c r="CB30" s="69">
        <v>5.3797581484616295</v>
      </c>
      <c r="CC30" s="69">
        <v>4.5643991693014714</v>
      </c>
      <c r="CD30" s="69">
        <v>5.2564228402167936</v>
      </c>
      <c r="CE30" s="69">
        <v>2.8391668998944204</v>
      </c>
      <c r="CF30" s="69"/>
      <c r="CG30" s="69">
        <f t="shared" si="47"/>
        <v>-1.725232269407051</v>
      </c>
      <c r="CH30" s="69">
        <f>'RD T1'!E261</f>
        <v>1.5334589175881348</v>
      </c>
      <c r="CI30" s="69">
        <f t="shared" si="48"/>
        <v>-0.19177335181891619</v>
      </c>
      <c r="CK30" t="str">
        <f t="shared" si="49"/>
        <v>81 Process, plant and machine operatives</v>
      </c>
      <c r="CL30" s="69">
        <v>2.9073052704329827</v>
      </c>
      <c r="CM30" s="69">
        <v>2.3645954165124361</v>
      </c>
      <c r="CN30" s="69">
        <v>1.7804516129397936</v>
      </c>
      <c r="CO30" s="69">
        <v>1.0456429730048498</v>
      </c>
      <c r="CP30" s="69">
        <v>0.3944739687475205</v>
      </c>
      <c r="CQ30" s="69"/>
      <c r="CR30" s="69">
        <f t="shared" si="50"/>
        <v>-1.3859776441922731</v>
      </c>
      <c r="CS30" s="69">
        <f>'RD T1'!E290</f>
        <v>0.25383228206109343</v>
      </c>
      <c r="CT30" s="69">
        <f t="shared" si="51"/>
        <v>-1.1321453621311797</v>
      </c>
    </row>
    <row r="31" spans="1:98" x14ac:dyDescent="0.2">
      <c r="A31" s="10" t="str">
        <f>name!D27</f>
        <v>82 Transport and mobile machine drivers and operatives</v>
      </c>
      <c r="B31" s="69">
        <v>4.6419701375494671E-2</v>
      </c>
      <c r="C31" s="69">
        <v>5.3495185907592037E-2</v>
      </c>
      <c r="D31" s="69">
        <v>4.6054217953049731E-2</v>
      </c>
      <c r="E31" s="69">
        <v>8.5244115221300557E-2</v>
      </c>
      <c r="F31" s="69">
        <v>0.13378416504608079</v>
      </c>
      <c r="G31" s="11"/>
      <c r="H31" s="69">
        <f t="shared" si="26"/>
        <v>8.7729947093031058E-2</v>
      </c>
      <c r="I31" s="69">
        <f>'RD T1'!E59</f>
        <v>7.1998951865505117E-2</v>
      </c>
      <c r="J31" s="69">
        <f t="shared" si="27"/>
        <v>0.15972889895853618</v>
      </c>
      <c r="L31" t="str">
        <f t="shared" si="28"/>
        <v>82 Transport and mobile machine drivers and operatives</v>
      </c>
      <c r="M31" s="69">
        <v>0.27406959758916394</v>
      </c>
      <c r="N31" s="69">
        <v>0.32472568943765179</v>
      </c>
      <c r="O31" s="69">
        <v>0.27247710457474034</v>
      </c>
      <c r="P31" s="69">
        <v>0.44951943186141513</v>
      </c>
      <c r="Q31" s="69">
        <v>0.66447418718812856</v>
      </c>
      <c r="R31" s="11"/>
      <c r="S31" s="69">
        <f t="shared" si="29"/>
        <v>0.39199708261338823</v>
      </c>
      <c r="T31" s="69">
        <f>'RD T1'!E88</f>
        <v>0.35720811626791682</v>
      </c>
      <c r="U31" s="69">
        <f t="shared" si="30"/>
        <v>0.7492051988813051</v>
      </c>
      <c r="W31" t="str">
        <f t="shared" si="31"/>
        <v>82 Transport and mobile machine drivers and operatives</v>
      </c>
      <c r="X31" s="69">
        <v>0.91258942166296864</v>
      </c>
      <c r="Y31" s="69">
        <v>1.0691515838445462</v>
      </c>
      <c r="Z31" s="69">
        <v>1.07383927769544</v>
      </c>
      <c r="AA31" s="69">
        <v>1.4301706912044958</v>
      </c>
      <c r="AB31" s="69">
        <v>2.0109330650489055</v>
      </c>
      <c r="AC31" s="69"/>
      <c r="AD31" s="69">
        <f t="shared" si="32"/>
        <v>0.93709378735346549</v>
      </c>
      <c r="AE31" s="69">
        <f>'RD T1'!E117</f>
        <v>1.1369105683738512</v>
      </c>
      <c r="AF31" s="69">
        <f t="shared" si="33"/>
        <v>2.0740043557273165</v>
      </c>
      <c r="AH31" t="str">
        <f t="shared" si="34"/>
        <v>82 Transport and mobile machine drivers and operatives</v>
      </c>
      <c r="AI31" s="69">
        <v>0.44177421235855718</v>
      </c>
      <c r="AJ31" s="69">
        <v>0.51218147765009836</v>
      </c>
      <c r="AK31" s="69">
        <v>0.50283059781282302</v>
      </c>
      <c r="AL31" s="69">
        <v>0.65746803650729357</v>
      </c>
      <c r="AM31" s="69">
        <v>0.85263195099969868</v>
      </c>
      <c r="AN31" s="69"/>
      <c r="AO31" s="69">
        <f t="shared" si="35"/>
        <v>0.34980135318687566</v>
      </c>
      <c r="AP31" s="69">
        <f>'RD T1'!E146</f>
        <v>0.48088929102509037</v>
      </c>
      <c r="AQ31" s="69">
        <f t="shared" si="36"/>
        <v>0.83069064421196603</v>
      </c>
      <c r="AS31" t="str">
        <f t="shared" si="37"/>
        <v>82 Transport and mobile machine drivers and operatives</v>
      </c>
      <c r="AT31" s="69">
        <v>0.73738238288126756</v>
      </c>
      <c r="AU31" s="69">
        <v>0.80743346770203994</v>
      </c>
      <c r="AV31" s="69">
        <v>0.79197513601003422</v>
      </c>
      <c r="AW31" s="69">
        <v>1.0612820802512086</v>
      </c>
      <c r="AX31" s="69">
        <v>1.409606674676303</v>
      </c>
      <c r="AY31" s="69"/>
      <c r="AZ31" s="69">
        <f t="shared" si="38"/>
        <v>0.61763153866626874</v>
      </c>
      <c r="BA31" s="69">
        <f>'RD T1'!E175</f>
        <v>0.82446322636989888</v>
      </c>
      <c r="BB31" s="69">
        <f t="shared" si="39"/>
        <v>1.4420947650361677</v>
      </c>
      <c r="BD31" t="str">
        <f t="shared" si="40"/>
        <v>82 Transport and mobile machine drivers and operatives</v>
      </c>
      <c r="BE31" s="69">
        <v>4.9073721241176438</v>
      </c>
      <c r="BF31" s="69">
        <v>5.4268315645996168</v>
      </c>
      <c r="BG31" s="69">
        <v>5.4317786391500986</v>
      </c>
      <c r="BH31" s="69">
        <v>5.7278733525333596</v>
      </c>
      <c r="BI31" s="69">
        <v>6.5070359760469998</v>
      </c>
      <c r="BJ31" s="69"/>
      <c r="BK31" s="69">
        <f t="shared" si="41"/>
        <v>1.0752573368969012</v>
      </c>
      <c r="BL31" s="69">
        <f>'RD T1'!E204</f>
        <v>2.9625539274326997</v>
      </c>
      <c r="BM31" s="69">
        <f t="shared" si="42"/>
        <v>4.0378112643296014</v>
      </c>
      <c r="BO31" t="str">
        <f t="shared" si="43"/>
        <v>82 Transport and mobile machine drivers and operatives</v>
      </c>
      <c r="BP31" s="69">
        <v>7.2028462833014633</v>
      </c>
      <c r="BQ31" s="69">
        <v>7.3017183077708854</v>
      </c>
      <c r="BR31" s="69">
        <v>7.1906390225917223</v>
      </c>
      <c r="BS31" s="69">
        <v>7.3339313616553543</v>
      </c>
      <c r="BT31" s="69">
        <v>6.7697573105082034</v>
      </c>
      <c r="BU31" s="69"/>
      <c r="BV31" s="69">
        <f t="shared" si="44"/>
        <v>-0.42088171208351888</v>
      </c>
      <c r="BW31" s="69">
        <f>'RD T1'!E233</f>
        <v>3.7747768369902346</v>
      </c>
      <c r="BX31" s="69">
        <f t="shared" si="45"/>
        <v>3.3538951249067157</v>
      </c>
      <c r="BZ31" t="str">
        <f t="shared" si="46"/>
        <v>82 Transport and mobile machine drivers and operatives</v>
      </c>
      <c r="CA31" s="69">
        <v>7.5443695566440061</v>
      </c>
      <c r="CB31" s="69">
        <v>6.408935680880421</v>
      </c>
      <c r="CC31" s="69">
        <v>5.8157009397136292</v>
      </c>
      <c r="CD31" s="69">
        <v>5.8684786550828392</v>
      </c>
      <c r="CE31" s="69">
        <v>4.4442112938714828</v>
      </c>
      <c r="CF31" s="69"/>
      <c r="CG31" s="69">
        <f t="shared" si="47"/>
        <v>-1.3714896458421464</v>
      </c>
      <c r="CH31" s="69">
        <f>'RD T1'!E262</f>
        <v>2.4575243901435369</v>
      </c>
      <c r="CI31" s="69">
        <f t="shared" si="48"/>
        <v>1.0860347443013905</v>
      </c>
      <c r="CK31" t="str">
        <f t="shared" si="49"/>
        <v>82 Transport and mobile machine drivers and operatives</v>
      </c>
      <c r="CL31" s="69">
        <v>3.0804119168426909</v>
      </c>
      <c r="CM31" s="69">
        <v>3.3120197198278647</v>
      </c>
      <c r="CN31" s="69">
        <v>2.6999221441638923</v>
      </c>
      <c r="CO31" s="69">
        <v>2.4001578502111141</v>
      </c>
      <c r="CP31" s="69">
        <v>1.1533237053497543</v>
      </c>
      <c r="CQ31" s="69"/>
      <c r="CR31" s="69">
        <f t="shared" si="50"/>
        <v>-1.5465984388141381</v>
      </c>
      <c r="CS31" s="69">
        <f>'RD T1'!E291</f>
        <v>0.85524617912227197</v>
      </c>
      <c r="CT31" s="69">
        <f t="shared" si="51"/>
        <v>-0.69135225969186609</v>
      </c>
    </row>
    <row r="32" spans="1:98" x14ac:dyDescent="0.2">
      <c r="A32" s="10" t="str">
        <f>name!D28</f>
        <v>91 Elementary trades and related occupations</v>
      </c>
      <c r="B32" s="69">
        <v>5.2264746954007089E-4</v>
      </c>
      <c r="C32" s="69">
        <v>5.6006901140079357E-4</v>
      </c>
      <c r="D32" s="69">
        <v>4.4833797709612676E-4</v>
      </c>
      <c r="E32" s="69">
        <v>6.2030014342481766E-4</v>
      </c>
      <c r="F32" s="69">
        <v>1.0187901839804458E-3</v>
      </c>
      <c r="G32" s="11"/>
      <c r="H32" s="69">
        <f t="shared" si="26"/>
        <v>5.7045220688431908E-4</v>
      </c>
      <c r="I32" s="69">
        <f>'RD T1'!E60</f>
        <v>4.9025014783653253E-4</v>
      </c>
      <c r="J32" s="69">
        <f t="shared" si="27"/>
        <v>1.0607023547208516E-3</v>
      </c>
      <c r="L32" t="str">
        <f t="shared" si="28"/>
        <v>91 Elementary trades and related occupations</v>
      </c>
      <c r="M32" s="69">
        <v>0.1334244773850787</v>
      </c>
      <c r="N32" s="69">
        <v>0.13319196216345372</v>
      </c>
      <c r="O32" s="69">
        <v>9.2027505499364684E-2</v>
      </c>
      <c r="P32" s="69">
        <v>0.13073118556936475</v>
      </c>
      <c r="Q32" s="69">
        <v>0.21103297960162035</v>
      </c>
      <c r="R32" s="11"/>
      <c r="S32" s="69">
        <f t="shared" si="29"/>
        <v>0.11900547410225566</v>
      </c>
      <c r="T32" s="69">
        <f>'RD T1'!E89</f>
        <v>9.2922329800114181E-2</v>
      </c>
      <c r="U32" s="69">
        <f t="shared" si="30"/>
        <v>0.21192780390236984</v>
      </c>
      <c r="W32" t="str">
        <f t="shared" si="31"/>
        <v>91 Elementary trades and related occupations</v>
      </c>
      <c r="X32" s="69">
        <v>0.4743087348624298</v>
      </c>
      <c r="Y32" s="69">
        <v>0.46131552121275748</v>
      </c>
      <c r="Z32" s="69">
        <v>0.4004018621933661</v>
      </c>
      <c r="AA32" s="69">
        <v>0.41248403964356417</v>
      </c>
      <c r="AB32" s="69">
        <v>0.50543861200453855</v>
      </c>
      <c r="AC32" s="69"/>
      <c r="AD32" s="69">
        <f t="shared" si="32"/>
        <v>0.10503674981117245</v>
      </c>
      <c r="AE32" s="69">
        <f>'RD T1'!E118</f>
        <v>0.27707354433767473</v>
      </c>
      <c r="AF32" s="69">
        <f t="shared" si="33"/>
        <v>0.38211029414884717</v>
      </c>
      <c r="AH32" t="str">
        <f t="shared" si="34"/>
        <v>91 Elementary trades and related occupations</v>
      </c>
      <c r="AI32" s="69">
        <v>0.29960210833130657</v>
      </c>
      <c r="AJ32" s="69">
        <v>0.2924658292676891</v>
      </c>
      <c r="AK32" s="69">
        <v>0.24712195483773414</v>
      </c>
      <c r="AL32" s="69">
        <v>0.26196895188864189</v>
      </c>
      <c r="AM32" s="69">
        <v>0.34833768353316991</v>
      </c>
      <c r="AN32" s="69"/>
      <c r="AO32" s="69">
        <f t="shared" si="35"/>
        <v>0.10121572869543577</v>
      </c>
      <c r="AP32" s="69">
        <f>'RD T1'!E147</f>
        <v>0.18605120276429227</v>
      </c>
      <c r="AQ32" s="69">
        <f t="shared" si="36"/>
        <v>0.28726693145972804</v>
      </c>
      <c r="AS32" t="str">
        <f t="shared" si="37"/>
        <v>91 Elementary trades and related occupations</v>
      </c>
      <c r="AT32" s="69">
        <v>0.3178895986959846</v>
      </c>
      <c r="AU32" s="69">
        <v>0.30937074882751547</v>
      </c>
      <c r="AV32" s="69">
        <v>0.30644713760850517</v>
      </c>
      <c r="AW32" s="69">
        <v>0.31237719771024258</v>
      </c>
      <c r="AX32" s="69">
        <v>0.3849931443866158</v>
      </c>
      <c r="AY32" s="69"/>
      <c r="AZ32" s="69">
        <f t="shared" si="38"/>
        <v>7.8546006778110633E-2</v>
      </c>
      <c r="BA32" s="69">
        <f>'RD T1'!E176</f>
        <v>0.18290549912189838</v>
      </c>
      <c r="BB32" s="69">
        <f t="shared" si="39"/>
        <v>0.26145150590000898</v>
      </c>
      <c r="BD32" t="str">
        <f t="shared" si="40"/>
        <v>91 Elementary trades and related occupations</v>
      </c>
      <c r="BE32" s="69">
        <v>2.0181166327060995</v>
      </c>
      <c r="BF32" s="69">
        <v>1.828478796716954</v>
      </c>
      <c r="BG32" s="69">
        <v>1.8900635654650546</v>
      </c>
      <c r="BH32" s="69">
        <v>1.6318269820794358</v>
      </c>
      <c r="BI32" s="69">
        <v>1.9097065957435226</v>
      </c>
      <c r="BJ32" s="69"/>
      <c r="BK32" s="69">
        <f t="shared" si="41"/>
        <v>1.9643030278468032E-2</v>
      </c>
      <c r="BL32" s="69">
        <f>'RD T1'!E205</f>
        <v>0.65603983306258318</v>
      </c>
      <c r="BM32" s="69">
        <f t="shared" si="42"/>
        <v>0.67568286334105121</v>
      </c>
      <c r="BO32" t="str">
        <f t="shared" si="43"/>
        <v>91 Elementary trades and related occupations</v>
      </c>
      <c r="BP32" s="69">
        <v>3.340991729410729</v>
      </c>
      <c r="BQ32" s="69">
        <v>2.8732116337159708</v>
      </c>
      <c r="BR32" s="69">
        <v>2.9013483867252257</v>
      </c>
      <c r="BS32" s="69">
        <v>2.2363467181220922</v>
      </c>
      <c r="BT32" s="69">
        <v>1.9644579410794318</v>
      </c>
      <c r="BU32" s="69"/>
      <c r="BV32" s="69">
        <f t="shared" si="44"/>
        <v>-0.93689044564579382</v>
      </c>
      <c r="BW32" s="69">
        <f>'RD T1'!E234</f>
        <v>0.8316677053088648</v>
      </c>
      <c r="BX32" s="69">
        <f t="shared" si="45"/>
        <v>-0.10522274033692902</v>
      </c>
      <c r="BZ32" t="str">
        <f t="shared" si="46"/>
        <v>91 Elementary trades and related occupations</v>
      </c>
      <c r="CA32" s="69">
        <v>4.7242261857326104</v>
      </c>
      <c r="CB32" s="69">
        <v>4.0506148065553997</v>
      </c>
      <c r="CC32" s="69">
        <v>3.6027966063844139</v>
      </c>
      <c r="CD32" s="69">
        <v>2.9375538415101099</v>
      </c>
      <c r="CE32" s="69">
        <v>2.2594336809045052</v>
      </c>
      <c r="CF32" s="69"/>
      <c r="CG32" s="69">
        <f t="shared" si="47"/>
        <v>-1.3433629254799087</v>
      </c>
      <c r="CH32" s="69">
        <f>'RD T1'!E263</f>
        <v>1.0424273644945505</v>
      </c>
      <c r="CI32" s="69">
        <f t="shared" si="48"/>
        <v>-0.30093556098535812</v>
      </c>
      <c r="CK32" t="str">
        <f t="shared" si="49"/>
        <v>91 Elementary trades and related occupations</v>
      </c>
      <c r="CL32" s="69">
        <v>2.2060545750005507</v>
      </c>
      <c r="CM32" s="69">
        <v>1.9350706076940434</v>
      </c>
      <c r="CN32" s="69">
        <v>1.5648525915721434</v>
      </c>
      <c r="CO32" s="69">
        <v>1.0827268109710197</v>
      </c>
      <c r="CP32" s="69">
        <v>0.55583809852779398</v>
      </c>
      <c r="CQ32" s="69"/>
      <c r="CR32" s="69">
        <f t="shared" si="50"/>
        <v>-1.0090144930443494</v>
      </c>
      <c r="CS32" s="69">
        <f>'RD T1'!E292</f>
        <v>0.30412570055993637</v>
      </c>
      <c r="CT32" s="69">
        <f t="shared" si="51"/>
        <v>-0.70488879248441305</v>
      </c>
    </row>
    <row r="33" spans="1:98" x14ac:dyDescent="0.2">
      <c r="A33" s="10" t="str">
        <f>name!D29</f>
        <v>92 Elementary administration and service occupations</v>
      </c>
      <c r="B33" s="69">
        <v>3.7809115676896259E-2</v>
      </c>
      <c r="C33" s="69">
        <v>4.6109888291979595E-2</v>
      </c>
      <c r="D33" s="69">
        <v>3.8027386353631072E-2</v>
      </c>
      <c r="E33" s="69">
        <v>6.4524013327486932E-2</v>
      </c>
      <c r="F33" s="69">
        <v>9.755042335989253E-2</v>
      </c>
      <c r="G33" s="11"/>
      <c r="H33" s="69">
        <f t="shared" ref="H33" si="52">F33-D33</f>
        <v>5.9523037006261457E-2</v>
      </c>
      <c r="I33" s="69">
        <f>'RD T1'!E61</f>
        <v>4.5670171707818091E-2</v>
      </c>
      <c r="J33" s="69">
        <f t="shared" ref="J33" si="53">SUM(H33:I33)</f>
        <v>0.10519320871407956</v>
      </c>
      <c r="L33" t="str">
        <f t="shared" ref="L33" si="54">A33</f>
        <v>92 Elementary administration and service occupations</v>
      </c>
      <c r="M33" s="69">
        <v>0.8869900757878878</v>
      </c>
      <c r="N33" s="69">
        <v>1.0209844264852488</v>
      </c>
      <c r="O33" s="69">
        <v>0.85162716155976836</v>
      </c>
      <c r="P33" s="69">
        <v>1.423022309588313</v>
      </c>
      <c r="Q33" s="69">
        <v>2.1001317421919845</v>
      </c>
      <c r="R33" s="11"/>
      <c r="S33" s="69">
        <f t="shared" ref="S33" si="55">Q33-O33</f>
        <v>1.2485045806322161</v>
      </c>
      <c r="T33" s="69">
        <f>'RD T1'!E90</f>
        <v>0.97876356874126447</v>
      </c>
      <c r="U33" s="69">
        <f t="shared" ref="U33" si="56">SUM(S33:T33)</f>
        <v>2.2272681493734807</v>
      </c>
      <c r="W33" t="str">
        <f t="shared" ref="W33" si="57">A33</f>
        <v>92 Elementary administration and service occupations</v>
      </c>
      <c r="X33" s="69">
        <v>3.2679891926039453</v>
      </c>
      <c r="Y33" s="69">
        <v>3.6586836869596939</v>
      </c>
      <c r="Z33" s="69">
        <v>3.3967058221602091</v>
      </c>
      <c r="AA33" s="69">
        <v>4.4099876285545738</v>
      </c>
      <c r="AB33" s="69">
        <v>5.4590666058885802</v>
      </c>
      <c r="AC33" s="69"/>
      <c r="AD33" s="69">
        <f t="shared" ref="AD33" si="58">AB33-Z33</f>
        <v>2.0623607837283711</v>
      </c>
      <c r="AE33" s="69">
        <f>'RD T1'!E119</f>
        <v>2.9995379746040003</v>
      </c>
      <c r="AF33" s="69">
        <f t="shared" ref="AF33" si="59">SUM(AD33:AE33)</f>
        <v>5.0618987583323714</v>
      </c>
      <c r="AH33" t="str">
        <f t="shared" ref="AH33" si="60">L33</f>
        <v>92 Elementary administration and service occupations</v>
      </c>
      <c r="AI33" s="69">
        <v>1.5970531194497866</v>
      </c>
      <c r="AJ33" s="69">
        <v>1.810501583093485</v>
      </c>
      <c r="AK33" s="69">
        <v>1.7086116840647523</v>
      </c>
      <c r="AL33" s="69">
        <v>2.2154605180107545</v>
      </c>
      <c r="AM33" s="69">
        <v>2.8934969499813921</v>
      </c>
      <c r="AN33" s="69"/>
      <c r="AO33" s="69">
        <f t="shared" ref="AO33" si="61">AM33-AK33</f>
        <v>1.1848852659166398</v>
      </c>
      <c r="AP33" s="69">
        <f>'RD T1'!E148</f>
        <v>1.4974756229475572</v>
      </c>
      <c r="AQ33" s="69">
        <f t="shared" ref="AQ33" si="62">SUM(AO33:AP33)</f>
        <v>2.682360888864197</v>
      </c>
      <c r="AS33" t="str">
        <f t="shared" ref="AS33" si="63">W33</f>
        <v>92 Elementary administration and service occupations</v>
      </c>
      <c r="AT33" s="69">
        <v>1.4711423633143241</v>
      </c>
      <c r="AU33" s="69">
        <v>1.5641595702884168</v>
      </c>
      <c r="AV33" s="69">
        <v>1.4937109860939435</v>
      </c>
      <c r="AW33" s="69">
        <v>1.8594273799257108</v>
      </c>
      <c r="AX33" s="69">
        <v>2.2927203474738471</v>
      </c>
      <c r="AY33" s="69"/>
      <c r="AZ33" s="69">
        <f t="shared" ref="AZ33" si="64">AX33-AV33</f>
        <v>0.79900936137990364</v>
      </c>
      <c r="BA33" s="69">
        <f>'RD T1'!E177</f>
        <v>1.2028380858824439</v>
      </c>
      <c r="BB33" s="69">
        <f t="shared" ref="BB33" si="65">SUM(AZ33:BA33)</f>
        <v>2.0018474472623478</v>
      </c>
      <c r="BD33" t="str">
        <f t="shared" ref="BD33" si="66">AH33</f>
        <v>92 Elementary administration and service occupations</v>
      </c>
      <c r="BE33" s="69">
        <v>10.615357784256711</v>
      </c>
      <c r="BF33" s="69">
        <v>10.254210586741713</v>
      </c>
      <c r="BG33" s="69">
        <v>10.252610380051189</v>
      </c>
      <c r="BH33" s="69">
        <v>10.237351752601622</v>
      </c>
      <c r="BI33" s="69">
        <v>10.873132409090605</v>
      </c>
      <c r="BJ33" s="69"/>
      <c r="BK33" s="69">
        <f t="shared" ref="BK33" si="67">BI33-BG33</f>
        <v>0.62052202903941556</v>
      </c>
      <c r="BL33" s="69">
        <f>'RD T1'!E206</f>
        <v>5.0234978064641904</v>
      </c>
      <c r="BM33" s="69">
        <f t="shared" ref="BM33" si="68">SUM(BK33:BL33)</f>
        <v>5.644019835503606</v>
      </c>
      <c r="BO33" t="str">
        <f t="shared" ref="BO33" si="69">AS33</f>
        <v>92 Elementary administration and service occupations</v>
      </c>
      <c r="BP33" s="69">
        <v>16.17479678909994</v>
      </c>
      <c r="BQ33" s="69">
        <v>15.735705163841065</v>
      </c>
      <c r="BR33" s="69">
        <v>15.963056741038788</v>
      </c>
      <c r="BS33" s="69">
        <v>14.76237552276381</v>
      </c>
      <c r="BT33" s="69">
        <v>12.270055469545005</v>
      </c>
      <c r="BU33" s="69"/>
      <c r="BV33" s="69">
        <f t="shared" ref="BV33" si="70">BT33-BR33</f>
        <v>-3.6930012714937828</v>
      </c>
      <c r="BW33" s="69">
        <f>'RD T1'!E235</f>
        <v>6.6813984692050497</v>
      </c>
      <c r="BX33" s="69">
        <f t="shared" ref="BX33" si="71">SUM(BV33:BW33)</f>
        <v>2.9883971977112669</v>
      </c>
      <c r="BZ33" t="str">
        <f t="shared" ref="BZ33" si="72">BD33</f>
        <v>92 Elementary administration and service occupations</v>
      </c>
      <c r="CA33" s="69">
        <v>16.451640032844256</v>
      </c>
      <c r="CB33" s="69">
        <v>15.597645524697599</v>
      </c>
      <c r="CC33" s="69">
        <v>13.566026820868592</v>
      </c>
      <c r="CD33" s="69">
        <v>13.272999642867829</v>
      </c>
      <c r="CE33" s="69">
        <v>9.3752679958003089</v>
      </c>
      <c r="CF33" s="69"/>
      <c r="CG33" s="69">
        <f t="shared" ref="CG33" si="73">CE33-CC33</f>
        <v>-4.1907588250682828</v>
      </c>
      <c r="CH33" s="69">
        <f>'RD T1'!E264</f>
        <v>4.6145303226124179</v>
      </c>
      <c r="CI33" s="69">
        <f t="shared" ref="CI33" si="74">SUM(CG33:CH33)</f>
        <v>0.42377149754413512</v>
      </c>
      <c r="CK33" t="str">
        <f t="shared" ref="CK33" si="75">BO33</f>
        <v>92 Elementary administration and service occupations</v>
      </c>
      <c r="CL33" s="69">
        <v>8.8858069301039357</v>
      </c>
      <c r="CM33" s="69">
        <v>7.2297219857612127</v>
      </c>
      <c r="CN33" s="69">
        <v>5.2450968800278943</v>
      </c>
      <c r="CO33" s="69">
        <v>3.7501534835043153</v>
      </c>
      <c r="CP33" s="69">
        <v>1.9181629820512216</v>
      </c>
      <c r="CQ33" s="69"/>
      <c r="CR33" s="69">
        <f t="shared" ref="CR33" si="76">CP33-CN33</f>
        <v>-3.3269338979766729</v>
      </c>
      <c r="CS33" s="69">
        <f>'RD T1'!E293</f>
        <v>0.98595379541104244</v>
      </c>
      <c r="CT33" s="69">
        <f t="shared" ref="CT33" si="77">SUM(CR33:CS33)</f>
        <v>-2.3409801025656307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7.453905025265823</v>
      </c>
      <c r="C35" s="67">
        <f t="shared" ref="C35:F35" si="78">SUM(C8:C33)</f>
        <v>9.0990913122124244</v>
      </c>
      <c r="D35" s="67">
        <f t="shared" si="78"/>
        <v>8.753901399320732</v>
      </c>
      <c r="E35" s="67">
        <f t="shared" si="78"/>
        <v>11.90006708417622</v>
      </c>
      <c r="F35" s="67">
        <f t="shared" si="78"/>
        <v>16.151926408046481</v>
      </c>
      <c r="G35" s="11"/>
      <c r="H35" s="67">
        <f>F35-D35</f>
        <v>7.3980250087257495</v>
      </c>
      <c r="I35" s="67">
        <f>SUM(I8:I33)</f>
        <v>6.743785873050876</v>
      </c>
      <c r="J35" s="67">
        <f>SUM(H35:I35)</f>
        <v>14.141810881776625</v>
      </c>
      <c r="L35" s="24" t="str">
        <f>A35</f>
        <v>All occupations</v>
      </c>
      <c r="M35" s="67">
        <f>SUM(M8:M33)</f>
        <v>48.533879616761311</v>
      </c>
      <c r="N35" s="67">
        <f t="shared" ref="N35:Q35" si="79">SUM(N8:N33)</f>
        <v>61.486616561857844</v>
      </c>
      <c r="O35" s="67">
        <f t="shared" si="79"/>
        <v>59.112707308220799</v>
      </c>
      <c r="P35" s="67">
        <f t="shared" si="79"/>
        <v>80.954188200374745</v>
      </c>
      <c r="Q35" s="67">
        <f t="shared" si="79"/>
        <v>109.92262011721797</v>
      </c>
      <c r="R35" s="11"/>
      <c r="S35" s="67">
        <f t="shared" si="29"/>
        <v>50.809912808997176</v>
      </c>
      <c r="T35" s="67">
        <f>SUM(T8:T33)</f>
        <v>48.261835494312912</v>
      </c>
      <c r="U35" s="67">
        <f>SUM(S35:T35)</f>
        <v>99.071748303310088</v>
      </c>
      <c r="W35" s="24" t="str">
        <f>A35</f>
        <v>All occupations</v>
      </c>
      <c r="X35" s="67">
        <f>SUM(X8:X33)</f>
        <v>100.79639418098236</v>
      </c>
      <c r="Y35" s="67">
        <f t="shared" ref="Y35:AB35" si="80">SUM(Y8:Y33)</f>
        <v>113.87307989564897</v>
      </c>
      <c r="Z35" s="67">
        <f t="shared" si="80"/>
        <v>117.32044935561436</v>
      </c>
      <c r="AA35" s="67">
        <f t="shared" si="80"/>
        <v>131.90472074373926</v>
      </c>
      <c r="AB35" s="67">
        <f t="shared" si="80"/>
        <v>154.60541010765462</v>
      </c>
      <c r="AC35" s="69"/>
      <c r="AD35" s="67">
        <f t="shared" ref="AD35" si="81">AB35-Z35</f>
        <v>37.284960752040263</v>
      </c>
      <c r="AE35" s="67">
        <f>SUM(AE8:AE33)</f>
        <v>76.037414872662822</v>
      </c>
      <c r="AF35" s="67">
        <f>SUM(AD35:AE35)</f>
        <v>113.32237562470308</v>
      </c>
      <c r="AH35" s="24" t="str">
        <f>L35</f>
        <v>All occupations</v>
      </c>
      <c r="AI35" s="67">
        <f>SUM(AI8:AI33)</f>
        <v>34.333740171587621</v>
      </c>
      <c r="AJ35" s="67">
        <f t="shared" ref="AJ35:AM35" si="82">SUM(AJ8:AJ33)</f>
        <v>33.734353831325961</v>
      </c>
      <c r="AK35" s="67">
        <f t="shared" si="82"/>
        <v>33.090690972174961</v>
      </c>
      <c r="AL35" s="67">
        <f t="shared" si="82"/>
        <v>34.60336018602905</v>
      </c>
      <c r="AM35" s="67">
        <f t="shared" si="82"/>
        <v>37.668330847519023</v>
      </c>
      <c r="AN35" s="69"/>
      <c r="AO35" s="67">
        <f t="shared" ref="AO35" si="83">AM35-AK35</f>
        <v>4.5776398753440617</v>
      </c>
      <c r="AP35" s="67">
        <f>SUM(AP8:AP33)</f>
        <v>19.148594444896155</v>
      </c>
      <c r="AQ35" s="67">
        <f>SUM(AO35:AP35)</f>
        <v>23.726234320240216</v>
      </c>
      <c r="AS35" s="24" t="str">
        <f>W35</f>
        <v>All occupations</v>
      </c>
      <c r="AT35" s="67">
        <f>SUM(AT8:AT33)</f>
        <v>28.883887880083748</v>
      </c>
      <c r="AU35" s="67">
        <f t="shared" ref="AU35:AX35" si="84">SUM(AU8:AU33)</f>
        <v>31.234084660198636</v>
      </c>
      <c r="AV35" s="67">
        <f t="shared" si="84"/>
        <v>31.55373706177669</v>
      </c>
      <c r="AW35" s="67">
        <f t="shared" si="84"/>
        <v>35.043946463825911</v>
      </c>
      <c r="AX35" s="67">
        <f t="shared" si="84"/>
        <v>40.638059846465794</v>
      </c>
      <c r="AY35" s="69"/>
      <c r="AZ35" s="67">
        <f t="shared" ref="AZ35" si="85">AX35-AV35</f>
        <v>9.0843227846891033</v>
      </c>
      <c r="BA35" s="67">
        <f>SUM(BA8:BA33)</f>
        <v>19.325022116172761</v>
      </c>
      <c r="BB35" s="67">
        <f>SUM(AZ35:BA35)</f>
        <v>28.409344900861864</v>
      </c>
      <c r="BD35" s="24" t="str">
        <f>AH35</f>
        <v>All occupations</v>
      </c>
      <c r="BE35" s="67">
        <f>SUM(BE8:BE33)</f>
        <v>135.1379049555342</v>
      </c>
      <c r="BF35" s="67">
        <f t="shared" ref="BF35:BI35" si="86">SUM(BF8:BF33)</f>
        <v>142.12806479331982</v>
      </c>
      <c r="BG35" s="67">
        <f t="shared" si="86"/>
        <v>153.48842711909435</v>
      </c>
      <c r="BH35" s="67">
        <f t="shared" si="86"/>
        <v>150.13315963063357</v>
      </c>
      <c r="BI35" s="67">
        <f t="shared" si="86"/>
        <v>162.057866539782</v>
      </c>
      <c r="BJ35" s="69"/>
      <c r="BK35" s="67">
        <f t="shared" ref="BK35" si="87">BI35-BG35</f>
        <v>8.5694394206876439</v>
      </c>
      <c r="BL35" s="67">
        <f>SUM(BL8:BL33)</f>
        <v>69.890562486065363</v>
      </c>
      <c r="BM35" s="67">
        <f>SUM(BK35:BL35)</f>
        <v>78.460001906753007</v>
      </c>
      <c r="BO35" s="24" t="str">
        <f>AS35</f>
        <v>All occupations</v>
      </c>
      <c r="BP35" s="67">
        <f>SUM(BP8:BP33)</f>
        <v>130.82146963636609</v>
      </c>
      <c r="BQ35" s="67">
        <f t="shared" ref="BQ35:BT35" si="88">SUM(BQ8:BQ33)</f>
        <v>126.4007730610232</v>
      </c>
      <c r="BR35" s="67">
        <f t="shared" si="88"/>
        <v>136.89329311654987</v>
      </c>
      <c r="BS35" s="67">
        <f t="shared" si="88"/>
        <v>118.76786856378702</v>
      </c>
      <c r="BT35" s="67">
        <f t="shared" si="88"/>
        <v>94.586375788512882</v>
      </c>
      <c r="BU35" s="69"/>
      <c r="BV35" s="67">
        <f t="shared" ref="BV35" si="89">BT35-BR35</f>
        <v>-42.306917328036988</v>
      </c>
      <c r="BW35" s="67">
        <f>SUM(BW8:BW33)</f>
        <v>50.83756891621519</v>
      </c>
      <c r="BX35" s="67">
        <f>SUM(BV35:BW35)</f>
        <v>8.5306515881782019</v>
      </c>
      <c r="BZ35" s="24" t="str">
        <f>BD35</f>
        <v>All occupations</v>
      </c>
      <c r="CA35" s="67">
        <f>SUM(CA8:CA33)</f>
        <v>94.758913335858836</v>
      </c>
      <c r="CB35" s="67">
        <f t="shared" ref="CB35:CE35" si="90">SUM(CB8:CB33)</f>
        <v>86.576108268775073</v>
      </c>
      <c r="CC35" s="67">
        <f t="shared" si="90"/>
        <v>78.690720104849959</v>
      </c>
      <c r="CD35" s="67">
        <f t="shared" si="90"/>
        <v>70.311175243900067</v>
      </c>
      <c r="CE35" s="67">
        <f t="shared" si="90"/>
        <v>46.263405428203257</v>
      </c>
      <c r="CF35" s="69"/>
      <c r="CG35" s="67">
        <f t="shared" ref="CG35" si="91">CE35-CC35</f>
        <v>-32.427314676646702</v>
      </c>
      <c r="CH35" s="67">
        <f>SUM(CH8:CH33)</f>
        <v>23.590084575898562</v>
      </c>
      <c r="CI35" s="67">
        <f>SUM(CG35:CH35)</f>
        <v>-8.8372301007481404</v>
      </c>
      <c r="CK35" s="24" t="str">
        <f>BO35</f>
        <v>All occupations</v>
      </c>
      <c r="CL35" s="67">
        <f>SUM(CL8:CL33)</f>
        <v>35.659905197559986</v>
      </c>
      <c r="CM35" s="67">
        <f t="shared" ref="CM35:CP35" si="92">SUM(CM8:CM33)</f>
        <v>33.542827615638558</v>
      </c>
      <c r="CN35" s="67">
        <f t="shared" si="92"/>
        <v>26.515073562398257</v>
      </c>
      <c r="CO35" s="67">
        <f t="shared" si="92"/>
        <v>21.18551388353427</v>
      </c>
      <c r="CP35" s="67">
        <f t="shared" si="92"/>
        <v>12.819004916597986</v>
      </c>
      <c r="CQ35" s="69"/>
      <c r="CR35" s="67">
        <f t="shared" ref="CR35" si="93">CP35-CN35</f>
        <v>-13.696068645800271</v>
      </c>
      <c r="CS35" s="67">
        <f>SUM(CS8:CS33)</f>
        <v>6.5194793475190966</v>
      </c>
      <c r="CT35" s="67">
        <f>SUM(CR35:CS35)</f>
        <v>-7.1765892982811739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Sheffield City Region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Sheffield City Region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Sheffield City Region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Sheffield City Region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Sheffield City Region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Sheffield City Region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Sheffield City Region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Sheffield City Region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Sheffield City Region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5.4045121099556059</v>
      </c>
      <c r="C45" s="18">
        <f t="shared" si="104"/>
        <v>5.5677594183135763</v>
      </c>
      <c r="D45" s="18">
        <f t="shared" si="104"/>
        <v>5.5025074196931403</v>
      </c>
      <c r="E45" s="18">
        <f t="shared" si="104"/>
        <v>5.2052721477869195</v>
      </c>
      <c r="F45" s="18">
        <f t="shared" si="104"/>
        <v>5.3167001197187798</v>
      </c>
      <c r="H45" s="68">
        <f t="shared" ref="H45:H70" si="105">IF(D8&gt;0,(H8/D8)*100,0)</f>
        <v>78.280648459893214</v>
      </c>
      <c r="I45" s="69">
        <f t="shared" ref="I45:I70" si="106">IF(D8&gt;0,I8/D8*100,0)</f>
        <v>81.944011531115819</v>
      </c>
      <c r="J45" s="69">
        <f t="shared" ref="J45:J70" si="107">IF(D8&gt;0,(J8/D8)*100,0)</f>
        <v>160.22465999100902</v>
      </c>
      <c r="L45" t="str">
        <f>A45</f>
        <v>11 Corporate managers and directors</v>
      </c>
      <c r="M45" s="18">
        <f t="shared" ref="M45:Q54" si="108">M8/M$35*100</f>
        <v>7.567137734903473</v>
      </c>
      <c r="N45" s="18">
        <f t="shared" si="108"/>
        <v>7.8346135608794372</v>
      </c>
      <c r="O45" s="18">
        <f t="shared" si="108"/>
        <v>7.7128564493332314</v>
      </c>
      <c r="P45" s="18">
        <f t="shared" si="108"/>
        <v>7.1869289673951897</v>
      </c>
      <c r="Q45" s="18">
        <f t="shared" si="108"/>
        <v>7.3405782365540002</v>
      </c>
      <c r="S45" s="68">
        <f t="shared" ref="S45:S70" si="109">IF(O8&gt;0,(S8/O8)*100,0)</f>
        <v>76.978799554960347</v>
      </c>
      <c r="T45" s="69">
        <f t="shared" ref="T45:T70" si="110">IF(O8&gt;0,T8/O8*100,0)</f>
        <v>83.023429950977558</v>
      </c>
      <c r="U45" s="69">
        <f t="shared" ref="U45:U70" si="111">IF(O8&gt;0,(U8/O8)*100,0)</f>
        <v>160.00222950593792</v>
      </c>
      <c r="W45" t="str">
        <f>A45</f>
        <v>11 Corporate managers and directors</v>
      </c>
      <c r="X45" s="18">
        <f t="shared" ref="X45:AB54" si="112">X8/X$35*100</f>
        <v>8.7223308909903761</v>
      </c>
      <c r="Y45" s="18">
        <f t="shared" si="112"/>
        <v>9.7405192236126954</v>
      </c>
      <c r="Z45" s="18">
        <f t="shared" si="112"/>
        <v>9.8822308873471556</v>
      </c>
      <c r="AA45" s="18">
        <f t="shared" si="112"/>
        <v>9.0539893211400866</v>
      </c>
      <c r="AB45" s="18">
        <f t="shared" si="112"/>
        <v>9.2618803313603912</v>
      </c>
      <c r="AD45" s="68">
        <f t="shared" ref="AD45:AD70" si="113">IF(Z8&gt;0,(AD8/Z8)*100,0)</f>
        <v>23.508013979554395</v>
      </c>
      <c r="AE45" s="69">
        <f t="shared" ref="AE45:AE70" si="114">IF(Z8&gt;0,AE8/Z8*100,0)</f>
        <v>64.931567537176676</v>
      </c>
      <c r="AF45" s="69">
        <f t="shared" ref="AF45:AF70" si="115">IF(Z8&gt;0,(AF8/Z8)*100,0)</f>
        <v>88.439581516731081</v>
      </c>
      <c r="AH45" t="str">
        <f>L45</f>
        <v>11 Corporate managers and directors</v>
      </c>
      <c r="AI45" s="18">
        <f t="shared" ref="AI45:AM54" si="116">AI8/AI$35*100</f>
        <v>5.9809548532813404</v>
      </c>
      <c r="AJ45" s="18">
        <f t="shared" si="116"/>
        <v>6.8523916806555212</v>
      </c>
      <c r="AK45" s="18">
        <f t="shared" si="116"/>
        <v>7.5737551641332583</v>
      </c>
      <c r="AL45" s="18">
        <f t="shared" si="116"/>
        <v>6.9193283685490812</v>
      </c>
      <c r="AM45" s="18">
        <f t="shared" si="116"/>
        <v>6.9341882332048872</v>
      </c>
      <c r="AO45" s="68">
        <f t="shared" ref="AO45:AO70" si="117">IF(AK8&gt;0,(AO8/AK8)*100,0)</f>
        <v>4.2209207077611639</v>
      </c>
      <c r="AP45" s="69">
        <f t="shared" ref="AP45:AP70" si="118">IF(AK8&gt;0,AP8/AK8*100,0)</f>
        <v>53.621070366945467</v>
      </c>
      <c r="AQ45" s="69">
        <f t="shared" ref="AQ45:AQ70" si="119">IF(AK8&gt;0,(AQ8/AK8)*100,0)</f>
        <v>57.841991074706634</v>
      </c>
      <c r="AS45" t="str">
        <f>W45</f>
        <v>11 Corporate managers and directors</v>
      </c>
      <c r="AT45" s="18">
        <f t="shared" ref="AT45:AX54" si="120">AT8/AT$35*100</f>
        <v>8.9419068273465587</v>
      </c>
      <c r="AU45" s="18">
        <f t="shared" si="120"/>
        <v>9.6169422632464343</v>
      </c>
      <c r="AV45" s="18">
        <f t="shared" si="120"/>
        <v>10.337164731526022</v>
      </c>
      <c r="AW45" s="18">
        <f t="shared" si="120"/>
        <v>8.8819281313215157</v>
      </c>
      <c r="AX45" s="18">
        <f t="shared" si="120"/>
        <v>8.5895379217671142</v>
      </c>
      <c r="AZ45" s="68">
        <f t="shared" ref="AZ45:AZ70" si="121">IF(AV8&gt;0,(AZ8/AV8)*100,0)</f>
        <v>7.0164468670157758</v>
      </c>
      <c r="BA45" s="69">
        <f t="shared" ref="BA45:BA70" si="122">IF(AV8&gt;0,BA8/AV8*100,0)</f>
        <v>54.623433277641276</v>
      </c>
      <c r="BB45" s="69">
        <f t="shared" ref="BB45:BB70" si="123">IF(AV8&gt;0,(BB8/AV8)*100,0)</f>
        <v>61.639880144657056</v>
      </c>
      <c r="BD45" t="str">
        <f>AH45</f>
        <v>11 Corporate managers and directors</v>
      </c>
      <c r="BE45" s="18">
        <f t="shared" ref="BE45:BI54" si="124">BE8/BE$35*100</f>
        <v>4.9719235523781515</v>
      </c>
      <c r="BF45" s="18">
        <f t="shared" si="124"/>
        <v>5.6924185908375566</v>
      </c>
      <c r="BG45" s="18">
        <f t="shared" si="124"/>
        <v>6.3098969689775242</v>
      </c>
      <c r="BH45" s="18">
        <f t="shared" si="124"/>
        <v>5.1262852073116845</v>
      </c>
      <c r="BI45" s="18">
        <f t="shared" si="124"/>
        <v>5.2150874996147509</v>
      </c>
      <c r="BK45" s="68">
        <f t="shared" ref="BK45:BK70" si="125">IF(BG8&gt;0,(BK8/BG8)*100,0)</f>
        <v>-12.736261846621618</v>
      </c>
      <c r="BL45" s="69">
        <f t="shared" ref="BL45:BL70" si="126">IF(BG8&gt;0,BL8/BG8*100,0)</f>
        <v>36.259509445064012</v>
      </c>
      <c r="BM45" s="69">
        <f t="shared" ref="BM45:BM70" si="127">IF(BG8&gt;0,(BM8/BG8)*100,0)</f>
        <v>23.523247598442396</v>
      </c>
      <c r="BO45" t="str">
        <f>AS45</f>
        <v>11 Corporate managers and directors</v>
      </c>
      <c r="BP45" s="18">
        <f t="shared" ref="BP45:BT54" si="128">BP8/BP$35*100</f>
        <v>4.1254133837162419</v>
      </c>
      <c r="BQ45" s="18">
        <f t="shared" si="128"/>
        <v>4.6328684180541604</v>
      </c>
      <c r="BR45" s="18">
        <f t="shared" si="128"/>
        <v>4.885028515014171</v>
      </c>
      <c r="BS45" s="18">
        <f t="shared" si="128"/>
        <v>4.0501472548095263</v>
      </c>
      <c r="BT45" s="18">
        <f t="shared" si="128"/>
        <v>3.832640436651813</v>
      </c>
      <c r="BV45" s="68">
        <f t="shared" ref="BV45:BV70" si="129">IF(BR8&gt;0,(BV8/BR8)*100,0)</f>
        <v>-45.790252008609613</v>
      </c>
      <c r="BW45" s="69">
        <f t="shared" ref="BW45:BW70" si="130">IF(BR8&gt;0,BW8/BR8*100,0)</f>
        <v>30.628119941598985</v>
      </c>
      <c r="BX45" s="69">
        <f t="shared" ref="BX45:BX70" si="131">IF(BR8&gt;0,(BX8/BR8)*100,0)</f>
        <v>-15.162132067010624</v>
      </c>
      <c r="BZ45" t="str">
        <f>BD45</f>
        <v>11 Corporate managers and directors</v>
      </c>
      <c r="CA45" s="18">
        <f t="shared" ref="CA45:CE54" si="132">CA8/CA$35*100</f>
        <v>4.2017831675789239</v>
      </c>
      <c r="CB45" s="18">
        <f t="shared" si="132"/>
        <v>4.9289977643968372</v>
      </c>
      <c r="CC45" s="18">
        <f t="shared" si="132"/>
        <v>5.6694254396673545</v>
      </c>
      <c r="CD45" s="18">
        <f t="shared" si="132"/>
        <v>5.4307963029271109</v>
      </c>
      <c r="CE45" s="18">
        <f t="shared" si="132"/>
        <v>5.9841879079942748</v>
      </c>
      <c r="CG45" s="68">
        <f t="shared" ref="CG45:CG70" si="133">IF(CC8&gt;0,(CG8/CC8)*100,0)</f>
        <v>-37.944503837205204</v>
      </c>
      <c r="CH45" s="69">
        <f t="shared" ref="CH45:CH70" si="134">IF(CC8&gt;0,CH8/CC8*100,0)</f>
        <v>32.646312227010291</v>
      </c>
      <c r="CI45" s="69">
        <f t="shared" ref="CI45:CI70" si="135">IF(CC8&gt;0,(CI8/CC8)*100,0)</f>
        <v>-5.2981916101949071</v>
      </c>
      <c r="CK45" t="str">
        <f>BO45</f>
        <v>11 Corporate managers and directors</v>
      </c>
      <c r="CL45" s="18">
        <f t="shared" ref="CL45:CP54" si="136">CL8/CL$35*100</f>
        <v>2.5920149506169441</v>
      </c>
      <c r="CM45" s="18">
        <f t="shared" si="136"/>
        <v>3.2515385002604575</v>
      </c>
      <c r="CN45" s="18">
        <f t="shared" si="136"/>
        <v>3.2870509081206674</v>
      </c>
      <c r="CO45" s="18">
        <f t="shared" si="136"/>
        <v>3.1197061152869696</v>
      </c>
      <c r="CP45" s="18">
        <f t="shared" si="136"/>
        <v>4.1839976879662641</v>
      </c>
      <c r="CR45" s="68">
        <f t="shared" ref="CR45:CR70" si="137">IF(CN8&gt;0,(CR8/CN8)*100,0)</f>
        <v>-38.461559901985694</v>
      </c>
      <c r="CS45" s="69">
        <f t="shared" ref="CS45:CS70" si="138">IF(CN8&gt;0,CS8/CN8*100,0)</f>
        <v>26.715477669294689</v>
      </c>
      <c r="CT45" s="69">
        <f t="shared" ref="CT45:CT70" si="139">IF(CN8&gt;0,(CT8/CN8)*100,0)</f>
        <v>-11.746082232691002</v>
      </c>
    </row>
    <row r="46" spans="1:98" x14ac:dyDescent="0.2">
      <c r="A46" t="str">
        <f t="shared" si="103"/>
        <v>12 Other managers and proprietors</v>
      </c>
      <c r="B46" s="18">
        <f t="shared" si="104"/>
        <v>2.4577247938609434</v>
      </c>
      <c r="C46" s="18">
        <f t="shared" si="104"/>
        <v>2.3195170151842235</v>
      </c>
      <c r="D46" s="18">
        <f t="shared" si="104"/>
        <v>2.2811974743340313</v>
      </c>
      <c r="E46" s="18">
        <f t="shared" si="104"/>
        <v>2.878466466805925</v>
      </c>
      <c r="F46" s="18">
        <f t="shared" si="104"/>
        <v>3.153244168458468</v>
      </c>
      <c r="H46" s="68">
        <f t="shared" si="105"/>
        <v>155.04534172655019</v>
      </c>
      <c r="I46" s="69">
        <f t="shared" si="106"/>
        <v>128.95110680893404</v>
      </c>
      <c r="J46" s="69">
        <f t="shared" si="107"/>
        <v>283.99644853548421</v>
      </c>
      <c r="L46" t="str">
        <f t="shared" ref="L46:L69" si="140">A46</f>
        <v>12 Other managers and proprietors</v>
      </c>
      <c r="M46" s="18">
        <f t="shared" si="108"/>
        <v>2.9909994095804171</v>
      </c>
      <c r="N46" s="18">
        <f t="shared" si="108"/>
        <v>2.8980170570688921</v>
      </c>
      <c r="O46" s="18">
        <f t="shared" si="108"/>
        <v>2.7685237848050281</v>
      </c>
      <c r="P46" s="18">
        <f t="shared" si="108"/>
        <v>3.4633846244762956</v>
      </c>
      <c r="Q46" s="18">
        <f t="shared" si="108"/>
        <v>3.9338655542416374</v>
      </c>
      <c r="S46" s="68">
        <f t="shared" si="109"/>
        <v>164.22717153473528</v>
      </c>
      <c r="T46" s="69">
        <f t="shared" si="110"/>
        <v>127.06218317417471</v>
      </c>
      <c r="U46" s="69">
        <f t="shared" si="111"/>
        <v>291.28935470890997</v>
      </c>
      <c r="W46" t="str">
        <f t="shared" ref="W46:W69" si="141">A46</f>
        <v>12 Other managers and proprietors</v>
      </c>
      <c r="X46" s="18">
        <f t="shared" si="112"/>
        <v>3.4668975931789991</v>
      </c>
      <c r="Y46" s="18">
        <f t="shared" si="112"/>
        <v>3.4907904537629273</v>
      </c>
      <c r="Z46" s="18">
        <f t="shared" si="112"/>
        <v>3.3951411218415073</v>
      </c>
      <c r="AA46" s="18">
        <f t="shared" si="112"/>
        <v>4.1292119271758372</v>
      </c>
      <c r="AB46" s="18">
        <f t="shared" si="112"/>
        <v>4.5744454381213586</v>
      </c>
      <c r="AD46" s="68">
        <f t="shared" si="113"/>
        <v>77.554461899134097</v>
      </c>
      <c r="AE46" s="69">
        <f t="shared" si="114"/>
        <v>95.112846783765804</v>
      </c>
      <c r="AF46" s="69">
        <f t="shared" si="115"/>
        <v>172.66730868289989</v>
      </c>
      <c r="AH46" t="str">
        <f t="shared" ref="AH46:AH69" si="142">L46</f>
        <v>12 Other managers and proprietors</v>
      </c>
      <c r="AI46" s="18">
        <f t="shared" si="116"/>
        <v>3.1660485633919757</v>
      </c>
      <c r="AJ46" s="18">
        <f t="shared" si="116"/>
        <v>3.5913052879322107</v>
      </c>
      <c r="AK46" s="18">
        <f t="shared" si="116"/>
        <v>3.8191579367840198</v>
      </c>
      <c r="AL46" s="18">
        <f t="shared" si="116"/>
        <v>4.6183329466809715</v>
      </c>
      <c r="AM46" s="18">
        <f t="shared" si="116"/>
        <v>5.2863570733109793</v>
      </c>
      <c r="AO46" s="68">
        <f t="shared" si="117"/>
        <v>57.564877686731073</v>
      </c>
      <c r="AP46" s="69">
        <f t="shared" si="118"/>
        <v>86.5476123590783</v>
      </c>
      <c r="AQ46" s="69">
        <f t="shared" si="119"/>
        <v>144.11249004580938</v>
      </c>
      <c r="AS46" t="str">
        <f t="shared" ref="AS46:AS69" si="143">W46</f>
        <v>12 Other managers and proprietors</v>
      </c>
      <c r="AT46" s="18">
        <f t="shared" si="120"/>
        <v>3.9142648179324975</v>
      </c>
      <c r="AU46" s="18">
        <f t="shared" si="120"/>
        <v>3.9848669805263879</v>
      </c>
      <c r="AV46" s="18">
        <f t="shared" si="120"/>
        <v>3.9839704094955124</v>
      </c>
      <c r="AW46" s="18">
        <f t="shared" si="120"/>
        <v>4.7430343091467115</v>
      </c>
      <c r="AX46" s="18">
        <f t="shared" si="120"/>
        <v>5.0313228784753434</v>
      </c>
      <c r="AZ46" s="68">
        <f t="shared" si="121"/>
        <v>62.647820381620853</v>
      </c>
      <c r="BA46" s="69">
        <f t="shared" si="122"/>
        <v>83.832983651026069</v>
      </c>
      <c r="BB46" s="69">
        <f t="shared" si="123"/>
        <v>146.48080403264694</v>
      </c>
      <c r="BD46" t="str">
        <f t="shared" ref="BD46:BD69" si="144">AH46</f>
        <v>12 Other managers and proprietors</v>
      </c>
      <c r="BE46" s="18">
        <f t="shared" si="124"/>
        <v>2.5934027589853281</v>
      </c>
      <c r="BF46" s="18">
        <f t="shared" si="124"/>
        <v>2.5473269855250149</v>
      </c>
      <c r="BG46" s="18">
        <f t="shared" si="124"/>
        <v>2.6854374128013547</v>
      </c>
      <c r="BH46" s="18">
        <f t="shared" si="124"/>
        <v>2.8806954715356876</v>
      </c>
      <c r="BI46" s="18">
        <f t="shared" si="124"/>
        <v>3.0120921649869907</v>
      </c>
      <c r="BK46" s="68">
        <f t="shared" si="125"/>
        <v>18.42617512704253</v>
      </c>
      <c r="BL46" s="69">
        <f t="shared" si="126"/>
        <v>50.350221961826222</v>
      </c>
      <c r="BM46" s="69">
        <f t="shared" si="127"/>
        <v>68.776397088868762</v>
      </c>
      <c r="BO46" t="str">
        <f t="shared" ref="BO46:BO69" si="145">AS46</f>
        <v>12 Other managers and proprietors</v>
      </c>
      <c r="BP46" s="18">
        <f t="shared" si="128"/>
        <v>2.7572744792941668</v>
      </c>
      <c r="BQ46" s="18">
        <f t="shared" si="128"/>
        <v>2.9315289717599948</v>
      </c>
      <c r="BR46" s="18">
        <f t="shared" si="128"/>
        <v>2.9292154203621092</v>
      </c>
      <c r="BS46" s="18">
        <f t="shared" si="128"/>
        <v>3.3987995624341321</v>
      </c>
      <c r="BT46" s="18">
        <f t="shared" si="128"/>
        <v>3.8184588479409656</v>
      </c>
      <c r="BV46" s="68">
        <f t="shared" si="129"/>
        <v>-9.9293665836974494</v>
      </c>
      <c r="BW46" s="69">
        <f t="shared" si="130"/>
        <v>52.763599299468837</v>
      </c>
      <c r="BX46" s="69">
        <f t="shared" si="131"/>
        <v>42.834232715771378</v>
      </c>
      <c r="BZ46" t="str">
        <f t="shared" ref="BZ46:BZ69" si="146">BD46</f>
        <v>12 Other managers and proprietors</v>
      </c>
      <c r="CA46" s="18">
        <f t="shared" si="132"/>
        <v>2.7235121451179429</v>
      </c>
      <c r="CB46" s="18">
        <f t="shared" si="132"/>
        <v>2.9577266165992406</v>
      </c>
      <c r="CC46" s="18">
        <f t="shared" si="132"/>
        <v>2.9867092041834313</v>
      </c>
      <c r="CD46" s="18">
        <f t="shared" si="132"/>
        <v>3.3842181641588982</v>
      </c>
      <c r="CE46" s="18">
        <f t="shared" si="132"/>
        <v>3.6953932838318111</v>
      </c>
      <c r="CG46" s="68">
        <f t="shared" si="133"/>
        <v>-27.258575254709978</v>
      </c>
      <c r="CH46" s="69">
        <f t="shared" si="134"/>
        <v>39.761684866168295</v>
      </c>
      <c r="CI46" s="69">
        <f t="shared" si="135"/>
        <v>12.503109611458319</v>
      </c>
      <c r="CK46" t="str">
        <f t="shared" ref="CK46:CK69" si="147">BO46</f>
        <v>12 Other managers and proprietors</v>
      </c>
      <c r="CL46" s="18">
        <f t="shared" si="136"/>
        <v>2.7805127517041037</v>
      </c>
      <c r="CM46" s="18">
        <f t="shared" si="136"/>
        <v>2.9407490355578063</v>
      </c>
      <c r="CN46" s="18">
        <f t="shared" si="136"/>
        <v>2.8755024631416739</v>
      </c>
      <c r="CO46" s="18">
        <f t="shared" si="136"/>
        <v>4.01789540905654</v>
      </c>
      <c r="CP46" s="18">
        <f t="shared" si="136"/>
        <v>5.2643032205714135</v>
      </c>
      <c r="CR46" s="68">
        <f t="shared" si="137"/>
        <v>-11.490756207476661</v>
      </c>
      <c r="CS46" s="69">
        <f t="shared" si="138"/>
        <v>39.473408293602475</v>
      </c>
      <c r="CT46" s="69">
        <f t="shared" si="139"/>
        <v>27.982652086125814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15.829409917331525</v>
      </c>
      <c r="C47" s="18">
        <f t="shared" si="104"/>
        <v>16.188080096583572</v>
      </c>
      <c r="D47" s="18">
        <f t="shared" si="104"/>
        <v>16.309348804796915</v>
      </c>
      <c r="E47" s="18">
        <f t="shared" si="104"/>
        <v>16.045243056692172</v>
      </c>
      <c r="F47" s="18">
        <f t="shared" si="104"/>
        <v>15.426777360724451</v>
      </c>
      <c r="H47" s="68">
        <f t="shared" si="105"/>
        <v>74.526455045661265</v>
      </c>
      <c r="I47" s="69">
        <f t="shared" si="106"/>
        <v>59.894835280844497</v>
      </c>
      <c r="J47" s="69">
        <f t="shared" si="107"/>
        <v>134.42129032650575</v>
      </c>
      <c r="L47" t="str">
        <f t="shared" si="140"/>
        <v>21 Science, research, engineering and technology professionals</v>
      </c>
      <c r="M47" s="18">
        <f t="shared" si="108"/>
        <v>9.0547461580799666</v>
      </c>
      <c r="N47" s="18">
        <f t="shared" si="108"/>
        <v>9.6922239029170747</v>
      </c>
      <c r="O47" s="18">
        <f t="shared" si="108"/>
        <v>9.7902112293184747</v>
      </c>
      <c r="P47" s="18">
        <f t="shared" si="108"/>
        <v>9.9175136179516095</v>
      </c>
      <c r="Q47" s="18">
        <f t="shared" si="108"/>
        <v>9.6638607587979166</v>
      </c>
      <c r="S47" s="68">
        <f t="shared" si="109"/>
        <v>83.554410090717084</v>
      </c>
      <c r="T47" s="69">
        <f t="shared" si="110"/>
        <v>65.442569673932923</v>
      </c>
      <c r="U47" s="69">
        <f t="shared" si="111"/>
        <v>148.99697976465001</v>
      </c>
      <c r="W47" t="str">
        <f t="shared" si="141"/>
        <v>21 Science, research, engineering and technology professionals</v>
      </c>
      <c r="X47" s="18">
        <f t="shared" si="112"/>
        <v>7.8998912328213562</v>
      </c>
      <c r="Y47" s="18">
        <f t="shared" si="112"/>
        <v>8.5823911634455197</v>
      </c>
      <c r="Z47" s="18">
        <f t="shared" si="112"/>
        <v>8.8769316915223992</v>
      </c>
      <c r="AA47" s="18">
        <f t="shared" si="112"/>
        <v>8.4481391921206352</v>
      </c>
      <c r="AB47" s="18">
        <f t="shared" si="112"/>
        <v>8.0891774939301939</v>
      </c>
      <c r="AD47" s="68">
        <f t="shared" si="113"/>
        <v>20.086021385238599</v>
      </c>
      <c r="AE47" s="69">
        <f t="shared" si="114"/>
        <v>44.291078818369975</v>
      </c>
      <c r="AF47" s="69">
        <f t="shared" si="115"/>
        <v>64.377100203608578</v>
      </c>
      <c r="AH47" t="str">
        <f t="shared" si="142"/>
        <v>21 Science, research, engineering and technology professionals</v>
      </c>
      <c r="AI47" s="18">
        <f t="shared" si="116"/>
        <v>2.6295887752316656</v>
      </c>
      <c r="AJ47" s="18">
        <f t="shared" si="116"/>
        <v>3.0842127365443344</v>
      </c>
      <c r="AK47" s="18">
        <f t="shared" si="116"/>
        <v>3.5633326444876228</v>
      </c>
      <c r="AL47" s="18">
        <f t="shared" si="116"/>
        <v>3.5711080548131768</v>
      </c>
      <c r="AM47" s="18">
        <f t="shared" si="116"/>
        <v>3.6853580751239337</v>
      </c>
      <c r="AO47" s="68">
        <f t="shared" si="117"/>
        <v>17.731821921871237</v>
      </c>
      <c r="AP47" s="69">
        <f t="shared" si="118"/>
        <v>42.085140148360651</v>
      </c>
      <c r="AQ47" s="69">
        <f t="shared" si="119"/>
        <v>59.816962070231881</v>
      </c>
      <c r="AS47" t="str">
        <f t="shared" si="143"/>
        <v>21 Science, research, engineering and technology professionals</v>
      </c>
      <c r="AT47" s="18">
        <f t="shared" si="120"/>
        <v>7.5635521151495118</v>
      </c>
      <c r="AU47" s="18">
        <f t="shared" si="120"/>
        <v>8.3723989531309932</v>
      </c>
      <c r="AV47" s="18">
        <f t="shared" si="120"/>
        <v>8.9721296545984259</v>
      </c>
      <c r="AW47" s="18">
        <f t="shared" si="120"/>
        <v>8.0975143192082442</v>
      </c>
      <c r="AX47" s="18">
        <f t="shared" si="120"/>
        <v>7.4564955924259619</v>
      </c>
      <c r="AZ47" s="68">
        <f t="shared" si="121"/>
        <v>7.0339093229231899</v>
      </c>
      <c r="BA47" s="69">
        <f t="shared" si="122"/>
        <v>37.287149081852853</v>
      </c>
      <c r="BB47" s="69">
        <f t="shared" si="123"/>
        <v>44.321058404776046</v>
      </c>
      <c r="BD47" t="str">
        <f t="shared" si="144"/>
        <v>21 Science, research, engineering and technology professionals</v>
      </c>
      <c r="BE47" s="18">
        <f t="shared" si="124"/>
        <v>2.6341221123103451</v>
      </c>
      <c r="BF47" s="18">
        <f t="shared" si="124"/>
        <v>2.9570475061113339</v>
      </c>
      <c r="BG47" s="18">
        <f t="shared" si="124"/>
        <v>3.3213818236764059</v>
      </c>
      <c r="BH47" s="18">
        <f t="shared" si="124"/>
        <v>2.6946111018769372</v>
      </c>
      <c r="BI47" s="18">
        <f t="shared" si="124"/>
        <v>2.4832304511697085</v>
      </c>
      <c r="BK47" s="68">
        <f t="shared" si="125"/>
        <v>-21.06080338703817</v>
      </c>
      <c r="BL47" s="69">
        <f t="shared" si="126"/>
        <v>23.374614431917923</v>
      </c>
      <c r="BM47" s="69">
        <f t="shared" si="127"/>
        <v>2.3138110448797518</v>
      </c>
      <c r="BO47" t="str">
        <f t="shared" si="145"/>
        <v>21 Science, research, engineering and technology professionals</v>
      </c>
      <c r="BP47" s="18">
        <f t="shared" si="128"/>
        <v>1.9611902642667367</v>
      </c>
      <c r="BQ47" s="18">
        <f t="shared" si="128"/>
        <v>2.2363251112628326</v>
      </c>
      <c r="BR47" s="18">
        <f t="shared" si="128"/>
        <v>2.5053255136828625</v>
      </c>
      <c r="BS47" s="18">
        <f t="shared" si="128"/>
        <v>2.2912787742928744</v>
      </c>
      <c r="BT47" s="18">
        <f t="shared" si="128"/>
        <v>2.3282822200232247</v>
      </c>
      <c r="BV47" s="68">
        <f t="shared" si="129"/>
        <v>-35.787751961106537</v>
      </c>
      <c r="BW47" s="69">
        <f t="shared" si="130"/>
        <v>25.762679778273391</v>
      </c>
      <c r="BX47" s="69">
        <f t="shared" si="131"/>
        <v>-10.025072182833146</v>
      </c>
      <c r="BZ47" t="str">
        <f t="shared" si="146"/>
        <v>21 Science, research, engineering and technology professionals</v>
      </c>
      <c r="CA47" s="18">
        <f t="shared" si="132"/>
        <v>1.7857523424707211</v>
      </c>
      <c r="CB47" s="18">
        <f t="shared" si="132"/>
        <v>2.1884087537338281</v>
      </c>
      <c r="CC47" s="18">
        <f t="shared" si="132"/>
        <v>2.5834629633044535</v>
      </c>
      <c r="CD47" s="18">
        <f t="shared" si="132"/>
        <v>2.7077437550120247</v>
      </c>
      <c r="CE47" s="18">
        <f t="shared" si="132"/>
        <v>3.0826464750301379</v>
      </c>
      <c r="CG47" s="68">
        <f t="shared" si="133"/>
        <v>-29.848726398747218</v>
      </c>
      <c r="CH47" s="69">
        <f t="shared" si="134"/>
        <v>23.715798171384581</v>
      </c>
      <c r="CI47" s="69">
        <f t="shared" si="135"/>
        <v>-6.132928227362636</v>
      </c>
      <c r="CK47" t="str">
        <f t="shared" si="147"/>
        <v>21 Science, research, engineering and technology professionals</v>
      </c>
      <c r="CL47" s="18">
        <f t="shared" si="136"/>
        <v>0.9704451817277443</v>
      </c>
      <c r="CM47" s="18">
        <f t="shared" si="136"/>
        <v>1.481366868072348</v>
      </c>
      <c r="CN47" s="18">
        <f t="shared" si="136"/>
        <v>1.7539167283492425</v>
      </c>
      <c r="CO47" s="18">
        <f t="shared" si="136"/>
        <v>2.3706864248700641</v>
      </c>
      <c r="CP47" s="18">
        <f t="shared" si="136"/>
        <v>3.0200032631283769</v>
      </c>
      <c r="CR47" s="68">
        <f t="shared" si="137"/>
        <v>-16.754662252584062</v>
      </c>
      <c r="CS47" s="69">
        <f t="shared" si="138"/>
        <v>31.902142452673548</v>
      </c>
      <c r="CT47" s="69">
        <f t="shared" si="139"/>
        <v>15.147480200089486</v>
      </c>
    </row>
    <row r="48" spans="1:98" x14ac:dyDescent="0.2">
      <c r="A48" t="str">
        <f t="shared" si="103"/>
        <v>22 Health professionals</v>
      </c>
      <c r="B48" s="18">
        <f t="shared" si="104"/>
        <v>21.444329449088073</v>
      </c>
      <c r="C48" s="18">
        <f t="shared" si="104"/>
        <v>21.940480240905451</v>
      </c>
      <c r="D48" s="18">
        <f t="shared" si="104"/>
        <v>22.24439079648285</v>
      </c>
      <c r="E48" s="18">
        <f t="shared" si="104"/>
        <v>23.618064618981684</v>
      </c>
      <c r="F48" s="18">
        <f t="shared" si="104"/>
        <v>24.59011137171753</v>
      </c>
      <c r="H48" s="68">
        <f t="shared" si="105"/>
        <v>103.96829052083476</v>
      </c>
      <c r="I48" s="69">
        <f t="shared" si="106"/>
        <v>83.056228681545804</v>
      </c>
      <c r="J48" s="69">
        <f t="shared" si="107"/>
        <v>187.02451920238056</v>
      </c>
      <c r="L48" t="str">
        <f t="shared" si="140"/>
        <v>22 Health professionals</v>
      </c>
      <c r="M48" s="18">
        <f t="shared" si="108"/>
        <v>8.9914978267917824</v>
      </c>
      <c r="N48" s="18">
        <f t="shared" si="108"/>
        <v>9.3299992387490569</v>
      </c>
      <c r="O48" s="18">
        <f t="shared" si="108"/>
        <v>9.2918191995963184</v>
      </c>
      <c r="P48" s="18">
        <f t="shared" si="108"/>
        <v>9.6084599392772922</v>
      </c>
      <c r="Q48" s="18">
        <f t="shared" si="108"/>
        <v>9.8422366952677329</v>
      </c>
      <c r="S48" s="68">
        <f t="shared" si="109"/>
        <v>96.969633142594773</v>
      </c>
      <c r="T48" s="69">
        <f t="shared" si="110"/>
        <v>85.381091983068075</v>
      </c>
      <c r="U48" s="69">
        <f t="shared" si="111"/>
        <v>182.35072512566285</v>
      </c>
      <c r="W48" t="str">
        <f t="shared" si="141"/>
        <v>22 Health professionals</v>
      </c>
      <c r="X48" s="18">
        <f t="shared" si="112"/>
        <v>9.7235985256252526</v>
      </c>
      <c r="Y48" s="18">
        <f t="shared" si="112"/>
        <v>10.004056596716278</v>
      </c>
      <c r="Z48" s="18">
        <f t="shared" si="112"/>
        <v>10.025814329942428</v>
      </c>
      <c r="AA48" s="18">
        <f t="shared" si="112"/>
        <v>10.165673857264492</v>
      </c>
      <c r="AB48" s="18">
        <f t="shared" si="112"/>
        <v>9.7424718194671485</v>
      </c>
      <c r="AD48" s="68">
        <f t="shared" si="113"/>
        <v>28.056158676542651</v>
      </c>
      <c r="AE48" s="69">
        <f t="shared" si="114"/>
        <v>66.919340803853032</v>
      </c>
      <c r="AF48" s="69">
        <f t="shared" si="115"/>
        <v>94.975499480395683</v>
      </c>
      <c r="AH48" t="str">
        <f t="shared" si="142"/>
        <v>22 Health professionals</v>
      </c>
      <c r="AI48" s="18">
        <f t="shared" si="116"/>
        <v>15.356056402108722</v>
      </c>
      <c r="AJ48" s="18">
        <f t="shared" si="116"/>
        <v>12.058880844519907</v>
      </c>
      <c r="AK48" s="18">
        <f t="shared" si="116"/>
        <v>11.396674843581939</v>
      </c>
      <c r="AL48" s="18">
        <f t="shared" si="116"/>
        <v>6.5180297187817153</v>
      </c>
      <c r="AM48" s="18">
        <f t="shared" si="116"/>
        <v>2.1035891444416235</v>
      </c>
      <c r="AO48" s="68">
        <f t="shared" si="117"/>
        <v>-78.988681613442793</v>
      </c>
      <c r="AP48" s="69">
        <f t="shared" si="118"/>
        <v>19.241425353513154</v>
      </c>
      <c r="AQ48" s="69">
        <f t="shared" si="119"/>
        <v>-59.747256259929635</v>
      </c>
      <c r="AS48" t="str">
        <f t="shared" si="143"/>
        <v>22 Health professionals</v>
      </c>
      <c r="AT48" s="18">
        <f t="shared" si="120"/>
        <v>2.0224899389755491</v>
      </c>
      <c r="AU48" s="18">
        <f t="shared" si="120"/>
        <v>2.211163769362452</v>
      </c>
      <c r="AV48" s="18">
        <f t="shared" si="120"/>
        <v>2.4607802845230511</v>
      </c>
      <c r="AW48" s="18">
        <f t="shared" si="120"/>
        <v>2.4424616241268122</v>
      </c>
      <c r="AX48" s="18">
        <f t="shared" si="120"/>
        <v>2.4676783662653023</v>
      </c>
      <c r="AZ48" s="68">
        <f t="shared" si="121"/>
        <v>29.151031292319885</v>
      </c>
      <c r="BA48" s="69">
        <f t="shared" si="122"/>
        <v>58.409921790672811</v>
      </c>
      <c r="BB48" s="69">
        <f t="shared" si="123"/>
        <v>87.560953082992683</v>
      </c>
      <c r="BD48" t="str">
        <f t="shared" si="144"/>
        <v>22 Health professionals</v>
      </c>
      <c r="BE48" s="18">
        <f t="shared" si="124"/>
        <v>1.9250157744650176</v>
      </c>
      <c r="BF48" s="18">
        <f t="shared" si="124"/>
        <v>2.2545721992422698</v>
      </c>
      <c r="BG48" s="18">
        <f t="shared" si="124"/>
        <v>2.5192784216435187</v>
      </c>
      <c r="BH48" s="18">
        <f t="shared" si="124"/>
        <v>2.7272379866969123</v>
      </c>
      <c r="BI48" s="18">
        <f t="shared" si="124"/>
        <v>3.0484223502023449</v>
      </c>
      <c r="BK48" s="68">
        <f t="shared" si="125"/>
        <v>27.759573056611806</v>
      </c>
      <c r="BL48" s="69">
        <f t="shared" si="126"/>
        <v>61.497331546466249</v>
      </c>
      <c r="BM48" s="69">
        <f t="shared" si="127"/>
        <v>89.256904603078056</v>
      </c>
      <c r="BO48" t="str">
        <f t="shared" si="145"/>
        <v>22 Health professionals</v>
      </c>
      <c r="BP48" s="18">
        <f t="shared" si="128"/>
        <v>1.3944978784089737</v>
      </c>
      <c r="BQ48" s="18">
        <f t="shared" si="128"/>
        <v>1.6893313293242487</v>
      </c>
      <c r="BR48" s="18">
        <f t="shared" si="128"/>
        <v>1.8930862275692704</v>
      </c>
      <c r="BS48" s="18">
        <f t="shared" si="128"/>
        <v>1.8182249048651042</v>
      </c>
      <c r="BT48" s="18">
        <f t="shared" si="128"/>
        <v>1.7474424234442405</v>
      </c>
      <c r="BV48" s="68">
        <f t="shared" si="129"/>
        <v>-36.22082558538753</v>
      </c>
      <c r="BW48" s="69">
        <f t="shared" si="130"/>
        <v>37.349494892103316</v>
      </c>
      <c r="BX48" s="69">
        <f t="shared" si="131"/>
        <v>1.128669306715788</v>
      </c>
      <c r="BZ48" t="str">
        <f t="shared" si="146"/>
        <v>22 Health professionals</v>
      </c>
      <c r="CA48" s="18">
        <f t="shared" si="132"/>
        <v>1.2835237321216928</v>
      </c>
      <c r="CB48" s="18">
        <f t="shared" si="132"/>
        <v>1.7078097802998922</v>
      </c>
      <c r="CC48" s="18">
        <f t="shared" si="132"/>
        <v>1.6643999066341491</v>
      </c>
      <c r="CD48" s="18">
        <f t="shared" si="132"/>
        <v>1.5426982847559101</v>
      </c>
      <c r="CE48" s="18">
        <f t="shared" si="132"/>
        <v>1.2663190739587982</v>
      </c>
      <c r="CG48" s="68">
        <f t="shared" si="133"/>
        <v>-55.269933485835452</v>
      </c>
      <c r="CH48" s="69">
        <f t="shared" si="134"/>
        <v>28.011207099573088</v>
      </c>
      <c r="CI48" s="69">
        <f t="shared" si="135"/>
        <v>-27.258726386262367</v>
      </c>
      <c r="CK48" t="str">
        <f t="shared" si="147"/>
        <v>22 Health professionals</v>
      </c>
      <c r="CL48" s="18">
        <f t="shared" si="136"/>
        <v>0.34419146232711312</v>
      </c>
      <c r="CM48" s="18">
        <f t="shared" si="136"/>
        <v>0.52043033374862202</v>
      </c>
      <c r="CN48" s="18">
        <f t="shared" si="136"/>
        <v>0.65071038492401112</v>
      </c>
      <c r="CO48" s="18">
        <f t="shared" si="136"/>
        <v>0.85589622132186494</v>
      </c>
      <c r="CP48" s="18">
        <f t="shared" si="136"/>
        <v>1.1679871338169678</v>
      </c>
      <c r="CR48" s="68">
        <f t="shared" si="137"/>
        <v>-13.221567987562102</v>
      </c>
      <c r="CS48" s="69">
        <f t="shared" si="138"/>
        <v>39.379100800658279</v>
      </c>
      <c r="CT48" s="69">
        <f t="shared" si="139"/>
        <v>26.157532813096179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29.845322990971784</v>
      </c>
      <c r="C49" s="18">
        <f t="shared" si="104"/>
        <v>28.831734528117131</v>
      </c>
      <c r="D49" s="18">
        <f t="shared" si="104"/>
        <v>29.362708144624005</v>
      </c>
      <c r="E49" s="18">
        <f t="shared" si="104"/>
        <v>25.946363376534485</v>
      </c>
      <c r="F49" s="18">
        <f t="shared" si="104"/>
        <v>23.020122150452089</v>
      </c>
      <c r="H49" s="68">
        <f t="shared" si="105"/>
        <v>44.655247266931333</v>
      </c>
      <c r="I49" s="69">
        <f t="shared" si="106"/>
        <v>65.526047372457569</v>
      </c>
      <c r="J49" s="69">
        <f t="shared" si="107"/>
        <v>110.18129463938888</v>
      </c>
      <c r="L49" t="str">
        <f t="shared" si="140"/>
        <v>23 Teaching and other educational professionals</v>
      </c>
      <c r="M49" s="18">
        <f t="shared" si="108"/>
        <v>26.144457410161024</v>
      </c>
      <c r="N49" s="18">
        <f t="shared" si="108"/>
        <v>25.502625204080775</v>
      </c>
      <c r="O49" s="18">
        <f t="shared" si="108"/>
        <v>26.59279362794727</v>
      </c>
      <c r="P49" s="18">
        <f t="shared" si="108"/>
        <v>23.392347276227142</v>
      </c>
      <c r="Q49" s="18">
        <f t="shared" si="108"/>
        <v>21.029880661197886</v>
      </c>
      <c r="S49" s="68">
        <f t="shared" si="109"/>
        <v>47.054753166651338</v>
      </c>
      <c r="T49" s="69">
        <f t="shared" si="110"/>
        <v>68.70093677302971</v>
      </c>
      <c r="U49" s="69">
        <f t="shared" si="111"/>
        <v>115.75568993968103</v>
      </c>
      <c r="W49" t="str">
        <f t="shared" si="141"/>
        <v>23 Teaching and other educational professionals</v>
      </c>
      <c r="X49" s="18">
        <f t="shared" si="112"/>
        <v>8.7414711168910628</v>
      </c>
      <c r="Y49" s="18">
        <f t="shared" si="112"/>
        <v>7.263545149210815</v>
      </c>
      <c r="Z49" s="18">
        <f t="shared" si="112"/>
        <v>7.6707621319020394</v>
      </c>
      <c r="AA49" s="18">
        <f t="shared" si="112"/>
        <v>5.5632949556105826</v>
      </c>
      <c r="AB49" s="18">
        <f t="shared" si="112"/>
        <v>3.6488186097819146</v>
      </c>
      <c r="AD49" s="68">
        <f t="shared" si="113"/>
        <v>-37.314841543604778</v>
      </c>
      <c r="AE49" s="69">
        <f t="shared" si="114"/>
        <v>39.886957911196632</v>
      </c>
      <c r="AF49" s="69">
        <f t="shared" si="115"/>
        <v>2.5721163675918537</v>
      </c>
      <c r="AH49" t="str">
        <f t="shared" si="142"/>
        <v>23 Teaching and other educational professionals</v>
      </c>
      <c r="AI49" s="18">
        <f t="shared" si="116"/>
        <v>3.3214223642336345</v>
      </c>
      <c r="AJ49" s="18">
        <f t="shared" si="116"/>
        <v>1.8317739859292685</v>
      </c>
      <c r="AK49" s="18">
        <f t="shared" si="116"/>
        <v>1.6522001540896079</v>
      </c>
      <c r="AL49" s="18">
        <f t="shared" si="116"/>
        <v>0.86831697938303998</v>
      </c>
      <c r="AM49" s="18">
        <f t="shared" si="116"/>
        <v>0.71578705594178937</v>
      </c>
      <c r="AO49" s="68">
        <f t="shared" si="117"/>
        <v>-50.683559558905742</v>
      </c>
      <c r="AP49" s="69">
        <f t="shared" si="118"/>
        <v>15.677688033545753</v>
      </c>
      <c r="AQ49" s="69">
        <f t="shared" si="119"/>
        <v>-35.005871525359986</v>
      </c>
      <c r="AS49" t="str">
        <f t="shared" si="143"/>
        <v>23 Teaching and other educational professionals</v>
      </c>
      <c r="AT49" s="18">
        <f t="shared" si="120"/>
        <v>0.89189652685910914</v>
      </c>
      <c r="AU49" s="18">
        <f t="shared" si="120"/>
        <v>0.79716178323214104</v>
      </c>
      <c r="AV49" s="18">
        <f t="shared" si="120"/>
        <v>0.84467287795723689</v>
      </c>
      <c r="AW49" s="18">
        <f t="shared" si="120"/>
        <v>0.60023377685769075</v>
      </c>
      <c r="AX49" s="18">
        <f t="shared" si="120"/>
        <v>0.43956839621156163</v>
      </c>
      <c r="AZ49" s="68">
        <f t="shared" si="121"/>
        <v>-32.977584753994826</v>
      </c>
      <c r="BA49" s="69">
        <f t="shared" si="122"/>
        <v>34.195913762427175</v>
      </c>
      <c r="BB49" s="69">
        <f t="shared" si="123"/>
        <v>1.218329008432347</v>
      </c>
      <c r="BD49" t="str">
        <f t="shared" si="144"/>
        <v>23 Teaching and other educational professionals</v>
      </c>
      <c r="BE49" s="18">
        <f t="shared" si="124"/>
        <v>0.90806731451786926</v>
      </c>
      <c r="BF49" s="18">
        <f t="shared" si="124"/>
        <v>0.8862481375814435</v>
      </c>
      <c r="BG49" s="18">
        <f t="shared" si="124"/>
        <v>1.0514616001086208</v>
      </c>
      <c r="BH49" s="18">
        <f t="shared" si="124"/>
        <v>0.89121388492840792</v>
      </c>
      <c r="BI49" s="18">
        <f t="shared" si="124"/>
        <v>0.92331245513747051</v>
      </c>
      <c r="BK49" s="68">
        <f t="shared" si="125"/>
        <v>-7.285052025060633</v>
      </c>
      <c r="BL49" s="69">
        <f t="shared" si="126"/>
        <v>35.352889742607253</v>
      </c>
      <c r="BM49" s="69">
        <f t="shared" si="127"/>
        <v>28.067837717546617</v>
      </c>
      <c r="BO49" t="str">
        <f t="shared" si="145"/>
        <v>23 Teaching and other educational professionals</v>
      </c>
      <c r="BP49" s="18">
        <f t="shared" si="128"/>
        <v>0.75742677335388986</v>
      </c>
      <c r="BQ49" s="18">
        <f t="shared" si="128"/>
        <v>0.79832665839981998</v>
      </c>
      <c r="BR49" s="18">
        <f t="shared" si="128"/>
        <v>0.93461249355644982</v>
      </c>
      <c r="BS49" s="18">
        <f t="shared" si="128"/>
        <v>0.768326225294513</v>
      </c>
      <c r="BT49" s="18">
        <f t="shared" si="128"/>
        <v>0.73178781190475639</v>
      </c>
      <c r="BV49" s="68">
        <f t="shared" si="129"/>
        <v>-45.899658833701054</v>
      </c>
      <c r="BW49" s="69">
        <f t="shared" si="130"/>
        <v>33.869263266178464</v>
      </c>
      <c r="BX49" s="69">
        <f t="shared" si="131"/>
        <v>-12.030395567522598</v>
      </c>
      <c r="BZ49" t="str">
        <f t="shared" si="146"/>
        <v>23 Teaching and other educational professionals</v>
      </c>
      <c r="CA49" s="18">
        <f t="shared" si="132"/>
        <v>0.7546893789754513</v>
      </c>
      <c r="CB49" s="18">
        <f t="shared" si="132"/>
        <v>0.8840256759357894</v>
      </c>
      <c r="CC49" s="18">
        <f t="shared" si="132"/>
        <v>1.0047442594433209</v>
      </c>
      <c r="CD49" s="18">
        <f t="shared" si="132"/>
        <v>0.87315249813063012</v>
      </c>
      <c r="CE49" s="18">
        <f t="shared" si="132"/>
        <v>0.83618412306515877</v>
      </c>
      <c r="CG49" s="68">
        <f t="shared" si="133"/>
        <v>-51.071662225689607</v>
      </c>
      <c r="CH49" s="69">
        <f t="shared" si="134"/>
        <v>27.353995891038462</v>
      </c>
      <c r="CI49" s="69">
        <f t="shared" si="135"/>
        <v>-23.717666334651138</v>
      </c>
      <c r="CK49" t="str">
        <f t="shared" si="147"/>
        <v>23 Teaching and other educational professionals</v>
      </c>
      <c r="CL49" s="18">
        <f t="shared" si="136"/>
        <v>0.37507509377721165</v>
      </c>
      <c r="CM49" s="18">
        <f t="shared" si="136"/>
        <v>0.52738635141194734</v>
      </c>
      <c r="CN49" s="18">
        <f t="shared" si="136"/>
        <v>0.72445878697860122</v>
      </c>
      <c r="CO49" s="18">
        <f t="shared" si="136"/>
        <v>0.79641447954641087</v>
      </c>
      <c r="CP49" s="18">
        <f t="shared" si="136"/>
        <v>0.88326152571069172</v>
      </c>
      <c r="CR49" s="68">
        <f t="shared" si="137"/>
        <v>-41.056338970342615</v>
      </c>
      <c r="CS49" s="69">
        <f t="shared" si="138"/>
        <v>32.369801953557271</v>
      </c>
      <c r="CT49" s="69">
        <f t="shared" si="139"/>
        <v>-8.6865370167853442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6.1385419071879896</v>
      </c>
      <c r="C50" s="18">
        <f t="shared" si="104"/>
        <v>6.695073140170309</v>
      </c>
      <c r="D50" s="18">
        <f t="shared" si="104"/>
        <v>6.8667638231027563</v>
      </c>
      <c r="E50" s="18">
        <f t="shared" si="104"/>
        <v>7.4306441516506476</v>
      </c>
      <c r="F50" s="18">
        <f t="shared" si="104"/>
        <v>7.5596900827878022</v>
      </c>
      <c r="H50" s="68">
        <f t="shared" si="105"/>
        <v>103.13022880419898</v>
      </c>
      <c r="I50" s="69">
        <f t="shared" si="106"/>
        <v>86.808054421782344</v>
      </c>
      <c r="J50" s="69">
        <f t="shared" si="107"/>
        <v>189.93828322598131</v>
      </c>
      <c r="L50" t="str">
        <f t="shared" si="140"/>
        <v>24 Business, media and public service professionals</v>
      </c>
      <c r="M50" s="18">
        <f t="shared" si="108"/>
        <v>11.674644202570503</v>
      </c>
      <c r="N50" s="18">
        <f t="shared" si="108"/>
        <v>12.405980222489143</v>
      </c>
      <c r="O50" s="18">
        <f t="shared" si="108"/>
        <v>13.094450124092399</v>
      </c>
      <c r="P50" s="18">
        <f t="shared" si="108"/>
        <v>13.458898752201909</v>
      </c>
      <c r="Q50" s="18">
        <f t="shared" si="108"/>
        <v>13.365467459731494</v>
      </c>
      <c r="S50" s="68">
        <f t="shared" si="109"/>
        <v>89.803015795897338</v>
      </c>
      <c r="T50" s="69">
        <f t="shared" si="110"/>
        <v>82.290764740855906</v>
      </c>
      <c r="U50" s="69">
        <f t="shared" si="111"/>
        <v>172.09378053675323</v>
      </c>
      <c r="W50" t="str">
        <f t="shared" si="141"/>
        <v>24 Business, media and public service professionals</v>
      </c>
      <c r="X50" s="18">
        <f t="shared" si="112"/>
        <v>10.340875490766667</v>
      </c>
      <c r="Y50" s="18">
        <f t="shared" si="112"/>
        <v>11.079217669765864</v>
      </c>
      <c r="Z50" s="18">
        <f t="shared" si="112"/>
        <v>12.213636151780912</v>
      </c>
      <c r="AA50" s="18">
        <f t="shared" si="112"/>
        <v>12.296029809210095</v>
      </c>
      <c r="AB50" s="18">
        <f t="shared" si="112"/>
        <v>12.076026551496856</v>
      </c>
      <c r="AD50" s="68">
        <f t="shared" si="113"/>
        <v>30.295690135358765</v>
      </c>
      <c r="AE50" s="69">
        <f t="shared" si="114"/>
        <v>61.677992901596632</v>
      </c>
      <c r="AF50" s="69">
        <f t="shared" si="115"/>
        <v>91.973683036955407</v>
      </c>
      <c r="AH50" t="str">
        <f t="shared" si="142"/>
        <v>24 Business, media and public service professionals</v>
      </c>
      <c r="AI50" s="18">
        <f t="shared" si="116"/>
        <v>3.6835127668021084</v>
      </c>
      <c r="AJ50" s="18">
        <f t="shared" si="116"/>
        <v>3.6138723754784019</v>
      </c>
      <c r="AK50" s="18">
        <f t="shared" si="116"/>
        <v>4.1307196569678082</v>
      </c>
      <c r="AL50" s="18">
        <f t="shared" si="116"/>
        <v>3.743149381400479</v>
      </c>
      <c r="AM50" s="18">
        <f t="shared" si="116"/>
        <v>3.629439314710277</v>
      </c>
      <c r="AO50" s="68">
        <f t="shared" si="117"/>
        <v>1.9426112509374444E-2</v>
      </c>
      <c r="AP50" s="69">
        <f t="shared" si="118"/>
        <v>36.268537587825385</v>
      </c>
      <c r="AQ50" s="69">
        <f t="shared" si="119"/>
        <v>36.287963700334757</v>
      </c>
      <c r="AS50" t="str">
        <f t="shared" si="143"/>
        <v>24 Business, media and public service professionals</v>
      </c>
      <c r="AT50" s="18">
        <f t="shared" si="120"/>
        <v>5.5684265821178061</v>
      </c>
      <c r="AU50" s="18">
        <f t="shared" si="120"/>
        <v>5.9914701780960984</v>
      </c>
      <c r="AV50" s="18">
        <f t="shared" si="120"/>
        <v>6.7217083104613078</v>
      </c>
      <c r="AW50" s="18">
        <f t="shared" si="120"/>
        <v>6.6917497898086227</v>
      </c>
      <c r="AX50" s="18">
        <f t="shared" si="120"/>
        <v>6.615064418472663</v>
      </c>
      <c r="AZ50" s="68">
        <f t="shared" si="121"/>
        <v>26.746676085128247</v>
      </c>
      <c r="BA50" s="69">
        <f t="shared" si="122"/>
        <v>56.085320396738346</v>
      </c>
      <c r="BB50" s="69">
        <f t="shared" si="123"/>
        <v>82.831996481866582</v>
      </c>
      <c r="BD50" t="str">
        <f t="shared" si="144"/>
        <v>24 Business, media and public service professionals</v>
      </c>
      <c r="BE50" s="18">
        <f t="shared" si="124"/>
        <v>3.1534368689018168</v>
      </c>
      <c r="BF50" s="18">
        <f t="shared" si="124"/>
        <v>3.6949372881942737</v>
      </c>
      <c r="BG50" s="18">
        <f t="shared" si="124"/>
        <v>4.3525788765116893</v>
      </c>
      <c r="BH50" s="18">
        <f t="shared" si="124"/>
        <v>4.2744218269512722</v>
      </c>
      <c r="BI50" s="18">
        <f t="shared" si="124"/>
        <v>4.3657830926477663</v>
      </c>
      <c r="BK50" s="68">
        <f t="shared" si="125"/>
        <v>5.9034202151535968</v>
      </c>
      <c r="BL50" s="69">
        <f t="shared" si="126"/>
        <v>40.139074155610871</v>
      </c>
      <c r="BM50" s="69">
        <f t="shared" si="127"/>
        <v>46.042494370764473</v>
      </c>
      <c r="BO50" t="str">
        <f t="shared" si="145"/>
        <v>24 Business, media and public service professionals</v>
      </c>
      <c r="BP50" s="18">
        <f t="shared" si="128"/>
        <v>2.2128239308028501</v>
      </c>
      <c r="BQ50" s="18">
        <f t="shared" si="128"/>
        <v>2.4787035031310758</v>
      </c>
      <c r="BR50" s="18">
        <f t="shared" si="128"/>
        <v>2.9329436836199698</v>
      </c>
      <c r="BS50" s="18">
        <f t="shared" si="128"/>
        <v>2.7582219766821412</v>
      </c>
      <c r="BT50" s="18">
        <f t="shared" si="128"/>
        <v>2.7229211309836558</v>
      </c>
      <c r="BV50" s="68">
        <f t="shared" si="129"/>
        <v>-35.85279290987792</v>
      </c>
      <c r="BW50" s="69">
        <f t="shared" si="130"/>
        <v>30.913749313693188</v>
      </c>
      <c r="BX50" s="69">
        <f t="shared" si="131"/>
        <v>-4.9390435961847281</v>
      </c>
      <c r="BZ50" t="str">
        <f t="shared" si="146"/>
        <v>24 Business, media and public service professionals</v>
      </c>
      <c r="CA50" s="18">
        <f t="shared" si="132"/>
        <v>2.0350082888875116</v>
      </c>
      <c r="CB50" s="18">
        <f t="shared" si="132"/>
        <v>2.505653817964411</v>
      </c>
      <c r="CC50" s="18">
        <f t="shared" si="132"/>
        <v>2.98450445669988</v>
      </c>
      <c r="CD50" s="18">
        <f t="shared" si="132"/>
        <v>3.0345188049587786</v>
      </c>
      <c r="CE50" s="18">
        <f t="shared" si="132"/>
        <v>3.0192545804503568</v>
      </c>
      <c r="CG50" s="68">
        <f t="shared" si="133"/>
        <v>-40.524023618427648</v>
      </c>
      <c r="CH50" s="69">
        <f t="shared" si="134"/>
        <v>29.38563505929833</v>
      </c>
      <c r="CI50" s="69">
        <f t="shared" si="135"/>
        <v>-11.138388559129314</v>
      </c>
      <c r="CK50" t="str">
        <f t="shared" si="147"/>
        <v>24 Business, media and public service professionals</v>
      </c>
      <c r="CL50" s="18">
        <f t="shared" si="136"/>
        <v>1.261487757854455</v>
      </c>
      <c r="CM50" s="18">
        <f t="shared" si="136"/>
        <v>1.7988719014037213</v>
      </c>
      <c r="CN50" s="18">
        <f t="shared" si="136"/>
        <v>2.1436718304100917</v>
      </c>
      <c r="CO50" s="18">
        <f t="shared" si="136"/>
        <v>2.465574149491927</v>
      </c>
      <c r="CP50" s="18">
        <f t="shared" si="136"/>
        <v>2.8363931675099829</v>
      </c>
      <c r="CR50" s="68">
        <f t="shared" si="137"/>
        <v>-36.030993273170672</v>
      </c>
      <c r="CS50" s="69">
        <f t="shared" si="138"/>
        <v>31.728713386949192</v>
      </c>
      <c r="CT50" s="69">
        <f t="shared" si="139"/>
        <v>-4.3022798862214824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2.0268152495936418</v>
      </c>
      <c r="C51" s="18">
        <f t="shared" si="104"/>
        <v>2.2293880723504249</v>
      </c>
      <c r="D51" s="18">
        <f t="shared" si="104"/>
        <v>2.2977057245317001</v>
      </c>
      <c r="E51" s="18">
        <f t="shared" si="104"/>
        <v>2.2159448966219051</v>
      </c>
      <c r="F51" s="18">
        <f t="shared" si="104"/>
        <v>2.4801027193368608</v>
      </c>
      <c r="H51" s="68">
        <f t="shared" si="105"/>
        <v>99.158083728719475</v>
      </c>
      <c r="I51" s="69">
        <f t="shared" si="106"/>
        <v>76.876612898997323</v>
      </c>
      <c r="J51" s="69">
        <f t="shared" si="107"/>
        <v>176.03469662771676</v>
      </c>
      <c r="L51" t="str">
        <f t="shared" si="140"/>
        <v>31 Science, engineering and technology associate professionals</v>
      </c>
      <c r="M51" s="18">
        <f t="shared" si="108"/>
        <v>2.1733058175173832</v>
      </c>
      <c r="N51" s="18">
        <f t="shared" si="108"/>
        <v>2.2175789789252662</v>
      </c>
      <c r="O51" s="18">
        <f t="shared" si="108"/>
        <v>2.2787388337635583</v>
      </c>
      <c r="P51" s="18">
        <f t="shared" si="108"/>
        <v>1.9809135960054003</v>
      </c>
      <c r="Q51" s="18">
        <f t="shared" si="108"/>
        <v>1.9360852781054765</v>
      </c>
      <c r="S51" s="68">
        <f t="shared" si="109"/>
        <v>57.992383384554827</v>
      </c>
      <c r="T51" s="69">
        <f t="shared" si="110"/>
        <v>62.580590381978304</v>
      </c>
      <c r="U51" s="69">
        <f t="shared" si="111"/>
        <v>120.57297376653312</v>
      </c>
      <c r="W51" t="str">
        <f t="shared" si="141"/>
        <v>31 Science, engineering and technology associate professionals</v>
      </c>
      <c r="X51" s="18">
        <f t="shared" si="112"/>
        <v>2.2110083092164472</v>
      </c>
      <c r="Y51" s="18">
        <f t="shared" si="112"/>
        <v>2.5910429589365087</v>
      </c>
      <c r="Z51" s="18">
        <f t="shared" si="112"/>
        <v>2.6682279350540128</v>
      </c>
      <c r="AA51" s="18">
        <f t="shared" si="112"/>
        <v>2.2817653141621785</v>
      </c>
      <c r="AB51" s="18">
        <f t="shared" si="112"/>
        <v>2.2507188715251631</v>
      </c>
      <c r="AD51" s="68">
        <f t="shared" si="113"/>
        <v>11.160193743218711</v>
      </c>
      <c r="AE51" s="69">
        <f t="shared" si="114"/>
        <v>46.107786512672085</v>
      </c>
      <c r="AF51" s="69">
        <f t="shared" si="115"/>
        <v>57.267980255890791</v>
      </c>
      <c r="AH51" t="str">
        <f t="shared" si="142"/>
        <v>31 Science, engineering and technology associate professionals</v>
      </c>
      <c r="AI51" s="18">
        <f t="shared" si="116"/>
        <v>1.1671220713196468</v>
      </c>
      <c r="AJ51" s="18">
        <f t="shared" si="116"/>
        <v>1.5245339679718741</v>
      </c>
      <c r="AK51" s="18">
        <f t="shared" si="116"/>
        <v>1.6961946542289905</v>
      </c>
      <c r="AL51" s="18">
        <f t="shared" si="116"/>
        <v>1.7062196607993871</v>
      </c>
      <c r="AM51" s="18">
        <f t="shared" si="116"/>
        <v>2.1053498851224148</v>
      </c>
      <c r="AO51" s="68">
        <f t="shared" si="117"/>
        <v>41.292507066680137</v>
      </c>
      <c r="AP51" s="69">
        <f t="shared" si="118"/>
        <v>55.503681169980368</v>
      </c>
      <c r="AQ51" s="69">
        <f t="shared" si="119"/>
        <v>96.796188236660512</v>
      </c>
      <c r="AS51" t="str">
        <f t="shared" si="143"/>
        <v>31 Science, engineering and technology associate professionals</v>
      </c>
      <c r="AT51" s="18">
        <f t="shared" si="120"/>
        <v>3.4602261347736314</v>
      </c>
      <c r="AU51" s="18">
        <f t="shared" si="120"/>
        <v>3.7008468755035904</v>
      </c>
      <c r="AV51" s="18">
        <f t="shared" si="120"/>
        <v>3.8795331072910355</v>
      </c>
      <c r="AW51" s="18">
        <f t="shared" si="120"/>
        <v>3.0137193643702767</v>
      </c>
      <c r="AX51" s="18">
        <f t="shared" si="120"/>
        <v>2.7549719702834703</v>
      </c>
      <c r="AZ51" s="68">
        <f t="shared" si="121"/>
        <v>-8.5423821127980268</v>
      </c>
      <c r="BA51" s="69">
        <f t="shared" si="122"/>
        <v>34.699971890819278</v>
      </c>
      <c r="BB51" s="69">
        <f t="shared" si="123"/>
        <v>26.157589778021251</v>
      </c>
      <c r="BD51" t="str">
        <f t="shared" si="144"/>
        <v>31 Science, engineering and technology associate professionals</v>
      </c>
      <c r="BE51" s="18">
        <f t="shared" si="124"/>
        <v>1.4943950350295114</v>
      </c>
      <c r="BF51" s="18">
        <f t="shared" si="124"/>
        <v>1.5482175070348194</v>
      </c>
      <c r="BG51" s="18">
        <f t="shared" si="124"/>
        <v>1.7488205998044621</v>
      </c>
      <c r="BH51" s="18">
        <f t="shared" si="124"/>
        <v>1.2298925125388513</v>
      </c>
      <c r="BI51" s="18">
        <f t="shared" si="124"/>
        <v>1.0014525730896295</v>
      </c>
      <c r="BK51" s="68">
        <f t="shared" si="125"/>
        <v>-39.53840386589583</v>
      </c>
      <c r="BL51" s="69">
        <f t="shared" si="126"/>
        <v>23.964107789872404</v>
      </c>
      <c r="BM51" s="69">
        <f t="shared" si="127"/>
        <v>-15.574296076023428</v>
      </c>
      <c r="BO51" t="str">
        <f t="shared" si="145"/>
        <v>31 Science, engineering and technology associate professionals</v>
      </c>
      <c r="BP51" s="18">
        <f t="shared" si="128"/>
        <v>1.1016009735449477</v>
      </c>
      <c r="BQ51" s="18">
        <f t="shared" si="128"/>
        <v>1.3025034747022448</v>
      </c>
      <c r="BR51" s="18">
        <f t="shared" si="128"/>
        <v>1.4573024508028933</v>
      </c>
      <c r="BS51" s="18">
        <f t="shared" si="128"/>
        <v>1.2029834008091136</v>
      </c>
      <c r="BT51" s="18">
        <f t="shared" si="128"/>
        <v>1.3370022747907298</v>
      </c>
      <c r="BV51" s="68">
        <f t="shared" si="129"/>
        <v>-36.608815769750187</v>
      </c>
      <c r="BW51" s="69">
        <f t="shared" si="130"/>
        <v>26.447794062305118</v>
      </c>
      <c r="BX51" s="69">
        <f t="shared" si="131"/>
        <v>-10.161021707445068</v>
      </c>
      <c r="BZ51" t="str">
        <f t="shared" si="146"/>
        <v>31 Science, engineering and technology associate professionals</v>
      </c>
      <c r="CA51" s="18">
        <f t="shared" si="132"/>
        <v>1.2485950674510424</v>
      </c>
      <c r="CB51" s="18">
        <f t="shared" si="132"/>
        <v>1.5823914375469685</v>
      </c>
      <c r="CC51" s="18">
        <f t="shared" si="132"/>
        <v>1.9486466843142303</v>
      </c>
      <c r="CD51" s="18">
        <f t="shared" si="132"/>
        <v>1.7704851430869453</v>
      </c>
      <c r="CE51" s="18">
        <f t="shared" si="132"/>
        <v>2.2498900550960914</v>
      </c>
      <c r="CG51" s="68">
        <f t="shared" si="133"/>
        <v>-32.119931574386285</v>
      </c>
      <c r="CH51" s="69">
        <f t="shared" si="134"/>
        <v>25.991897510339829</v>
      </c>
      <c r="CI51" s="69">
        <f t="shared" si="135"/>
        <v>-6.1280340640464566</v>
      </c>
      <c r="CK51" t="str">
        <f t="shared" si="147"/>
        <v>31 Science, engineering and technology associate professionals</v>
      </c>
      <c r="CL51" s="18">
        <f t="shared" si="136"/>
        <v>0.55693234780867162</v>
      </c>
      <c r="CM51" s="18">
        <f t="shared" si="136"/>
        <v>0.86730246004979272</v>
      </c>
      <c r="CN51" s="18">
        <f t="shared" si="136"/>
        <v>1.1077726386474367</v>
      </c>
      <c r="CO51" s="18">
        <f t="shared" si="136"/>
        <v>1.264879555962618</v>
      </c>
      <c r="CP51" s="18">
        <f t="shared" si="136"/>
        <v>1.8706543085318403</v>
      </c>
      <c r="CR51" s="68">
        <f t="shared" si="137"/>
        <v>-18.359739425357123</v>
      </c>
      <c r="CS51" s="69">
        <f t="shared" si="138"/>
        <v>35.901459488645315</v>
      </c>
      <c r="CT51" s="69">
        <f t="shared" si="139"/>
        <v>17.541720063288192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0.55357860174663609</v>
      </c>
      <c r="C52" s="18">
        <f t="shared" si="104"/>
        <v>0.60812108983992375</v>
      </c>
      <c r="D52" s="18">
        <f t="shared" si="104"/>
        <v>0.49511291558385817</v>
      </c>
      <c r="E52" s="18">
        <f t="shared" si="104"/>
        <v>0.5643187638321322</v>
      </c>
      <c r="F52" s="18">
        <f t="shared" si="104"/>
        <v>0.68354735956569312</v>
      </c>
      <c r="H52" s="68">
        <f t="shared" si="105"/>
        <v>154.73406796615012</v>
      </c>
      <c r="I52" s="69">
        <f t="shared" si="106"/>
        <v>113.82944934956491</v>
      </c>
      <c r="J52" s="69">
        <f t="shared" si="107"/>
        <v>268.56351731571505</v>
      </c>
      <c r="L52" t="str">
        <f t="shared" si="140"/>
        <v>32 Health and social care associate professionals</v>
      </c>
      <c r="M52" s="18">
        <f t="shared" si="108"/>
        <v>1.9519766770959652</v>
      </c>
      <c r="N52" s="18">
        <f t="shared" si="108"/>
        <v>2.0848239625740153</v>
      </c>
      <c r="O52" s="18">
        <f t="shared" si="108"/>
        <v>2.0033686502732118</v>
      </c>
      <c r="P52" s="18">
        <f t="shared" si="108"/>
        <v>2.1653124193074298</v>
      </c>
      <c r="Q52" s="18">
        <f t="shared" si="108"/>
        <v>2.5176870934266624</v>
      </c>
      <c r="S52" s="68">
        <f t="shared" si="109"/>
        <v>133.69375221427995</v>
      </c>
      <c r="T52" s="69">
        <f t="shared" si="110"/>
        <v>103.62306948710992</v>
      </c>
      <c r="U52" s="69">
        <f t="shared" si="111"/>
        <v>237.3168217013899</v>
      </c>
      <c r="W52" t="str">
        <f t="shared" si="141"/>
        <v>32 Health and social care associate professionals</v>
      </c>
      <c r="X52" s="18">
        <f t="shared" si="112"/>
        <v>3.1359611989732237</v>
      </c>
      <c r="Y52" s="18">
        <f t="shared" si="112"/>
        <v>3.2602851314182244</v>
      </c>
      <c r="Z52" s="18">
        <f t="shared" si="112"/>
        <v>3.1712046394513957</v>
      </c>
      <c r="AA52" s="18">
        <f t="shared" si="112"/>
        <v>3.287540462335401</v>
      </c>
      <c r="AB52" s="18">
        <f t="shared" si="112"/>
        <v>3.3864558037142043</v>
      </c>
      <c r="AD52" s="68">
        <f t="shared" si="113"/>
        <v>40.725277347800947</v>
      </c>
      <c r="AE52" s="69">
        <f t="shared" si="114"/>
        <v>77.666982225842446</v>
      </c>
      <c r="AF52" s="69">
        <f t="shared" si="115"/>
        <v>118.39225957364341</v>
      </c>
      <c r="AH52" t="str">
        <f t="shared" si="142"/>
        <v>32 Health and social care associate professionals</v>
      </c>
      <c r="AI52" s="18">
        <f t="shared" si="116"/>
        <v>6.8004035348658949</v>
      </c>
      <c r="AJ52" s="18">
        <f t="shared" si="116"/>
        <v>5.9466969488109349</v>
      </c>
      <c r="AK52" s="18">
        <f t="shared" si="116"/>
        <v>5.8137486726676251</v>
      </c>
      <c r="AL52" s="18">
        <f t="shared" si="116"/>
        <v>4.395825358656599</v>
      </c>
      <c r="AM52" s="18">
        <f t="shared" si="116"/>
        <v>2.5346179642731355</v>
      </c>
      <c r="AO52" s="68">
        <f t="shared" si="117"/>
        <v>-50.371997470849003</v>
      </c>
      <c r="AP52" s="69">
        <f t="shared" si="118"/>
        <v>31.443947303937968</v>
      </c>
      <c r="AQ52" s="69">
        <f t="shared" si="119"/>
        <v>-18.928050166911031</v>
      </c>
      <c r="AS52" t="str">
        <f t="shared" si="143"/>
        <v>32 Health and social care associate professionals</v>
      </c>
      <c r="AT52" s="18">
        <f t="shared" si="120"/>
        <v>1.6248542679345617</v>
      </c>
      <c r="AU52" s="18">
        <f t="shared" si="120"/>
        <v>1.7597388992619585</v>
      </c>
      <c r="AV52" s="18">
        <f t="shared" si="120"/>
        <v>1.8515784022715931</v>
      </c>
      <c r="AW52" s="18">
        <f t="shared" si="120"/>
        <v>1.7115313035224524</v>
      </c>
      <c r="AX52" s="18">
        <f t="shared" si="120"/>
        <v>1.6950693076328367</v>
      </c>
      <c r="AZ52" s="68">
        <f t="shared" si="121"/>
        <v>17.903722567896413</v>
      </c>
      <c r="BA52" s="69">
        <f t="shared" si="122"/>
        <v>62.215458828897674</v>
      </c>
      <c r="BB52" s="69">
        <f t="shared" si="123"/>
        <v>80.11918139679409</v>
      </c>
      <c r="BD52" t="str">
        <f t="shared" si="144"/>
        <v>32 Health and social care associate professionals</v>
      </c>
      <c r="BE52" s="18">
        <f t="shared" si="124"/>
        <v>1.5567608229824761</v>
      </c>
      <c r="BF52" s="18">
        <f t="shared" si="124"/>
        <v>1.7999833863221015</v>
      </c>
      <c r="BG52" s="18">
        <f t="shared" si="124"/>
        <v>1.9766481490662009</v>
      </c>
      <c r="BH52" s="18">
        <f t="shared" si="124"/>
        <v>2.0604121976404914</v>
      </c>
      <c r="BI52" s="18">
        <f t="shared" si="124"/>
        <v>2.458328270284603</v>
      </c>
      <c r="BK52" s="68">
        <f t="shared" si="125"/>
        <v>31.312172596380961</v>
      </c>
      <c r="BL52" s="69">
        <f t="shared" si="126"/>
        <v>63.703027029561468</v>
      </c>
      <c r="BM52" s="69">
        <f t="shared" si="127"/>
        <v>95.015199625942429</v>
      </c>
      <c r="BO52" t="str">
        <f t="shared" si="145"/>
        <v>32 Health and social care associate professionals</v>
      </c>
      <c r="BP52" s="18">
        <f t="shared" si="128"/>
        <v>1.2617787999078296</v>
      </c>
      <c r="BQ52" s="18">
        <f t="shared" si="128"/>
        <v>1.4451277024557041</v>
      </c>
      <c r="BR52" s="18">
        <f t="shared" si="128"/>
        <v>1.6156823846351687</v>
      </c>
      <c r="BS52" s="18">
        <f t="shared" si="128"/>
        <v>1.4912847038502997</v>
      </c>
      <c r="BT52" s="18">
        <f t="shared" si="128"/>
        <v>1.4811761408913497</v>
      </c>
      <c r="BV52" s="68">
        <f t="shared" si="129"/>
        <v>-36.657218249906279</v>
      </c>
      <c r="BW52" s="69">
        <f t="shared" si="130"/>
        <v>40.19324967444124</v>
      </c>
      <c r="BX52" s="69">
        <f t="shared" si="131"/>
        <v>3.5360314245349564</v>
      </c>
      <c r="BZ52" t="str">
        <f t="shared" si="146"/>
        <v>32 Health and social care associate professionals</v>
      </c>
      <c r="CA52" s="18">
        <f t="shared" si="132"/>
        <v>0.72000542474194673</v>
      </c>
      <c r="CB52" s="18">
        <f t="shared" si="132"/>
        <v>0.72150056988116451</v>
      </c>
      <c r="CC52" s="18">
        <f t="shared" si="132"/>
        <v>0.69605294876144952</v>
      </c>
      <c r="CD52" s="18">
        <f t="shared" si="132"/>
        <v>0.55668291325691399</v>
      </c>
      <c r="CE52" s="18">
        <f t="shared" si="132"/>
        <v>0.44214657301499832</v>
      </c>
      <c r="CG52" s="68">
        <f t="shared" si="133"/>
        <v>-62.654518448612748</v>
      </c>
      <c r="CH52" s="69">
        <f t="shared" si="134"/>
        <v>25.140015811491196</v>
      </c>
      <c r="CI52" s="69">
        <f t="shared" si="135"/>
        <v>-37.514502637121552</v>
      </c>
      <c r="CK52" t="str">
        <f t="shared" si="147"/>
        <v>32 Health and social care associate professionals</v>
      </c>
      <c r="CL52" s="18">
        <f t="shared" si="136"/>
        <v>0.22917767777978507</v>
      </c>
      <c r="CM52" s="18">
        <f t="shared" si="136"/>
        <v>0.29348171227252384</v>
      </c>
      <c r="CN52" s="18">
        <f t="shared" si="136"/>
        <v>0.35113454541444528</v>
      </c>
      <c r="CO52" s="18">
        <f t="shared" si="136"/>
        <v>0.42685561852408804</v>
      </c>
      <c r="CP52" s="18">
        <f t="shared" si="136"/>
        <v>0.61455398333818811</v>
      </c>
      <c r="CR52" s="68">
        <f t="shared" si="137"/>
        <v>-15.384883390944562</v>
      </c>
      <c r="CS52" s="69">
        <f t="shared" si="138"/>
        <v>40.515863559266009</v>
      </c>
      <c r="CT52" s="69">
        <f t="shared" si="139"/>
        <v>25.13098016832145</v>
      </c>
    </row>
    <row r="53" spans="1:98" x14ac:dyDescent="0.2">
      <c r="A53" t="str">
        <f t="shared" si="103"/>
        <v>33 Protective service occupations</v>
      </c>
      <c r="B53" s="18">
        <f t="shared" si="104"/>
        <v>0.27736666521079323</v>
      </c>
      <c r="C53" s="18">
        <f t="shared" si="104"/>
        <v>0.24238221365436718</v>
      </c>
      <c r="D53" s="18">
        <f t="shared" si="104"/>
        <v>0.22959883464195907</v>
      </c>
      <c r="E53" s="18">
        <f t="shared" si="104"/>
        <v>0.29275755430153433</v>
      </c>
      <c r="F53" s="18">
        <f t="shared" si="104"/>
        <v>0.3399153874601199</v>
      </c>
      <c r="H53" s="68">
        <f t="shared" si="105"/>
        <v>173.1642255102073</v>
      </c>
      <c r="I53" s="69">
        <f t="shared" si="106"/>
        <v>78.518876689418704</v>
      </c>
      <c r="J53" s="69">
        <f t="shared" si="107"/>
        <v>251.68310219962606</v>
      </c>
      <c r="L53" t="str">
        <f t="shared" si="140"/>
        <v>33 Protective service occupations</v>
      </c>
      <c r="M53" s="18">
        <f t="shared" si="108"/>
        <v>0.70690384263714678</v>
      </c>
      <c r="N53" s="18">
        <f t="shared" si="108"/>
        <v>0.62407296408358626</v>
      </c>
      <c r="O53" s="18">
        <f t="shared" si="108"/>
        <v>0.60759923242436642</v>
      </c>
      <c r="P53" s="18">
        <f t="shared" si="108"/>
        <v>0.7579302212715584</v>
      </c>
      <c r="Q53" s="18">
        <f t="shared" si="108"/>
        <v>0.83394303557585248</v>
      </c>
      <c r="S53" s="68">
        <f t="shared" si="109"/>
        <v>155.22628038028051</v>
      </c>
      <c r="T53" s="69">
        <f t="shared" si="110"/>
        <v>70.967785333219098</v>
      </c>
      <c r="U53" s="69">
        <f t="shared" si="111"/>
        <v>226.19406571349964</v>
      </c>
      <c r="W53" t="str">
        <f t="shared" si="141"/>
        <v>33 Protective service occupations</v>
      </c>
      <c r="X53" s="18">
        <f t="shared" si="112"/>
        <v>1.4356452793220735</v>
      </c>
      <c r="Y53" s="18">
        <f t="shared" si="112"/>
        <v>1.4556516343448083</v>
      </c>
      <c r="Z53" s="18">
        <f t="shared" si="112"/>
        <v>1.5401391302803922</v>
      </c>
      <c r="AA53" s="18">
        <f t="shared" si="112"/>
        <v>1.933369764206267</v>
      </c>
      <c r="AB53" s="18">
        <f t="shared" si="112"/>
        <v>2.4440582325136222</v>
      </c>
      <c r="AD53" s="68">
        <f t="shared" si="113"/>
        <v>109.1233674186457</v>
      </c>
      <c r="AE53" s="69">
        <f t="shared" si="114"/>
        <v>68.802093924865247</v>
      </c>
      <c r="AF53" s="69">
        <f t="shared" si="115"/>
        <v>177.92546134351093</v>
      </c>
      <c r="AH53" t="str">
        <f t="shared" si="142"/>
        <v>33 Protective service occupations</v>
      </c>
      <c r="AI53" s="18">
        <f t="shared" si="116"/>
        <v>1.2389610870762164</v>
      </c>
      <c r="AJ53" s="18">
        <f t="shared" si="116"/>
        <v>1.3959380875300187</v>
      </c>
      <c r="AK53" s="18">
        <f t="shared" si="116"/>
        <v>1.592930963854005</v>
      </c>
      <c r="AL53" s="18">
        <f t="shared" si="116"/>
        <v>2.1323044370326842</v>
      </c>
      <c r="AM53" s="18">
        <f t="shared" si="116"/>
        <v>2.8534211989106151</v>
      </c>
      <c r="AO53" s="68">
        <f t="shared" si="117"/>
        <v>103.91044365370048</v>
      </c>
      <c r="AP53" s="69">
        <f t="shared" si="118"/>
        <v>60.70477063149594</v>
      </c>
      <c r="AQ53" s="69">
        <f t="shared" si="119"/>
        <v>164.61521428519643</v>
      </c>
      <c r="AS53" t="str">
        <f t="shared" si="143"/>
        <v>33 Protective service occupations</v>
      </c>
      <c r="AT53" s="18">
        <f t="shared" si="120"/>
        <v>1.2678944463137749</v>
      </c>
      <c r="AU53" s="18">
        <f t="shared" si="120"/>
        <v>1.1061382185650106</v>
      </c>
      <c r="AV53" s="18">
        <f t="shared" si="120"/>
        <v>1.1564817207585463</v>
      </c>
      <c r="AW53" s="18">
        <f t="shared" si="120"/>
        <v>1.2364219406191195</v>
      </c>
      <c r="AX53" s="18">
        <f t="shared" si="120"/>
        <v>1.3102498857845082</v>
      </c>
      <c r="AZ53" s="68">
        <f t="shared" si="121"/>
        <v>45.914187476484116</v>
      </c>
      <c r="BA53" s="69">
        <f t="shared" si="122"/>
        <v>43.264981023752412</v>
      </c>
      <c r="BB53" s="69">
        <f t="shared" si="123"/>
        <v>89.179168500236528</v>
      </c>
      <c r="BD53" t="str">
        <f t="shared" si="144"/>
        <v>33 Protective service occupations</v>
      </c>
      <c r="BE53" s="18">
        <f t="shared" si="124"/>
        <v>1.1975997933294682</v>
      </c>
      <c r="BF53" s="18">
        <f t="shared" si="124"/>
        <v>1.0895268519192518</v>
      </c>
      <c r="BG53" s="18">
        <f t="shared" si="124"/>
        <v>1.1229286886346104</v>
      </c>
      <c r="BH53" s="18">
        <f t="shared" si="124"/>
        <v>1.1793684059863159</v>
      </c>
      <c r="BI53" s="18">
        <f t="shared" si="124"/>
        <v>1.0797618405147054</v>
      </c>
      <c r="BK53" s="68">
        <f t="shared" si="125"/>
        <v>1.5243644263429741</v>
      </c>
      <c r="BL53" s="69">
        <f t="shared" si="126"/>
        <v>24.684537282873066</v>
      </c>
      <c r="BM53" s="69">
        <f t="shared" si="127"/>
        <v>26.208901709216036</v>
      </c>
      <c r="BO53" t="str">
        <f t="shared" si="145"/>
        <v>33 Protective service occupations</v>
      </c>
      <c r="BP53" s="18">
        <f t="shared" si="128"/>
        <v>1.3191634614840546</v>
      </c>
      <c r="BQ53" s="18">
        <f t="shared" si="128"/>
        <v>1.294534185327439</v>
      </c>
      <c r="BR53" s="18">
        <f t="shared" si="128"/>
        <v>1.337811691720987</v>
      </c>
      <c r="BS53" s="18">
        <f t="shared" si="128"/>
        <v>1.4952465078338639</v>
      </c>
      <c r="BT53" s="18">
        <f t="shared" si="128"/>
        <v>1.4403369243109685</v>
      </c>
      <c r="BV53" s="68">
        <f t="shared" si="129"/>
        <v>-25.609835106952772</v>
      </c>
      <c r="BW53" s="69">
        <f t="shared" si="130"/>
        <v>26.049771935621081</v>
      </c>
      <c r="BX53" s="69">
        <f t="shared" si="131"/>
        <v>0.43993682866830874</v>
      </c>
      <c r="BZ53" t="str">
        <f t="shared" si="146"/>
        <v>33 Protective service occupations</v>
      </c>
      <c r="CA53" s="18">
        <f t="shared" si="132"/>
        <v>1.1102040034022909</v>
      </c>
      <c r="CB53" s="18">
        <f t="shared" si="132"/>
        <v>1.1103250390389447</v>
      </c>
      <c r="CC53" s="18">
        <f t="shared" si="132"/>
        <v>1.2362782196248301</v>
      </c>
      <c r="CD53" s="18">
        <f t="shared" si="132"/>
        <v>1.4864221972272358</v>
      </c>
      <c r="CE53" s="18">
        <f t="shared" si="132"/>
        <v>1.4540832657815672</v>
      </c>
      <c r="CG53" s="68">
        <f t="shared" si="133"/>
        <v>-30.850803729152471</v>
      </c>
      <c r="CH53" s="69">
        <f t="shared" si="134"/>
        <v>31.212829390726753</v>
      </c>
      <c r="CI53" s="69">
        <f t="shared" si="135"/>
        <v>0.36202566157428184</v>
      </c>
      <c r="CK53" t="str">
        <f t="shared" si="147"/>
        <v>33 Protective service occupations</v>
      </c>
      <c r="CL53" s="18">
        <f t="shared" si="136"/>
        <v>0.46816006134922877</v>
      </c>
      <c r="CM53" s="18">
        <f t="shared" si="136"/>
        <v>0.44907759917882806</v>
      </c>
      <c r="CN53" s="18">
        <f t="shared" si="136"/>
        <v>0.4993039399523615</v>
      </c>
      <c r="CO53" s="18">
        <f t="shared" si="136"/>
        <v>0.60064815341473232</v>
      </c>
      <c r="CP53" s="18">
        <f t="shared" si="136"/>
        <v>0.81061908568960794</v>
      </c>
      <c r="CR53" s="68">
        <f t="shared" si="137"/>
        <v>-21.510184263437626</v>
      </c>
      <c r="CS53" s="69">
        <f t="shared" si="138"/>
        <v>21.217332504985915</v>
      </c>
      <c r="CT53" s="69">
        <f t="shared" si="139"/>
        <v>-0.29285175845171008</v>
      </c>
    </row>
    <row r="54" spans="1:98" x14ac:dyDescent="0.2">
      <c r="A54" t="str">
        <f t="shared" si="103"/>
        <v>34 Culture, media and sports occupations</v>
      </c>
      <c r="B54" s="18">
        <f t="shared" si="104"/>
        <v>1.170911649891587</v>
      </c>
      <c r="C54" s="18">
        <f t="shared" si="104"/>
        <v>1.7852911560680356</v>
      </c>
      <c r="D54" s="18">
        <f t="shared" si="104"/>
        <v>1.8199702274833283</v>
      </c>
      <c r="E54" s="18">
        <f t="shared" si="104"/>
        <v>1.7549773828430839</v>
      </c>
      <c r="F54" s="18">
        <f t="shared" si="104"/>
        <v>1.8792431412099255</v>
      </c>
      <c r="H54" s="68">
        <f t="shared" si="105"/>
        <v>90.520348371509627</v>
      </c>
      <c r="I54" s="69">
        <f t="shared" si="106"/>
        <v>86.335131311459094</v>
      </c>
      <c r="J54" s="69">
        <f t="shared" si="107"/>
        <v>176.85547968296868</v>
      </c>
      <c r="L54" t="str">
        <f t="shared" si="140"/>
        <v>34 Culture, media and sports occupations</v>
      </c>
      <c r="M54" s="18">
        <f t="shared" si="108"/>
        <v>2.4354577519745528</v>
      </c>
      <c r="N54" s="18">
        <f t="shared" si="108"/>
        <v>2.5311515916669407</v>
      </c>
      <c r="O54" s="18">
        <f t="shared" si="108"/>
        <v>2.7352633879754467</v>
      </c>
      <c r="P54" s="18">
        <f t="shared" si="108"/>
        <v>2.40635130486872</v>
      </c>
      <c r="Q54" s="18">
        <f t="shared" si="108"/>
        <v>2.3238304621116463</v>
      </c>
      <c r="S54" s="68">
        <f t="shared" si="109"/>
        <v>57.983419436557945</v>
      </c>
      <c r="T54" s="69">
        <f t="shared" si="110"/>
        <v>72.68825250689126</v>
      </c>
      <c r="U54" s="69">
        <f t="shared" si="111"/>
        <v>130.67167194344921</v>
      </c>
      <c r="W54" t="str">
        <f t="shared" si="141"/>
        <v>34 Culture, media and sports occupations</v>
      </c>
      <c r="X54" s="18">
        <f t="shared" si="112"/>
        <v>2.6564735155316441</v>
      </c>
      <c r="Y54" s="18">
        <f t="shared" si="112"/>
        <v>2.7685444195461564</v>
      </c>
      <c r="Z54" s="18">
        <f t="shared" si="112"/>
        <v>2.9248112333263836</v>
      </c>
      <c r="AA54" s="18">
        <f t="shared" si="112"/>
        <v>2.4416870777682389</v>
      </c>
      <c r="AB54" s="18">
        <f t="shared" si="112"/>
        <v>2.2714342004620769</v>
      </c>
      <c r="AD54" s="68">
        <f t="shared" si="113"/>
        <v>2.3418557971658309</v>
      </c>
      <c r="AE54" s="69">
        <f t="shared" si="114"/>
        <v>48.8361949359428</v>
      </c>
      <c r="AF54" s="69">
        <f t="shared" si="115"/>
        <v>51.178050733108634</v>
      </c>
      <c r="AH54" t="str">
        <f t="shared" si="142"/>
        <v>34 Culture, media and sports occupations</v>
      </c>
      <c r="AI54" s="18">
        <f t="shared" si="116"/>
        <v>1.0599006424532023</v>
      </c>
      <c r="AJ54" s="18">
        <f t="shared" si="116"/>
        <v>1.2585882584986516</v>
      </c>
      <c r="AK54" s="18">
        <f t="shared" si="116"/>
        <v>1.3036665930649431</v>
      </c>
      <c r="AL54" s="18">
        <f t="shared" si="116"/>
        <v>1.2010116662468819</v>
      </c>
      <c r="AM54" s="18">
        <f t="shared" si="116"/>
        <v>1.3754066754518905</v>
      </c>
      <c r="AO54" s="68">
        <f t="shared" si="117"/>
        <v>20.097822024589334</v>
      </c>
      <c r="AP54" s="69">
        <f t="shared" si="118"/>
        <v>51.614072265466568</v>
      </c>
      <c r="AQ54" s="69">
        <f t="shared" si="119"/>
        <v>71.711894290055895</v>
      </c>
      <c r="AS54" t="str">
        <f t="shared" si="143"/>
        <v>34 Culture, media and sports occupations</v>
      </c>
      <c r="AT54" s="18">
        <f t="shared" si="120"/>
        <v>1.5516718335350619</v>
      </c>
      <c r="AU54" s="18">
        <f t="shared" si="120"/>
        <v>1.4902069866394272</v>
      </c>
      <c r="AV54" s="18">
        <f t="shared" si="120"/>
        <v>1.6845616137193855</v>
      </c>
      <c r="AW54" s="18">
        <f t="shared" si="120"/>
        <v>1.3253151455975378</v>
      </c>
      <c r="AX54" s="18">
        <f t="shared" si="120"/>
        <v>1.1920476328095084</v>
      </c>
      <c r="AZ54" s="68">
        <f t="shared" si="121"/>
        <v>-8.8642288302616539</v>
      </c>
      <c r="BA54" s="69">
        <f t="shared" si="122"/>
        <v>43.574757337239859</v>
      </c>
      <c r="BB54" s="69">
        <f t="shared" si="123"/>
        <v>34.710528506978207</v>
      </c>
      <c r="BD54" t="str">
        <f t="shared" si="144"/>
        <v>34 Culture, media and sports occupations</v>
      </c>
      <c r="BE54" s="18">
        <f t="shared" si="124"/>
        <v>0.96647371058736065</v>
      </c>
      <c r="BF54" s="18">
        <f t="shared" si="124"/>
        <v>1.0036139386476846</v>
      </c>
      <c r="BG54" s="18">
        <f t="shared" si="124"/>
        <v>1.1341090611826092</v>
      </c>
      <c r="BH54" s="18">
        <f t="shared" si="124"/>
        <v>0.87640778229719807</v>
      </c>
      <c r="BI54" s="18">
        <f t="shared" si="124"/>
        <v>0.84757259134126062</v>
      </c>
      <c r="BK54" s="68">
        <f t="shared" si="125"/>
        <v>-21.092812263922056</v>
      </c>
      <c r="BL54" s="69">
        <f t="shared" si="126"/>
        <v>30.118026472438398</v>
      </c>
      <c r="BM54" s="69">
        <f t="shared" si="127"/>
        <v>9.025214208516342</v>
      </c>
      <c r="BO54" t="str">
        <f t="shared" si="145"/>
        <v>34 Culture, media and sports occupations</v>
      </c>
      <c r="BP54" s="18">
        <f t="shared" si="128"/>
        <v>0.49339758567096237</v>
      </c>
      <c r="BQ54" s="18">
        <f t="shared" si="128"/>
        <v>0.41790142440488565</v>
      </c>
      <c r="BR54" s="18">
        <f t="shared" si="128"/>
        <v>0.51404300470623732</v>
      </c>
      <c r="BS54" s="18">
        <f t="shared" si="128"/>
        <v>0.34318760552916189</v>
      </c>
      <c r="BT54" s="18">
        <f t="shared" si="128"/>
        <v>0.2631052936580846</v>
      </c>
      <c r="BV54" s="68">
        <f t="shared" si="129"/>
        <v>-64.634765121558544</v>
      </c>
      <c r="BW54" s="69">
        <f t="shared" si="130"/>
        <v>19.298376918897787</v>
      </c>
      <c r="BX54" s="69">
        <f t="shared" si="131"/>
        <v>-45.336388202660757</v>
      </c>
      <c r="BZ54" t="str">
        <f t="shared" si="146"/>
        <v>34 Culture, media and sports occupations</v>
      </c>
      <c r="CA54" s="18">
        <f t="shared" si="132"/>
        <v>0.70085041326293074</v>
      </c>
      <c r="CB54" s="18">
        <f t="shared" si="132"/>
        <v>0.79099392159279103</v>
      </c>
      <c r="CC54" s="18">
        <f t="shared" si="132"/>
        <v>0.86529778857731454</v>
      </c>
      <c r="CD54" s="18">
        <f t="shared" si="132"/>
        <v>0.7373724723270858</v>
      </c>
      <c r="CE54" s="18">
        <f t="shared" si="132"/>
        <v>0.66644077346501662</v>
      </c>
      <c r="CG54" s="68">
        <f t="shared" si="133"/>
        <v>-54.719621946692101</v>
      </c>
      <c r="CH54" s="69">
        <f t="shared" si="134"/>
        <v>24.137761672726821</v>
      </c>
      <c r="CI54" s="69">
        <f t="shared" si="135"/>
        <v>-30.581860273965283</v>
      </c>
      <c r="CK54" t="str">
        <f t="shared" si="147"/>
        <v>34 Culture, media and sports occupations</v>
      </c>
      <c r="CL54" s="18">
        <f t="shared" si="136"/>
        <v>0.54456557862278976</v>
      </c>
      <c r="CM54" s="18">
        <f t="shared" si="136"/>
        <v>0.89172403471007144</v>
      </c>
      <c r="CN54" s="18">
        <f t="shared" si="136"/>
        <v>0.97275011253130406</v>
      </c>
      <c r="CO54" s="18">
        <f t="shared" si="136"/>
        <v>1.0750464222476417</v>
      </c>
      <c r="CP54" s="18">
        <f t="shared" si="136"/>
        <v>1.1222586087146149</v>
      </c>
      <c r="CR54" s="68">
        <f t="shared" si="137"/>
        <v>-44.223259200997248</v>
      </c>
      <c r="CS54" s="69">
        <f t="shared" si="138"/>
        <v>33.60033616881806</v>
      </c>
      <c r="CT54" s="69">
        <f t="shared" si="139"/>
        <v>-10.622923032179186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4.2839487612730824</v>
      </c>
      <c r="C55" s="18">
        <f t="shared" si="148"/>
        <v>4.3192687775845542</v>
      </c>
      <c r="D55" s="18">
        <f t="shared" si="148"/>
        <v>4.1633574100377215</v>
      </c>
      <c r="E55" s="18">
        <f t="shared" si="148"/>
        <v>4.2113870664759165</v>
      </c>
      <c r="F55" s="18">
        <f t="shared" si="148"/>
        <v>4.4092401346232508</v>
      </c>
      <c r="H55" s="68">
        <f t="shared" si="105"/>
        <v>95.408177077150086</v>
      </c>
      <c r="I55" s="69">
        <f t="shared" si="106"/>
        <v>80.8872883300117</v>
      </c>
      <c r="J55" s="69">
        <f t="shared" si="107"/>
        <v>176.2954654071618</v>
      </c>
      <c r="L55" t="str">
        <f t="shared" si="140"/>
        <v>35 Business and public service associate professionals</v>
      </c>
      <c r="M55" s="18">
        <f t="shared" ref="M55:Q64" si="149">M18/M$35*100</f>
        <v>6.8109021236399654</v>
      </c>
      <c r="N55" s="18">
        <f t="shared" si="149"/>
        <v>6.6417021705364014</v>
      </c>
      <c r="O55" s="18">
        <f t="shared" si="149"/>
        <v>6.5606140954323262</v>
      </c>
      <c r="P55" s="18">
        <f t="shared" si="149"/>
        <v>6.4027952278403548</v>
      </c>
      <c r="Q55" s="18">
        <f t="shared" si="149"/>
        <v>6.4031486049282123</v>
      </c>
      <c r="S55" s="68">
        <f t="shared" si="109"/>
        <v>81.491090439216393</v>
      </c>
      <c r="T55" s="69">
        <f t="shared" si="110"/>
        <v>78.617680198144484</v>
      </c>
      <c r="U55" s="69">
        <f t="shared" si="111"/>
        <v>160.10877063736089</v>
      </c>
      <c r="W55" t="str">
        <f t="shared" si="141"/>
        <v>35 Business and public service associate professionals</v>
      </c>
      <c r="X55" s="18">
        <f t="shared" ref="X55:AB64" si="150">X18/X$35*100</f>
        <v>7.6226240456179273</v>
      </c>
      <c r="Y55" s="18">
        <f t="shared" si="150"/>
        <v>7.4380399410407358</v>
      </c>
      <c r="Z55" s="18">
        <f t="shared" si="150"/>
        <v>7.4501952528884381</v>
      </c>
      <c r="AA55" s="18">
        <f t="shared" si="150"/>
        <v>6.8747896215633988</v>
      </c>
      <c r="AB55" s="18">
        <f t="shared" si="150"/>
        <v>6.4231564994048913</v>
      </c>
      <c r="AD55" s="68">
        <f t="shared" si="113"/>
        <v>13.61399162805051</v>
      </c>
      <c r="AE55" s="69">
        <f t="shared" si="114"/>
        <v>55.534883354377115</v>
      </c>
      <c r="AF55" s="69">
        <f t="shared" si="115"/>
        <v>69.148874982427628</v>
      </c>
      <c r="AH55" t="str">
        <f t="shared" si="142"/>
        <v>35 Business and public service associate professionals</v>
      </c>
      <c r="AI55" s="18">
        <f t="shared" ref="AI55:AM64" si="151">AI18/AI$35*100</f>
        <v>6.384073986684875</v>
      </c>
      <c r="AJ55" s="18">
        <f t="shared" si="151"/>
        <v>6.9701590009574836</v>
      </c>
      <c r="AK55" s="18">
        <f t="shared" si="151"/>
        <v>7.6557104496461514</v>
      </c>
      <c r="AL55" s="18">
        <f t="shared" si="151"/>
        <v>7.5901613366759877</v>
      </c>
      <c r="AM55" s="18">
        <f t="shared" si="151"/>
        <v>7.8101207355964233</v>
      </c>
      <c r="AO55" s="68">
        <f t="shared" si="117"/>
        <v>16.129562159526017</v>
      </c>
      <c r="AP55" s="69">
        <f t="shared" si="118"/>
        <v>53.202994390542372</v>
      </c>
      <c r="AQ55" s="69">
        <f t="shared" si="119"/>
        <v>69.332556550068389</v>
      </c>
      <c r="AS55" t="str">
        <f t="shared" si="143"/>
        <v>35 Business and public service associate professionals</v>
      </c>
      <c r="AT55" s="18">
        <f t="shared" ref="AT55:AX64" si="152">AT18/AT$35*100</f>
        <v>6.525137683656224</v>
      </c>
      <c r="AU55" s="18">
        <f t="shared" si="152"/>
        <v>6.431889035124037</v>
      </c>
      <c r="AV55" s="18">
        <f t="shared" si="152"/>
        <v>6.8055821880708827</v>
      </c>
      <c r="AW55" s="18">
        <f t="shared" si="152"/>
        <v>6.2512040584889679</v>
      </c>
      <c r="AX55" s="18">
        <f t="shared" si="152"/>
        <v>5.9865596250066311</v>
      </c>
      <c r="AZ55" s="68">
        <f t="shared" si="121"/>
        <v>13.290682347773854</v>
      </c>
      <c r="BA55" s="69">
        <f t="shared" si="122"/>
        <v>51.677043784242201</v>
      </c>
      <c r="BB55" s="69">
        <f t="shared" si="123"/>
        <v>64.967726132016054</v>
      </c>
      <c r="BD55" t="str">
        <f t="shared" si="144"/>
        <v>35 Business and public service associate professionals</v>
      </c>
      <c r="BE55" s="18">
        <f t="shared" ref="BE55:BI64" si="153">BE18/BE$35*100</f>
        <v>4.7791828973184751</v>
      </c>
      <c r="BF55" s="18">
        <f t="shared" si="153"/>
        <v>4.8895735082435552</v>
      </c>
      <c r="BG55" s="18">
        <f t="shared" si="153"/>
        <v>5.3874217314764268</v>
      </c>
      <c r="BH55" s="18">
        <f t="shared" si="153"/>
        <v>4.7288595956583626</v>
      </c>
      <c r="BI55" s="18">
        <f t="shared" si="153"/>
        <v>4.6069477014692026</v>
      </c>
      <c r="BK55" s="68">
        <f t="shared" si="125"/>
        <v>-9.7126742099818841</v>
      </c>
      <c r="BL55" s="69">
        <f t="shared" si="126"/>
        <v>37.435227105285911</v>
      </c>
      <c r="BM55" s="69">
        <f t="shared" si="127"/>
        <v>27.722552895304027</v>
      </c>
      <c r="BO55" t="str">
        <f t="shared" si="145"/>
        <v>35 Business and public service associate professionals</v>
      </c>
      <c r="BP55" s="18">
        <f t="shared" ref="BP55:BT64" si="154">BP18/BP$35*100</f>
        <v>3.8580283516167171</v>
      </c>
      <c r="BQ55" s="18">
        <f t="shared" si="154"/>
        <v>4.0131768924044691</v>
      </c>
      <c r="BR55" s="18">
        <f t="shared" si="154"/>
        <v>4.4761674822545352</v>
      </c>
      <c r="BS55" s="18">
        <f t="shared" si="154"/>
        <v>3.9579336674789585</v>
      </c>
      <c r="BT55" s="18">
        <f t="shared" si="154"/>
        <v>3.895259271654798</v>
      </c>
      <c r="BV55" s="68">
        <f t="shared" si="129"/>
        <v>-39.872041844134728</v>
      </c>
      <c r="BW55" s="69">
        <f t="shared" si="130"/>
        <v>29.291573965671759</v>
      </c>
      <c r="BX55" s="69">
        <f t="shared" si="131"/>
        <v>-10.580467878462976</v>
      </c>
      <c r="BZ55" t="str">
        <f t="shared" si="146"/>
        <v>35 Business and public service associate professionals</v>
      </c>
      <c r="CA55" s="18">
        <f t="shared" ref="CA55:CE64" si="155">CA18/CA$35*100</f>
        <v>3.5214132050901146</v>
      </c>
      <c r="CB55" s="18">
        <f t="shared" si="155"/>
        <v>3.7195576427696926</v>
      </c>
      <c r="CC55" s="18">
        <f t="shared" si="155"/>
        <v>4.0959890457342487</v>
      </c>
      <c r="CD55" s="18">
        <f t="shared" si="155"/>
        <v>3.6323185675141452</v>
      </c>
      <c r="CE55" s="18">
        <f t="shared" si="155"/>
        <v>3.372195675590238</v>
      </c>
      <c r="CG55" s="68">
        <f t="shared" si="133"/>
        <v>-51.597470438829205</v>
      </c>
      <c r="CH55" s="69">
        <f t="shared" si="134"/>
        <v>23.851835629208509</v>
      </c>
      <c r="CI55" s="69">
        <f t="shared" si="135"/>
        <v>-27.7456348096207</v>
      </c>
      <c r="CK55" t="str">
        <f t="shared" si="147"/>
        <v>35 Business and public service associate professionals</v>
      </c>
      <c r="CL55" s="18">
        <f t="shared" ref="CL55:CP64" si="156">CL18/CL$35*100</f>
        <v>2.0406685660105506</v>
      </c>
      <c r="CM55" s="18">
        <f t="shared" si="156"/>
        <v>2.4034417495986409</v>
      </c>
      <c r="CN55" s="18">
        <f t="shared" si="156"/>
        <v>2.6914311880708053</v>
      </c>
      <c r="CO55" s="18">
        <f t="shared" si="156"/>
        <v>2.4744183278398677</v>
      </c>
      <c r="CP55" s="18">
        <f t="shared" si="156"/>
        <v>3.1880928387002538</v>
      </c>
      <c r="CR55" s="68">
        <f t="shared" si="137"/>
        <v>-42.732377056853935</v>
      </c>
      <c r="CS55" s="69">
        <f t="shared" si="138"/>
        <v>25.56697668696102</v>
      </c>
      <c r="CT55" s="69">
        <f t="shared" si="139"/>
        <v>-17.165400369892922</v>
      </c>
    </row>
    <row r="56" spans="1:98" x14ac:dyDescent="0.2">
      <c r="A56" t="str">
        <f t="shared" si="103"/>
        <v>41 Administrative occupations</v>
      </c>
      <c r="B56" s="18">
        <f t="shared" si="148"/>
        <v>4.8677146553022137</v>
      </c>
      <c r="C56" s="18">
        <f t="shared" si="148"/>
        <v>4.2835682422171946</v>
      </c>
      <c r="D56" s="18">
        <f t="shared" si="148"/>
        <v>4.1380832903564633</v>
      </c>
      <c r="E56" s="18">
        <f t="shared" si="148"/>
        <v>4.387568829724561</v>
      </c>
      <c r="F56" s="18">
        <f t="shared" si="148"/>
        <v>4.8256014545671775</v>
      </c>
      <c r="H56" s="68">
        <f t="shared" si="105"/>
        <v>115.16662093984795</v>
      </c>
      <c r="I56" s="69">
        <f t="shared" si="106"/>
        <v>88.662604699062925</v>
      </c>
      <c r="J56" s="69">
        <f t="shared" si="107"/>
        <v>203.82922563891088</v>
      </c>
      <c r="L56" t="str">
        <f t="shared" si="140"/>
        <v>41 Administrative occupations</v>
      </c>
      <c r="M56" s="18">
        <f t="shared" si="149"/>
        <v>6.5079274526499917</v>
      </c>
      <c r="N56" s="18">
        <f t="shared" si="149"/>
        <v>5.9689573145696029</v>
      </c>
      <c r="O56" s="18">
        <f t="shared" si="149"/>
        <v>5.9008532775211409</v>
      </c>
      <c r="P56" s="18">
        <f t="shared" si="149"/>
        <v>6.1522845409809133</v>
      </c>
      <c r="Q56" s="18">
        <f t="shared" si="149"/>
        <v>6.24578196544884</v>
      </c>
      <c r="S56" s="68">
        <f t="shared" si="109"/>
        <v>96.824077549168223</v>
      </c>
      <c r="T56" s="69">
        <f t="shared" si="110"/>
        <v>88.875543652493491</v>
      </c>
      <c r="U56" s="69">
        <f t="shared" si="111"/>
        <v>185.69962120166173</v>
      </c>
      <c r="W56" t="str">
        <f t="shared" si="141"/>
        <v>41 Administrative occupations</v>
      </c>
      <c r="X56" s="18">
        <f t="shared" si="150"/>
        <v>11.20032635662079</v>
      </c>
      <c r="Y56" s="18">
        <f t="shared" si="150"/>
        <v>10.172609232929322</v>
      </c>
      <c r="Z56" s="18">
        <f t="shared" si="150"/>
        <v>10.29550733696194</v>
      </c>
      <c r="AA56" s="18">
        <f t="shared" si="150"/>
        <v>10.292233565780309</v>
      </c>
      <c r="AB56" s="18">
        <f t="shared" si="150"/>
        <v>10.450680485156564</v>
      </c>
      <c r="AD56" s="68">
        <f t="shared" si="113"/>
        <v>33.766630304057003</v>
      </c>
      <c r="AE56" s="69">
        <f t="shared" si="114"/>
        <v>64.899571868103379</v>
      </c>
      <c r="AF56" s="69">
        <f t="shared" si="115"/>
        <v>98.666202172160382</v>
      </c>
      <c r="AH56" t="str">
        <f t="shared" si="142"/>
        <v>41 Administrative occupations</v>
      </c>
      <c r="AI56" s="18">
        <f t="shared" si="151"/>
        <v>11.693180104109548</v>
      </c>
      <c r="AJ56" s="18">
        <f t="shared" si="151"/>
        <v>12.423388996065118</v>
      </c>
      <c r="AK56" s="18">
        <f t="shared" si="151"/>
        <v>12.95577453473879</v>
      </c>
      <c r="AL56" s="18">
        <f t="shared" si="151"/>
        <v>13.570458427039899</v>
      </c>
      <c r="AM56" s="18">
        <f t="shared" si="151"/>
        <v>14.032822213520632</v>
      </c>
      <c r="AO56" s="68">
        <f t="shared" si="117"/>
        <v>23.296906947823071</v>
      </c>
      <c r="AP56" s="69">
        <f t="shared" si="118"/>
        <v>65.413910693439973</v>
      </c>
      <c r="AQ56" s="69">
        <f t="shared" si="119"/>
        <v>88.710817641263034</v>
      </c>
      <c r="AS56" t="str">
        <f t="shared" si="143"/>
        <v>41 Administrative occupations</v>
      </c>
      <c r="AT56" s="18">
        <f t="shared" si="152"/>
        <v>13.02335166128328</v>
      </c>
      <c r="AU56" s="18">
        <f t="shared" si="152"/>
        <v>12.093576767289042</v>
      </c>
      <c r="AV56" s="18">
        <f t="shared" si="152"/>
        <v>12.432268521375656</v>
      </c>
      <c r="AW56" s="18">
        <f t="shared" si="152"/>
        <v>11.754290831642706</v>
      </c>
      <c r="AX56" s="18">
        <f t="shared" si="152"/>
        <v>11.564806994273065</v>
      </c>
      <c r="AZ56" s="68">
        <f t="shared" si="121"/>
        <v>19.803683398925283</v>
      </c>
      <c r="BA56" s="69">
        <f t="shared" si="122"/>
        <v>59.381316524445872</v>
      </c>
      <c r="BB56" s="69">
        <f t="shared" si="123"/>
        <v>79.184999923371151</v>
      </c>
      <c r="BD56" t="str">
        <f t="shared" si="144"/>
        <v>41 Administrative occupations</v>
      </c>
      <c r="BE56" s="18">
        <f t="shared" si="153"/>
        <v>10.584093835504707</v>
      </c>
      <c r="BF56" s="18">
        <f t="shared" si="153"/>
        <v>9.8292237717869835</v>
      </c>
      <c r="BG56" s="18">
        <f t="shared" si="153"/>
        <v>10.562301725254708</v>
      </c>
      <c r="BH56" s="18">
        <f t="shared" si="153"/>
        <v>9.5673184743674717</v>
      </c>
      <c r="BI56" s="18">
        <f t="shared" si="153"/>
        <v>8.4850591829858946</v>
      </c>
      <c r="BK56" s="68">
        <f t="shared" si="125"/>
        <v>-15.181460912415501</v>
      </c>
      <c r="BL56" s="69">
        <f t="shared" si="126"/>
        <v>40.367661187626716</v>
      </c>
      <c r="BM56" s="69">
        <f t="shared" si="127"/>
        <v>25.186200275211217</v>
      </c>
      <c r="BO56" t="str">
        <f t="shared" si="145"/>
        <v>41 Administrative occupations</v>
      </c>
      <c r="BP56" s="18">
        <f t="shared" si="154"/>
        <v>11.951586455678468</v>
      </c>
      <c r="BQ56" s="18">
        <f t="shared" si="154"/>
        <v>11.163735128777711</v>
      </c>
      <c r="BR56" s="18">
        <f t="shared" si="154"/>
        <v>12.351552871875318</v>
      </c>
      <c r="BS56" s="18">
        <f t="shared" si="154"/>
        <v>10.93654827989012</v>
      </c>
      <c r="BT56" s="18">
        <f t="shared" si="154"/>
        <v>9.604323434638868</v>
      </c>
      <c r="BV56" s="68">
        <f t="shared" si="129"/>
        <v>-46.273118995666451</v>
      </c>
      <c r="BW56" s="69">
        <f t="shared" si="130"/>
        <v>30.384787383271611</v>
      </c>
      <c r="BX56" s="69">
        <f t="shared" si="131"/>
        <v>-15.888331612394843</v>
      </c>
      <c r="BZ56" t="str">
        <f t="shared" si="146"/>
        <v>41 Administrative occupations</v>
      </c>
      <c r="CA56" s="18">
        <f t="shared" si="155"/>
        <v>9.3596391699562602</v>
      </c>
      <c r="CB56" s="18">
        <f t="shared" si="155"/>
        <v>8.6679975021206985</v>
      </c>
      <c r="CC56" s="18">
        <f t="shared" si="155"/>
        <v>8.8643398380738905</v>
      </c>
      <c r="CD56" s="18">
        <f t="shared" si="155"/>
        <v>6.6026735935762177</v>
      </c>
      <c r="CE56" s="18">
        <f t="shared" si="155"/>
        <v>4.0014041399437197</v>
      </c>
      <c r="CG56" s="68">
        <f t="shared" si="133"/>
        <v>-73.461272334791502</v>
      </c>
      <c r="CH56" s="69">
        <f t="shared" si="134"/>
        <v>19.086266888083216</v>
      </c>
      <c r="CI56" s="69">
        <f t="shared" si="135"/>
        <v>-54.375005446708293</v>
      </c>
      <c r="CK56" t="str">
        <f t="shared" si="147"/>
        <v>41 Administrative occupations</v>
      </c>
      <c r="CL56" s="18">
        <f t="shared" si="156"/>
        <v>5.6763558283999087</v>
      </c>
      <c r="CM56" s="18">
        <f t="shared" si="156"/>
        <v>5.4848692260226493</v>
      </c>
      <c r="CN56" s="18">
        <f t="shared" si="156"/>
        <v>6.4557183603688939</v>
      </c>
      <c r="CO56" s="18">
        <f t="shared" si="156"/>
        <v>5.954747267843481</v>
      </c>
      <c r="CP56" s="18">
        <f t="shared" si="156"/>
        <v>5.6494332756549861</v>
      </c>
      <c r="CR56" s="68">
        <f t="shared" si="137"/>
        <v>-57.692069138261949</v>
      </c>
      <c r="CS56" s="69">
        <f t="shared" si="138"/>
        <v>21.453828614325467</v>
      </c>
      <c r="CT56" s="69">
        <f t="shared" si="139"/>
        <v>-36.23824052393649</v>
      </c>
    </row>
    <row r="57" spans="1:98" x14ac:dyDescent="0.2">
      <c r="A57" t="str">
        <f t="shared" si="103"/>
        <v>42 Secretarial and related occupations</v>
      </c>
      <c r="B57" s="18">
        <f t="shared" si="148"/>
        <v>0.29444066604507479</v>
      </c>
      <c r="C57" s="18">
        <f t="shared" si="148"/>
        <v>0.28594025315229882</v>
      </c>
      <c r="D57" s="18">
        <f t="shared" si="148"/>
        <v>0.24156259006927633</v>
      </c>
      <c r="E57" s="18">
        <f t="shared" si="148"/>
        <v>0.36025721003559275</v>
      </c>
      <c r="F57" s="18">
        <f t="shared" si="148"/>
        <v>0.49483827253086349</v>
      </c>
      <c r="H57" s="68">
        <f t="shared" si="105"/>
        <v>277.96908665925935</v>
      </c>
      <c r="I57" s="69">
        <f t="shared" si="106"/>
        <v>158.70191770444171</v>
      </c>
      <c r="J57" s="69">
        <f t="shared" si="107"/>
        <v>436.67100436370106</v>
      </c>
      <c r="L57" t="str">
        <f t="shared" si="140"/>
        <v>42 Secretarial and related occupations</v>
      </c>
      <c r="M57" s="18">
        <f t="shared" si="149"/>
        <v>1.1062482112856078</v>
      </c>
      <c r="N57" s="18">
        <f t="shared" si="149"/>
        <v>0.95913123507337406</v>
      </c>
      <c r="O57" s="18">
        <f t="shared" si="149"/>
        <v>0.89872616252249082</v>
      </c>
      <c r="P57" s="18">
        <f t="shared" si="149"/>
        <v>1.2712194664147376</v>
      </c>
      <c r="Q57" s="18">
        <f t="shared" si="149"/>
        <v>1.2478487382207057</v>
      </c>
      <c r="S57" s="68">
        <f t="shared" si="109"/>
        <v>158.19081078630012</v>
      </c>
      <c r="T57" s="69">
        <f t="shared" si="110"/>
        <v>123.83183526394959</v>
      </c>
      <c r="U57" s="69">
        <f t="shared" si="111"/>
        <v>282.02264605024976</v>
      </c>
      <c r="W57" t="str">
        <f t="shared" si="141"/>
        <v>42 Secretarial and related occupations</v>
      </c>
      <c r="X57" s="18">
        <f t="shared" si="150"/>
        <v>1.8985005887555855</v>
      </c>
      <c r="Y57" s="18">
        <f t="shared" si="150"/>
        <v>1.6096398538069223</v>
      </c>
      <c r="Z57" s="18">
        <f t="shared" si="150"/>
        <v>1.4826210698079403</v>
      </c>
      <c r="AA57" s="18">
        <f t="shared" si="150"/>
        <v>2.0709712088215073</v>
      </c>
      <c r="AB57" s="18">
        <f t="shared" si="150"/>
        <v>2.3909142564250883</v>
      </c>
      <c r="AD57" s="68">
        <f t="shared" si="113"/>
        <v>112.51265803615618</v>
      </c>
      <c r="AE57" s="69">
        <f t="shared" si="114"/>
        <v>104.74670454804</v>
      </c>
      <c r="AF57" s="69">
        <f t="shared" si="115"/>
        <v>217.25936258419617</v>
      </c>
      <c r="AH57" t="str">
        <f t="shared" si="142"/>
        <v>42 Secretarial and related occupations</v>
      </c>
      <c r="AI57" s="18">
        <f t="shared" si="151"/>
        <v>2.8568013111867439</v>
      </c>
      <c r="AJ57" s="18">
        <f t="shared" si="151"/>
        <v>2.6324503494970561</v>
      </c>
      <c r="AK57" s="18">
        <f t="shared" si="151"/>
        <v>2.6672142111068227</v>
      </c>
      <c r="AL57" s="18">
        <f t="shared" si="151"/>
        <v>3.6803485133805864</v>
      </c>
      <c r="AM57" s="18">
        <f t="shared" si="151"/>
        <v>3.9809902603601719</v>
      </c>
      <c r="AO57" s="68">
        <f t="shared" si="117"/>
        <v>69.904060869056579</v>
      </c>
      <c r="AP57" s="69">
        <f t="shared" si="118"/>
        <v>88.866241522665476</v>
      </c>
      <c r="AQ57" s="69">
        <f t="shared" si="119"/>
        <v>158.77030239172205</v>
      </c>
      <c r="AS57" t="str">
        <f t="shared" si="143"/>
        <v>42 Secretarial and related occupations</v>
      </c>
      <c r="AT57" s="18">
        <f t="shared" si="152"/>
        <v>2.5855355029883929</v>
      </c>
      <c r="AU57" s="18">
        <f t="shared" si="152"/>
        <v>2.131264726523967</v>
      </c>
      <c r="AV57" s="18">
        <f t="shared" si="152"/>
        <v>2.0603849991275904</v>
      </c>
      <c r="AW57" s="18">
        <f t="shared" si="152"/>
        <v>2.4811780136721024</v>
      </c>
      <c r="AX57" s="18">
        <f t="shared" si="152"/>
        <v>2.1479373511206332</v>
      </c>
      <c r="AZ57" s="68">
        <f t="shared" si="121"/>
        <v>34.26270546373609</v>
      </c>
      <c r="BA57" s="69">
        <f t="shared" si="122"/>
        <v>76.109134656206322</v>
      </c>
      <c r="BB57" s="69">
        <f t="shared" si="123"/>
        <v>110.37184011994241</v>
      </c>
      <c r="BD57" t="str">
        <f t="shared" si="144"/>
        <v>42 Secretarial and related occupations</v>
      </c>
      <c r="BE57" s="18">
        <f t="shared" si="153"/>
        <v>2.4127091040562973</v>
      </c>
      <c r="BF57" s="18">
        <f t="shared" si="153"/>
        <v>2.0260164186325058</v>
      </c>
      <c r="BG57" s="18">
        <f t="shared" si="153"/>
        <v>2.1107128558841932</v>
      </c>
      <c r="BH57" s="18">
        <f t="shared" si="153"/>
        <v>2.5900281074716598</v>
      </c>
      <c r="BI57" s="18">
        <f t="shared" si="153"/>
        <v>1.3241254222344239</v>
      </c>
      <c r="BK57" s="68">
        <f t="shared" si="125"/>
        <v>-33.76394623693475</v>
      </c>
      <c r="BL57" s="69">
        <f t="shared" si="126"/>
        <v>50.221284313133374</v>
      </c>
      <c r="BM57" s="69">
        <f t="shared" si="127"/>
        <v>16.457338076198628</v>
      </c>
      <c r="BO57" t="str">
        <f t="shared" si="145"/>
        <v>42 Secretarial and related occupations</v>
      </c>
      <c r="BP57" s="18">
        <f t="shared" si="154"/>
        <v>2.9628050352779196</v>
      </c>
      <c r="BQ57" s="18">
        <f t="shared" si="154"/>
        <v>2.3938192755974343</v>
      </c>
      <c r="BR57" s="18">
        <f t="shared" si="154"/>
        <v>2.5202959724577969</v>
      </c>
      <c r="BS57" s="18">
        <f t="shared" si="154"/>
        <v>2.3585584078021427</v>
      </c>
      <c r="BT57" s="18">
        <f t="shared" si="154"/>
        <v>0.83370597294591797</v>
      </c>
      <c r="BV57" s="68">
        <f t="shared" si="129"/>
        <v>-77.143602430297989</v>
      </c>
      <c r="BW57" s="69">
        <f t="shared" si="130"/>
        <v>29.10366740408174</v>
      </c>
      <c r="BX57" s="69">
        <f t="shared" si="131"/>
        <v>-48.039935026216241</v>
      </c>
      <c r="BZ57" t="str">
        <f t="shared" si="146"/>
        <v>42 Secretarial and related occupations</v>
      </c>
      <c r="CA57" s="18">
        <f t="shared" si="155"/>
        <v>3.752667045888129</v>
      </c>
      <c r="CB57" s="18">
        <f t="shared" si="155"/>
        <v>3.6364315474187268</v>
      </c>
      <c r="CC57" s="18">
        <f t="shared" si="155"/>
        <v>3.4468732602132146</v>
      </c>
      <c r="CD57" s="18">
        <f t="shared" si="155"/>
        <v>2.4907805619307091</v>
      </c>
      <c r="CE57" s="18">
        <f t="shared" si="155"/>
        <v>1.0960984549566311</v>
      </c>
      <c r="CG57" s="68">
        <f t="shared" si="133"/>
        <v>-81.304446434911938</v>
      </c>
      <c r="CH57" s="69">
        <f t="shared" si="134"/>
        <v>20.45438125616386</v>
      </c>
      <c r="CI57" s="69">
        <f t="shared" si="135"/>
        <v>-60.850065178748082</v>
      </c>
      <c r="CK57" t="str">
        <f t="shared" si="147"/>
        <v>42 Secretarial and related occupations</v>
      </c>
      <c r="CL57" s="18">
        <f t="shared" si="156"/>
        <v>2.2252206054590085</v>
      </c>
      <c r="CM57" s="18">
        <f t="shared" si="156"/>
        <v>2.3869433900916066</v>
      </c>
      <c r="CN57" s="18">
        <f t="shared" si="156"/>
        <v>2.6455606510444483</v>
      </c>
      <c r="CO57" s="18">
        <f t="shared" si="156"/>
        <v>3.3658513017541316</v>
      </c>
      <c r="CP57" s="18">
        <f t="shared" si="156"/>
        <v>6.3294270174691771</v>
      </c>
      <c r="CR57" s="68">
        <f t="shared" si="137"/>
        <v>15.66664849538232</v>
      </c>
      <c r="CS57" s="69">
        <f t="shared" si="138"/>
        <v>44.911165144898312</v>
      </c>
      <c r="CT57" s="69">
        <f t="shared" si="139"/>
        <v>60.577813640280631</v>
      </c>
    </row>
    <row r="58" spans="1:98" x14ac:dyDescent="0.2">
      <c r="A58" t="str">
        <f t="shared" si="103"/>
        <v>51 Skilled agricultural and related trades</v>
      </c>
      <c r="B58" s="18">
        <f t="shared" si="148"/>
        <v>0.11408097827925875</v>
      </c>
      <c r="C58" s="18">
        <f t="shared" si="148"/>
        <v>0.16934918453106074</v>
      </c>
      <c r="D58" s="18">
        <f t="shared" si="148"/>
        <v>9.3671548608113303E-2</v>
      </c>
      <c r="E58" s="18">
        <f t="shared" si="148"/>
        <v>9.9545238115252899E-2</v>
      </c>
      <c r="F58" s="18">
        <f t="shared" si="148"/>
        <v>0.12583515704033546</v>
      </c>
      <c r="H58" s="68">
        <f t="shared" si="105"/>
        <v>147.86600775459752</v>
      </c>
      <c r="I58" s="69">
        <f t="shared" si="106"/>
        <v>112.02852895356443</v>
      </c>
      <c r="J58" s="69">
        <f t="shared" si="107"/>
        <v>259.89453670816198</v>
      </c>
      <c r="L58" t="str">
        <f t="shared" si="140"/>
        <v>51 Skilled agricultural and related trades</v>
      </c>
      <c r="M58" s="18">
        <f t="shared" si="149"/>
        <v>0.19644428421200763</v>
      </c>
      <c r="N58" s="18">
        <f t="shared" si="149"/>
        <v>0.16904152216928253</v>
      </c>
      <c r="O58" s="18">
        <f t="shared" si="149"/>
        <v>0.13894028287851656</v>
      </c>
      <c r="P58" s="18">
        <f t="shared" si="149"/>
        <v>0.15103591770641095</v>
      </c>
      <c r="Q58" s="18">
        <f t="shared" si="149"/>
        <v>0.1821894461155622</v>
      </c>
      <c r="S58" s="68">
        <f t="shared" si="109"/>
        <v>143.837927484489</v>
      </c>
      <c r="T58" s="69">
        <f t="shared" si="110"/>
        <v>108.05270008525969</v>
      </c>
      <c r="U58" s="69">
        <f t="shared" si="111"/>
        <v>251.89062756974869</v>
      </c>
      <c r="W58" t="str">
        <f t="shared" si="141"/>
        <v>51 Skilled agricultural and related trades</v>
      </c>
      <c r="X58" s="18">
        <f t="shared" si="150"/>
        <v>0.66018031975466274</v>
      </c>
      <c r="Y58" s="18">
        <f t="shared" si="150"/>
        <v>0.61048912660221255</v>
      </c>
      <c r="Z58" s="18">
        <f t="shared" si="150"/>
        <v>0.56172609408929064</v>
      </c>
      <c r="AA58" s="18">
        <f t="shared" si="150"/>
        <v>0.61550810551483082</v>
      </c>
      <c r="AB58" s="18">
        <f t="shared" si="150"/>
        <v>0.76983457630905883</v>
      </c>
      <c r="AD58" s="68">
        <f t="shared" si="113"/>
        <v>80.602510770145614</v>
      </c>
      <c r="AE58" s="69">
        <f t="shared" si="114"/>
        <v>96.516257238166958</v>
      </c>
      <c r="AF58" s="69">
        <f t="shared" si="115"/>
        <v>177.11876800831257</v>
      </c>
      <c r="AH58" t="str">
        <f t="shared" si="142"/>
        <v>51 Skilled agricultural and related trades</v>
      </c>
      <c r="AI58" s="18">
        <f t="shared" si="151"/>
        <v>0.96886162730878223</v>
      </c>
      <c r="AJ58" s="18">
        <f t="shared" si="151"/>
        <v>1.1425788181701577</v>
      </c>
      <c r="AK58" s="18">
        <f t="shared" si="151"/>
        <v>1.0426090672893096</v>
      </c>
      <c r="AL58" s="18">
        <f t="shared" si="151"/>
        <v>1.241438883099524</v>
      </c>
      <c r="AM58" s="18">
        <f t="shared" si="151"/>
        <v>1.6287276972208715</v>
      </c>
      <c r="AO58" s="68">
        <f t="shared" si="117"/>
        <v>77.826927450122426</v>
      </c>
      <c r="AP58" s="69">
        <f t="shared" si="118"/>
        <v>103.67493354144037</v>
      </c>
      <c r="AQ58" s="69">
        <f t="shared" si="119"/>
        <v>181.50186099156281</v>
      </c>
      <c r="AS58" t="str">
        <f t="shared" si="143"/>
        <v>51 Skilled agricultural and related trades</v>
      </c>
      <c r="AT58" s="18">
        <f t="shared" si="152"/>
        <v>1.6720770025886733</v>
      </c>
      <c r="AU58" s="18">
        <f t="shared" si="152"/>
        <v>1.6794656087519775</v>
      </c>
      <c r="AV58" s="18">
        <f t="shared" si="152"/>
        <v>1.6495408378250704</v>
      </c>
      <c r="AW58" s="18">
        <f t="shared" si="152"/>
        <v>1.6889401405017002</v>
      </c>
      <c r="AX58" s="18">
        <f t="shared" si="152"/>
        <v>2.0183216201120393</v>
      </c>
      <c r="AZ58" s="68">
        <f t="shared" si="121"/>
        <v>57.583036168870947</v>
      </c>
      <c r="BA58" s="69">
        <f t="shared" si="122"/>
        <v>84.571644486064272</v>
      </c>
      <c r="BB58" s="69">
        <f t="shared" si="123"/>
        <v>142.15468065493525</v>
      </c>
      <c r="BD58" t="str">
        <f t="shared" si="144"/>
        <v>51 Skilled agricultural and related trades</v>
      </c>
      <c r="BE58" s="18">
        <f t="shared" si="153"/>
        <v>0.74503500044566218</v>
      </c>
      <c r="BF58" s="18">
        <f t="shared" si="153"/>
        <v>0.7615429489003176</v>
      </c>
      <c r="BG58" s="18">
        <f t="shared" si="153"/>
        <v>0.63258489665486406</v>
      </c>
      <c r="BH58" s="18">
        <f t="shared" si="153"/>
        <v>0.58824892907627213</v>
      </c>
      <c r="BI58" s="18">
        <f t="shared" si="153"/>
        <v>0.6129964257749142</v>
      </c>
      <c r="BK58" s="68">
        <f t="shared" si="125"/>
        <v>2.3136563425727461</v>
      </c>
      <c r="BL58" s="69">
        <f t="shared" si="126"/>
        <v>47.381463661887807</v>
      </c>
      <c r="BM58" s="69">
        <f t="shared" si="127"/>
        <v>49.695120004460556</v>
      </c>
      <c r="BO58" t="str">
        <f t="shared" si="145"/>
        <v>51 Skilled agricultural and related trades</v>
      </c>
      <c r="BP58" s="18">
        <f t="shared" si="154"/>
        <v>1.251633700662274</v>
      </c>
      <c r="BQ58" s="18">
        <f t="shared" si="154"/>
        <v>1.2897186144281041</v>
      </c>
      <c r="BR58" s="18">
        <f t="shared" si="154"/>
        <v>1.0358886994560879</v>
      </c>
      <c r="BS58" s="18">
        <f t="shared" si="154"/>
        <v>1.0396338561462979</v>
      </c>
      <c r="BT58" s="18">
        <f t="shared" si="154"/>
        <v>1.1762723919534943</v>
      </c>
      <c r="BV58" s="68">
        <f t="shared" si="129"/>
        <v>-21.541279270397617</v>
      </c>
      <c r="BW58" s="69">
        <f t="shared" si="130"/>
        <v>45.141162208195581</v>
      </c>
      <c r="BX58" s="69">
        <f t="shared" si="131"/>
        <v>23.599882937797965</v>
      </c>
      <c r="BZ58" t="str">
        <f t="shared" si="146"/>
        <v>51 Skilled agricultural and related trades</v>
      </c>
      <c r="CA58" s="18">
        <f t="shared" si="155"/>
        <v>1.5601996881211724</v>
      </c>
      <c r="CB58" s="18">
        <f t="shared" si="155"/>
        <v>1.3588474166937612</v>
      </c>
      <c r="CC58" s="18">
        <f t="shared" si="155"/>
        <v>1.3612853441463044</v>
      </c>
      <c r="CD58" s="18">
        <f t="shared" si="155"/>
        <v>1.5288209489448092</v>
      </c>
      <c r="CE58" s="18">
        <f t="shared" si="155"/>
        <v>2.6145872327856816</v>
      </c>
      <c r="CG58" s="68">
        <f t="shared" si="133"/>
        <v>12.919265759789814</v>
      </c>
      <c r="CH58" s="69">
        <f t="shared" si="134"/>
        <v>47.795610938114848</v>
      </c>
      <c r="CI58" s="69">
        <f t="shared" si="135"/>
        <v>60.714876697904664</v>
      </c>
      <c r="CK58" t="str">
        <f t="shared" si="147"/>
        <v>51 Skilled agricultural and related trades</v>
      </c>
      <c r="CL58" s="18">
        <f t="shared" si="156"/>
        <v>2.6016165566880489</v>
      </c>
      <c r="CM58" s="18">
        <f t="shared" si="156"/>
        <v>2.5575002475605508</v>
      </c>
      <c r="CN58" s="18">
        <f t="shared" si="156"/>
        <v>2.5500524893525411</v>
      </c>
      <c r="CO58" s="18">
        <f t="shared" si="156"/>
        <v>3.151077896517855</v>
      </c>
      <c r="CP58" s="18">
        <f t="shared" si="156"/>
        <v>3.0255489687247539</v>
      </c>
      <c r="CR58" s="68">
        <f t="shared" si="137"/>
        <v>-42.639022412301038</v>
      </c>
      <c r="CS58" s="69">
        <f t="shared" si="138"/>
        <v>33.572204556729993</v>
      </c>
      <c r="CT58" s="69">
        <f t="shared" si="139"/>
        <v>-9.0668178555710472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0.19784044641688753</v>
      </c>
      <c r="C59" s="18">
        <f t="shared" si="148"/>
        <v>0.1704502816434722</v>
      </c>
      <c r="D59" s="18">
        <f t="shared" si="148"/>
        <v>0.15460221371510816</v>
      </c>
      <c r="E59" s="18">
        <f t="shared" si="148"/>
        <v>0.15921502558335349</v>
      </c>
      <c r="F59" s="18">
        <f t="shared" si="148"/>
        <v>0.15636128060514448</v>
      </c>
      <c r="H59" s="68">
        <f t="shared" si="105"/>
        <v>86.610547512095053</v>
      </c>
      <c r="I59" s="69">
        <f t="shared" si="106"/>
        <v>74.766101741910845</v>
      </c>
      <c r="J59" s="69">
        <f t="shared" si="107"/>
        <v>161.37664925400591</v>
      </c>
      <c r="L59" t="str">
        <f t="shared" si="140"/>
        <v>52 Skilled metal, electrical and electronic trades</v>
      </c>
      <c r="M59" s="18">
        <f t="shared" si="149"/>
        <v>0.78157475328403758</v>
      </c>
      <c r="N59" s="18">
        <f t="shared" si="149"/>
        <v>0.7521827980013549</v>
      </c>
      <c r="O59" s="18">
        <f t="shared" si="149"/>
        <v>0.60403451195357882</v>
      </c>
      <c r="P59" s="18">
        <f t="shared" si="149"/>
        <v>0.79516122831401315</v>
      </c>
      <c r="Q59" s="18">
        <f t="shared" si="149"/>
        <v>0.8503119557175578</v>
      </c>
      <c r="S59" s="68">
        <f t="shared" si="109"/>
        <v>161.77173652225858</v>
      </c>
      <c r="T59" s="69">
        <f t="shared" si="110"/>
        <v>108.86065371127897</v>
      </c>
      <c r="U59" s="69">
        <f t="shared" si="111"/>
        <v>270.63239023353759</v>
      </c>
      <c r="W59" t="str">
        <f t="shared" si="141"/>
        <v>52 Skilled metal, electrical and electronic trades</v>
      </c>
      <c r="X59" s="18">
        <f t="shared" si="150"/>
        <v>1.0424427090929163</v>
      </c>
      <c r="Y59" s="18">
        <f t="shared" si="150"/>
        <v>1.0276487497124904</v>
      </c>
      <c r="Z59" s="18">
        <f t="shared" si="150"/>
        <v>0.85680858229160473</v>
      </c>
      <c r="AA59" s="18">
        <f t="shared" si="150"/>
        <v>1.0382678699693755</v>
      </c>
      <c r="AB59" s="18">
        <f t="shared" si="150"/>
        <v>1.1549585779652629</v>
      </c>
      <c r="AD59" s="68">
        <f t="shared" si="113"/>
        <v>77.637057307001882</v>
      </c>
      <c r="AE59" s="69">
        <f t="shared" si="114"/>
        <v>76.788078128911337</v>
      </c>
      <c r="AF59" s="69">
        <f t="shared" si="115"/>
        <v>154.42513543591321</v>
      </c>
      <c r="AH59" t="str">
        <f t="shared" si="142"/>
        <v>52 Skilled metal, electrical and electronic trades</v>
      </c>
      <c r="AI59" s="18">
        <f t="shared" si="151"/>
        <v>1.1554197612082908</v>
      </c>
      <c r="AJ59" s="18">
        <f t="shared" si="151"/>
        <v>1.2377357101219231</v>
      </c>
      <c r="AK59" s="18">
        <f t="shared" si="151"/>
        <v>1.1533858291740517</v>
      </c>
      <c r="AL59" s="18">
        <f t="shared" si="151"/>
        <v>1.2983779894610752</v>
      </c>
      <c r="AM59" s="18">
        <f t="shared" si="151"/>
        <v>1.50083070556539</v>
      </c>
      <c r="AO59" s="68">
        <f t="shared" si="117"/>
        <v>48.124751769105536</v>
      </c>
      <c r="AP59" s="69">
        <f t="shared" si="118"/>
        <v>61.361187968517804</v>
      </c>
      <c r="AQ59" s="69">
        <f t="shared" si="119"/>
        <v>109.48593973762333</v>
      </c>
      <c r="AS59" t="str">
        <f t="shared" si="143"/>
        <v>52 Skilled metal, electrical and electronic trades</v>
      </c>
      <c r="AT59" s="18">
        <f t="shared" si="152"/>
        <v>5.848350035891281</v>
      </c>
      <c r="AU59" s="18">
        <f t="shared" si="152"/>
        <v>5.5763092136338237</v>
      </c>
      <c r="AV59" s="18">
        <f t="shared" si="152"/>
        <v>4.877029301169844</v>
      </c>
      <c r="AW59" s="18">
        <f t="shared" si="152"/>
        <v>5.2052986375392418</v>
      </c>
      <c r="AX59" s="18">
        <f t="shared" si="152"/>
        <v>5.2935518646100101</v>
      </c>
      <c r="AZ59" s="68">
        <f t="shared" si="121"/>
        <v>39.789313157556883</v>
      </c>
      <c r="BA59" s="69">
        <f t="shared" si="122"/>
        <v>59.682616105342682</v>
      </c>
      <c r="BB59" s="69">
        <f t="shared" si="123"/>
        <v>99.471929262899565</v>
      </c>
      <c r="BD59" t="str">
        <f t="shared" si="144"/>
        <v>52 Skilled metal, electrical and electronic trades</v>
      </c>
      <c r="BE59" s="18">
        <f t="shared" si="153"/>
        <v>7.6595334548300711</v>
      </c>
      <c r="BF59" s="18">
        <f t="shared" si="153"/>
        <v>7.5260237801980923</v>
      </c>
      <c r="BG59" s="18">
        <f t="shared" si="153"/>
        <v>6.6925489570431056</v>
      </c>
      <c r="BH59" s="18">
        <f t="shared" si="153"/>
        <v>6.2712975774868269</v>
      </c>
      <c r="BI59" s="18">
        <f t="shared" si="153"/>
        <v>5.3968101143176437</v>
      </c>
      <c r="BK59" s="68">
        <f t="shared" si="125"/>
        <v>-14.858742052448715</v>
      </c>
      <c r="BL59" s="69">
        <f t="shared" si="126"/>
        <v>30.599118100892891</v>
      </c>
      <c r="BM59" s="69">
        <f t="shared" si="127"/>
        <v>15.740376048444174</v>
      </c>
      <c r="BO59" t="str">
        <f t="shared" si="145"/>
        <v>52 Skilled metal, electrical and electronic trades</v>
      </c>
      <c r="BP59" s="18">
        <f t="shared" si="154"/>
        <v>4.4456162636079455</v>
      </c>
      <c r="BQ59" s="18">
        <f t="shared" si="154"/>
        <v>4.3811161139989601</v>
      </c>
      <c r="BR59" s="18">
        <f t="shared" si="154"/>
        <v>3.7490178877759157</v>
      </c>
      <c r="BS59" s="18">
        <f t="shared" si="154"/>
        <v>3.6983434327342066</v>
      </c>
      <c r="BT59" s="18">
        <f t="shared" si="154"/>
        <v>3.4753249158395847</v>
      </c>
      <c r="BV59" s="68">
        <f t="shared" si="129"/>
        <v>-35.949235832805044</v>
      </c>
      <c r="BW59" s="69">
        <f t="shared" si="130"/>
        <v>27.972624033042585</v>
      </c>
      <c r="BX59" s="69">
        <f t="shared" si="131"/>
        <v>-7.9766117997624564</v>
      </c>
      <c r="BZ59" t="str">
        <f t="shared" si="146"/>
        <v>52 Skilled metal, electrical and electronic trades</v>
      </c>
      <c r="CA59" s="18">
        <f t="shared" si="155"/>
        <v>3.5026840241009651</v>
      </c>
      <c r="CB59" s="18">
        <f t="shared" si="155"/>
        <v>3.3137194631918332</v>
      </c>
      <c r="CC59" s="18">
        <f t="shared" si="155"/>
        <v>3.125332382982148</v>
      </c>
      <c r="CD59" s="18">
        <f t="shared" si="155"/>
        <v>3.4138483028074629</v>
      </c>
      <c r="CE59" s="18">
        <f t="shared" si="155"/>
        <v>3.2056270633639437</v>
      </c>
      <c r="CG59" s="68">
        <f t="shared" si="133"/>
        <v>-39.698118587094939</v>
      </c>
      <c r="CH59" s="69">
        <f t="shared" si="134"/>
        <v>29.871347023694977</v>
      </c>
      <c r="CI59" s="69">
        <f t="shared" si="135"/>
        <v>-9.8267715633999604</v>
      </c>
      <c r="CK59" t="str">
        <f t="shared" si="147"/>
        <v>52 Skilled metal, electrical and electronic trades</v>
      </c>
      <c r="CL59" s="18">
        <f t="shared" si="156"/>
        <v>3.4268381000476578</v>
      </c>
      <c r="CM59" s="18">
        <f t="shared" si="156"/>
        <v>3.8526475497456421</v>
      </c>
      <c r="CN59" s="18">
        <f t="shared" si="156"/>
        <v>3.6553188793472677</v>
      </c>
      <c r="CO59" s="18">
        <f t="shared" si="156"/>
        <v>4.1557634028414974</v>
      </c>
      <c r="CP59" s="18">
        <f t="shared" si="156"/>
        <v>4.4577140372955304</v>
      </c>
      <c r="CR59" s="68">
        <f t="shared" si="137"/>
        <v>-41.041230194773725</v>
      </c>
      <c r="CS59" s="69">
        <f t="shared" si="138"/>
        <v>30.479359222463227</v>
      </c>
      <c r="CT59" s="69">
        <f t="shared" si="139"/>
        <v>-10.5618709723105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0.13561883500760397</v>
      </c>
      <c r="C60" s="18">
        <f t="shared" si="148"/>
        <v>7.9255928136789486E-2</v>
      </c>
      <c r="D60" s="18">
        <f t="shared" si="148"/>
        <v>5.0980061467177401E-2</v>
      </c>
      <c r="E60" s="18">
        <f t="shared" si="148"/>
        <v>6.8376331008641711E-2</v>
      </c>
      <c r="F60" s="18">
        <f t="shared" si="148"/>
        <v>5.2753799517408648E-2</v>
      </c>
      <c r="H60" s="68">
        <f t="shared" si="105"/>
        <v>90.930832592937747</v>
      </c>
      <c r="I60" s="69">
        <f t="shared" si="106"/>
        <v>90.917973059135463</v>
      </c>
      <c r="J60" s="69">
        <f t="shared" si="107"/>
        <v>181.84880565207322</v>
      </c>
      <c r="L60" t="str">
        <f t="shared" si="140"/>
        <v>53 Skilled construction and building trades</v>
      </c>
      <c r="M60" s="18">
        <f t="shared" si="149"/>
        <v>0.36885388231407057</v>
      </c>
      <c r="N60" s="18">
        <f t="shared" si="149"/>
        <v>0.29154925303008017</v>
      </c>
      <c r="O60" s="18">
        <f t="shared" si="149"/>
        <v>0.22100567719501676</v>
      </c>
      <c r="P60" s="18">
        <f t="shared" si="149"/>
        <v>0.26286633092548389</v>
      </c>
      <c r="Q60" s="18">
        <f t="shared" si="149"/>
        <v>0.24278987710387787</v>
      </c>
      <c r="S60" s="68">
        <f t="shared" si="109"/>
        <v>104.28353614724722</v>
      </c>
      <c r="T60" s="69">
        <f t="shared" si="110"/>
        <v>99.940831468929858</v>
      </c>
      <c r="U60" s="69">
        <f t="shared" si="111"/>
        <v>204.22436761617706</v>
      </c>
      <c r="W60" t="str">
        <f t="shared" si="141"/>
        <v>53 Skilled construction and building trades</v>
      </c>
      <c r="X60" s="18">
        <f t="shared" si="150"/>
        <v>0.64464383936753977</v>
      </c>
      <c r="Y60" s="18">
        <f t="shared" si="150"/>
        <v>0.5646162840111737</v>
      </c>
      <c r="Z60" s="18">
        <f t="shared" si="150"/>
        <v>0.46323075695425991</v>
      </c>
      <c r="AA60" s="18">
        <f t="shared" si="150"/>
        <v>0.54795103475133</v>
      </c>
      <c r="AB60" s="18">
        <f t="shared" si="150"/>
        <v>0.56838718521092813</v>
      </c>
      <c r="AD60" s="68">
        <f t="shared" si="113"/>
        <v>61.695472531432586</v>
      </c>
      <c r="AE60" s="69">
        <f t="shared" si="114"/>
        <v>78.823762125938515</v>
      </c>
      <c r="AF60" s="69">
        <f t="shared" si="115"/>
        <v>140.5192346573711</v>
      </c>
      <c r="AH60" t="str">
        <f t="shared" si="142"/>
        <v>53 Skilled construction and building trades</v>
      </c>
      <c r="AI60" s="18">
        <f t="shared" si="151"/>
        <v>1.151936347604416</v>
      </c>
      <c r="AJ60" s="18">
        <f t="shared" si="151"/>
        <v>1.2594390354441474</v>
      </c>
      <c r="AK60" s="18">
        <f t="shared" si="151"/>
        <v>1.1034091579719632</v>
      </c>
      <c r="AL60" s="18">
        <f t="shared" si="151"/>
        <v>1.3859545202581609</v>
      </c>
      <c r="AM60" s="18">
        <f t="shared" si="151"/>
        <v>1.6002450347859454</v>
      </c>
      <c r="AO60" s="68">
        <f t="shared" si="117"/>
        <v>65.089877248513488</v>
      </c>
      <c r="AP60" s="69">
        <f t="shared" si="118"/>
        <v>82.544280274323015</v>
      </c>
      <c r="AQ60" s="69">
        <f t="shared" si="119"/>
        <v>147.63415752283652</v>
      </c>
      <c r="AS60" t="str">
        <f t="shared" si="143"/>
        <v>53 Skilled construction and building trades</v>
      </c>
      <c r="AT60" s="18">
        <f t="shared" si="152"/>
        <v>2.2379471135131244</v>
      </c>
      <c r="AU60" s="18">
        <f t="shared" si="152"/>
        <v>1.9814652792191683</v>
      </c>
      <c r="AV60" s="18">
        <f t="shared" si="152"/>
        <v>1.7107470228797914</v>
      </c>
      <c r="AW60" s="18">
        <f t="shared" si="152"/>
        <v>2.0322515344260941</v>
      </c>
      <c r="AX60" s="18">
        <f t="shared" si="152"/>
        <v>2.0044608708740537</v>
      </c>
      <c r="AZ60" s="68">
        <f t="shared" si="121"/>
        <v>50.901637751972572</v>
      </c>
      <c r="BA60" s="69">
        <f t="shared" si="122"/>
        <v>76.180322990548376</v>
      </c>
      <c r="BB60" s="69">
        <f t="shared" si="123"/>
        <v>127.08196074252093</v>
      </c>
      <c r="BD60" t="str">
        <f t="shared" si="144"/>
        <v>53 Skilled construction and building trades</v>
      </c>
      <c r="BE60" s="18">
        <f t="shared" si="153"/>
        <v>6.204544580362743</v>
      </c>
      <c r="BF60" s="18">
        <f t="shared" si="153"/>
        <v>5.5974235178773606</v>
      </c>
      <c r="BG60" s="18">
        <f t="shared" si="153"/>
        <v>4.7037356417611678</v>
      </c>
      <c r="BH60" s="18">
        <f t="shared" si="153"/>
        <v>4.4395738660441735</v>
      </c>
      <c r="BI60" s="18">
        <f t="shared" si="153"/>
        <v>3.6510351457456554</v>
      </c>
      <c r="BK60" s="68">
        <f t="shared" si="125"/>
        <v>-18.04648420093859</v>
      </c>
      <c r="BL60" s="69">
        <f t="shared" si="126"/>
        <v>33.344001839554821</v>
      </c>
      <c r="BM60" s="69">
        <f t="shared" si="127"/>
        <v>15.297517638616231</v>
      </c>
      <c r="BO60" t="str">
        <f t="shared" si="145"/>
        <v>53 Skilled construction and building trades</v>
      </c>
      <c r="BP60" s="18">
        <f t="shared" si="154"/>
        <v>5.2931462000201215</v>
      </c>
      <c r="BQ60" s="18">
        <f t="shared" si="154"/>
        <v>5.2737353677738508</v>
      </c>
      <c r="BR60" s="18">
        <f t="shared" si="154"/>
        <v>4.4373819167363919</v>
      </c>
      <c r="BS60" s="18">
        <f t="shared" si="154"/>
        <v>5.0295228833679557</v>
      </c>
      <c r="BT60" s="18">
        <f t="shared" si="154"/>
        <v>5.4250821263874052</v>
      </c>
      <c r="BV60" s="68">
        <f t="shared" si="129"/>
        <v>-15.525443186266493</v>
      </c>
      <c r="BW60" s="69">
        <f t="shared" si="130"/>
        <v>40.201838675864401</v>
      </c>
      <c r="BX60" s="69">
        <f t="shared" si="131"/>
        <v>24.676395489597912</v>
      </c>
      <c r="BZ60" t="str">
        <f t="shared" si="146"/>
        <v>53 Skilled construction and building trades</v>
      </c>
      <c r="CA60" s="18">
        <f t="shared" si="155"/>
        <v>4.320587907013044</v>
      </c>
      <c r="CB60" s="18">
        <f t="shared" si="155"/>
        <v>3.8652608010026848</v>
      </c>
      <c r="CC60" s="18">
        <f t="shared" si="155"/>
        <v>3.5320313311089682</v>
      </c>
      <c r="CD60" s="18">
        <f t="shared" si="155"/>
        <v>4.1251753777614271</v>
      </c>
      <c r="CE60" s="18">
        <f t="shared" si="155"/>
        <v>5.0134771230965294</v>
      </c>
      <c r="CG60" s="68">
        <f t="shared" si="133"/>
        <v>-16.549571997393219</v>
      </c>
      <c r="CH60" s="69">
        <f t="shared" si="134"/>
        <v>37.765202790058737</v>
      </c>
      <c r="CI60" s="69">
        <f t="shared" si="135"/>
        <v>21.215630792665518</v>
      </c>
      <c r="CK60" t="str">
        <f t="shared" si="147"/>
        <v>53 Skilled construction and building trades</v>
      </c>
      <c r="CL60" s="18">
        <f t="shared" si="156"/>
        <v>5.8267926410453388</v>
      </c>
      <c r="CM60" s="18">
        <f t="shared" si="156"/>
        <v>5.5879309632164116</v>
      </c>
      <c r="CN60" s="18">
        <f t="shared" si="156"/>
        <v>4.9697233204541194</v>
      </c>
      <c r="CO60" s="18">
        <f t="shared" si="156"/>
        <v>4.7888116920662052</v>
      </c>
      <c r="CP60" s="18">
        <f t="shared" si="156"/>
        <v>2.1325408556020742</v>
      </c>
      <c r="CR60" s="68">
        <f t="shared" si="137"/>
        <v>-79.25437004287005</v>
      </c>
      <c r="CS60" s="69">
        <f t="shared" si="138"/>
        <v>19.68141205562976</v>
      </c>
      <c r="CT60" s="69">
        <f t="shared" si="139"/>
        <v>-59.572957987240279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0.78870696831027898</v>
      </c>
      <c r="C61" s="18">
        <f t="shared" si="148"/>
        <v>0.50166892733543478</v>
      </c>
      <c r="D61" s="18">
        <f t="shared" si="148"/>
        <v>0.43457885858597067</v>
      </c>
      <c r="E61" s="18">
        <f t="shared" si="148"/>
        <v>0.51277632671753548</v>
      </c>
      <c r="F61" s="18">
        <f t="shared" si="148"/>
        <v>0.53066996125524979</v>
      </c>
      <c r="H61" s="68">
        <f t="shared" si="105"/>
        <v>125.30902418664951</v>
      </c>
      <c r="I61" s="69">
        <f t="shared" si="106"/>
        <v>98.824839187998109</v>
      </c>
      <c r="J61" s="69">
        <f t="shared" si="107"/>
        <v>224.1338633746476</v>
      </c>
      <c r="L61" t="str">
        <f t="shared" si="140"/>
        <v>54 Textiles, printing and other skilled trades</v>
      </c>
      <c r="M61" s="18">
        <f t="shared" si="149"/>
        <v>0.77526215449178115</v>
      </c>
      <c r="N61" s="18">
        <f t="shared" si="149"/>
        <v>0.62629372220064272</v>
      </c>
      <c r="O61" s="18">
        <f t="shared" si="149"/>
        <v>0.64396018855204273</v>
      </c>
      <c r="P61" s="18">
        <f t="shared" si="149"/>
        <v>0.70805457271849637</v>
      </c>
      <c r="Q61" s="18">
        <f t="shared" si="149"/>
        <v>0.74952200679709913</v>
      </c>
      <c r="S61" s="68">
        <f t="shared" si="109"/>
        <v>116.43704278288658</v>
      </c>
      <c r="T61" s="69">
        <f t="shared" si="110"/>
        <v>100.8329709468301</v>
      </c>
      <c r="U61" s="69">
        <f t="shared" si="111"/>
        <v>217.27001372971668</v>
      </c>
      <c r="W61" t="str">
        <f t="shared" si="141"/>
        <v>54 Textiles, printing and other skilled trades</v>
      </c>
      <c r="X61" s="18">
        <f t="shared" si="150"/>
        <v>0.98956558921313897</v>
      </c>
      <c r="Y61" s="18">
        <f t="shared" si="150"/>
        <v>0.77966003315966836</v>
      </c>
      <c r="Z61" s="18">
        <f t="shared" si="150"/>
        <v>0.75031365173030795</v>
      </c>
      <c r="AA61" s="18">
        <f t="shared" si="150"/>
        <v>0.8291078511004909</v>
      </c>
      <c r="AB61" s="18">
        <f t="shared" si="150"/>
        <v>0.82489575955571026</v>
      </c>
      <c r="AD61" s="68">
        <f t="shared" si="113"/>
        <v>44.879584599526488</v>
      </c>
      <c r="AE61" s="69">
        <f t="shared" si="114"/>
        <v>70.622672897360744</v>
      </c>
      <c r="AF61" s="69">
        <f t="shared" si="115"/>
        <v>115.50225749688725</v>
      </c>
      <c r="AH61" t="str">
        <f t="shared" si="142"/>
        <v>54 Textiles, printing and other skilled trades</v>
      </c>
      <c r="AI61" s="18">
        <f t="shared" si="151"/>
        <v>1.1593812774756949</v>
      </c>
      <c r="AJ61" s="18">
        <f t="shared" si="151"/>
        <v>1.0623985767129145</v>
      </c>
      <c r="AK61" s="18">
        <f t="shared" si="151"/>
        <v>1.0162256108413086</v>
      </c>
      <c r="AL61" s="18">
        <f t="shared" si="151"/>
        <v>1.1015441030712498</v>
      </c>
      <c r="AM61" s="18">
        <f t="shared" si="151"/>
        <v>1.2048874924675446</v>
      </c>
      <c r="AO61" s="68">
        <f t="shared" si="117"/>
        <v>34.966784368374618</v>
      </c>
      <c r="AP61" s="69">
        <f t="shared" si="118"/>
        <v>68.493648299929561</v>
      </c>
      <c r="AQ61" s="69">
        <f t="shared" si="119"/>
        <v>103.46043266830418</v>
      </c>
      <c r="AS61" t="str">
        <f t="shared" si="143"/>
        <v>54 Textiles, printing and other skilled trades</v>
      </c>
      <c r="AT61" s="18">
        <f t="shared" si="152"/>
        <v>1.4780232728104508</v>
      </c>
      <c r="AU61" s="18">
        <f t="shared" si="152"/>
        <v>1.1564788354941149</v>
      </c>
      <c r="AV61" s="18">
        <f t="shared" si="152"/>
        <v>1.0533868127338302</v>
      </c>
      <c r="AW61" s="18">
        <f t="shared" si="152"/>
        <v>1.1595394568295951</v>
      </c>
      <c r="AX61" s="18">
        <f t="shared" si="152"/>
        <v>1.1617647464305878</v>
      </c>
      <c r="AZ61" s="68">
        <f t="shared" si="121"/>
        <v>42.040594037179055</v>
      </c>
      <c r="BA61" s="69">
        <f t="shared" si="122"/>
        <v>67.304696715731197</v>
      </c>
      <c r="BB61" s="69">
        <f t="shared" si="123"/>
        <v>109.34529075291024</v>
      </c>
      <c r="BD61" t="str">
        <f t="shared" si="144"/>
        <v>54 Textiles, printing and other skilled trades</v>
      </c>
      <c r="BE61" s="18">
        <f t="shared" si="153"/>
        <v>2.4700628030013201</v>
      </c>
      <c r="BF61" s="18">
        <f t="shared" si="153"/>
        <v>2.1161532534810212</v>
      </c>
      <c r="BG61" s="18">
        <f t="shared" si="153"/>
        <v>1.9773835615253497</v>
      </c>
      <c r="BH61" s="18">
        <f t="shared" si="153"/>
        <v>2.0318020325415902</v>
      </c>
      <c r="BI61" s="18">
        <f t="shared" si="153"/>
        <v>1.9529537233409782</v>
      </c>
      <c r="BK61" s="68">
        <f t="shared" si="125"/>
        <v>4.2786774867422359</v>
      </c>
      <c r="BL61" s="69">
        <f t="shared" si="126"/>
        <v>41.101256345820424</v>
      </c>
      <c r="BM61" s="69">
        <f t="shared" si="127"/>
        <v>45.379933832562664</v>
      </c>
      <c r="BO61" t="str">
        <f t="shared" si="145"/>
        <v>54 Textiles, printing and other skilled trades</v>
      </c>
      <c r="BP61" s="18">
        <f t="shared" si="154"/>
        <v>2.8161949213255388</v>
      </c>
      <c r="BQ61" s="18">
        <f t="shared" si="154"/>
        <v>2.2969071179069562</v>
      </c>
      <c r="BR61" s="18">
        <f t="shared" si="154"/>
        <v>2.2519086229063903</v>
      </c>
      <c r="BS61" s="18">
        <f t="shared" si="154"/>
        <v>2.0816655091235861</v>
      </c>
      <c r="BT61" s="18">
        <f t="shared" si="154"/>
        <v>1.9820860219253957</v>
      </c>
      <c r="BV61" s="68">
        <f t="shared" si="129"/>
        <v>-39.18395844074135</v>
      </c>
      <c r="BW61" s="69">
        <f t="shared" si="130"/>
        <v>29.822152506949166</v>
      </c>
      <c r="BX61" s="69">
        <f t="shared" si="131"/>
        <v>-9.3618059337921871</v>
      </c>
      <c r="BZ61" t="str">
        <f t="shared" si="146"/>
        <v>54 Textiles, printing and other skilled trades</v>
      </c>
      <c r="CA61" s="18">
        <f t="shared" si="155"/>
        <v>3.1820062017584028</v>
      </c>
      <c r="CB61" s="18">
        <f t="shared" si="155"/>
        <v>2.7578060460195859</v>
      </c>
      <c r="CC61" s="18">
        <f t="shared" si="155"/>
        <v>2.8617613559788104</v>
      </c>
      <c r="CD61" s="18">
        <f t="shared" si="155"/>
        <v>2.8632982091190242</v>
      </c>
      <c r="CE61" s="18">
        <f t="shared" si="155"/>
        <v>2.9388611026236524</v>
      </c>
      <c r="CG61" s="68">
        <f t="shared" si="133"/>
        <v>-39.624641272193486</v>
      </c>
      <c r="CH61" s="69">
        <f t="shared" si="134"/>
        <v>27.271577358823183</v>
      </c>
      <c r="CI61" s="69">
        <f t="shared" si="135"/>
        <v>-12.353063913370297</v>
      </c>
      <c r="CK61" t="str">
        <f t="shared" si="147"/>
        <v>54 Textiles, printing and other skilled trades</v>
      </c>
      <c r="CL61" s="18">
        <f t="shared" si="156"/>
        <v>3.906304744097191</v>
      </c>
      <c r="CM61" s="18">
        <f t="shared" si="156"/>
        <v>3.5775398469200734</v>
      </c>
      <c r="CN61" s="18">
        <f t="shared" si="156"/>
        <v>3.7061918653897186</v>
      </c>
      <c r="CO61" s="18">
        <f t="shared" si="156"/>
        <v>3.0578839542169232</v>
      </c>
      <c r="CP61" s="18">
        <f t="shared" si="156"/>
        <v>3.0065063344859313</v>
      </c>
      <c r="CR61" s="68">
        <f t="shared" si="137"/>
        <v>-60.781073457066626</v>
      </c>
      <c r="CS61" s="69">
        <f t="shared" si="138"/>
        <v>19.577411378988682</v>
      </c>
      <c r="CT61" s="69">
        <f t="shared" si="139"/>
        <v>-41.20366207807794</v>
      </c>
    </row>
    <row r="62" spans="1:98" x14ac:dyDescent="0.2">
      <c r="A62" t="str">
        <f t="shared" si="103"/>
        <v>61 Caring personal service occupations</v>
      </c>
      <c r="B62" s="18">
        <f t="shared" si="148"/>
        <v>0.44903049979923498</v>
      </c>
      <c r="C62" s="18">
        <f t="shared" si="148"/>
        <v>0.41119040911211446</v>
      </c>
      <c r="D62" s="18">
        <f t="shared" si="148"/>
        <v>0.35219187758424214</v>
      </c>
      <c r="E62" s="18">
        <f t="shared" si="148"/>
        <v>0.46377196325823272</v>
      </c>
      <c r="F62" s="18">
        <f t="shared" si="148"/>
        <v>0.53525476952665596</v>
      </c>
      <c r="H62" s="68">
        <f t="shared" si="105"/>
        <v>180.41670808240798</v>
      </c>
      <c r="I62" s="69">
        <f t="shared" si="106"/>
        <v>124.33959019475212</v>
      </c>
      <c r="J62" s="69">
        <f t="shared" si="107"/>
        <v>304.75629827716011</v>
      </c>
      <c r="L62" t="str">
        <f t="shared" si="140"/>
        <v>61 Caring personal service occupations</v>
      </c>
      <c r="M62" s="18">
        <f t="shared" si="149"/>
        <v>3.1604257307687122</v>
      </c>
      <c r="N62" s="18">
        <f t="shared" si="149"/>
        <v>3.2555076203303717</v>
      </c>
      <c r="O62" s="18">
        <f t="shared" si="149"/>
        <v>2.7856244555877212</v>
      </c>
      <c r="P62" s="18">
        <f t="shared" si="149"/>
        <v>3.4448550541734257</v>
      </c>
      <c r="Q62" s="18">
        <f t="shared" si="149"/>
        <v>4.0594455985439533</v>
      </c>
      <c r="S62" s="68">
        <f t="shared" si="109"/>
        <v>170.98820032896094</v>
      </c>
      <c r="T62" s="69">
        <f t="shared" si="110"/>
        <v>123.90178480000107</v>
      </c>
      <c r="U62" s="69">
        <f t="shared" si="111"/>
        <v>294.889985128962</v>
      </c>
      <c r="W62" t="str">
        <f t="shared" si="141"/>
        <v>61 Caring personal service occupations</v>
      </c>
      <c r="X62" s="18">
        <f t="shared" si="150"/>
        <v>5.348252429870775</v>
      </c>
      <c r="Y62" s="18">
        <f t="shared" si="150"/>
        <v>5.3147106533496125</v>
      </c>
      <c r="Z62" s="18">
        <f t="shared" si="150"/>
        <v>4.5707048494888518</v>
      </c>
      <c r="AA62" s="18">
        <f t="shared" si="150"/>
        <v>5.2105920948278976</v>
      </c>
      <c r="AB62" s="18">
        <f t="shared" si="150"/>
        <v>5.2513806880475382</v>
      </c>
      <c r="AD62" s="68">
        <f t="shared" si="113"/>
        <v>51.405375351354699</v>
      </c>
      <c r="AE62" s="69">
        <f t="shared" si="114"/>
        <v>87.877359841451835</v>
      </c>
      <c r="AF62" s="69">
        <f t="shared" si="115"/>
        <v>139.28273519280654</v>
      </c>
      <c r="AH62" t="str">
        <f t="shared" si="142"/>
        <v>61 Caring personal service occupations</v>
      </c>
      <c r="AI62" s="18">
        <f t="shared" si="151"/>
        <v>14.575328974455603</v>
      </c>
      <c r="AJ62" s="18">
        <f t="shared" si="151"/>
        <v>14.378674432009991</v>
      </c>
      <c r="AK62" s="18">
        <f t="shared" si="151"/>
        <v>12.865799512222061</v>
      </c>
      <c r="AL62" s="18">
        <f t="shared" si="151"/>
        <v>13.915739043190534</v>
      </c>
      <c r="AM62" s="18">
        <f t="shared" si="151"/>
        <v>12.714352102958212</v>
      </c>
      <c r="AO62" s="68">
        <f t="shared" si="117"/>
        <v>12.493646632084761</v>
      </c>
      <c r="AP62" s="69">
        <f t="shared" si="118"/>
        <v>66.524054583952136</v>
      </c>
      <c r="AQ62" s="69">
        <f t="shared" si="119"/>
        <v>79.017701216036897</v>
      </c>
      <c r="AS62" t="str">
        <f t="shared" si="143"/>
        <v>61 Caring personal service occupations</v>
      </c>
      <c r="AT62" s="18">
        <f t="shared" si="152"/>
        <v>9.2291570040312436</v>
      </c>
      <c r="AU62" s="18">
        <f t="shared" si="152"/>
        <v>9.0631007513371546</v>
      </c>
      <c r="AV62" s="18">
        <f t="shared" si="152"/>
        <v>7.9066282069365643</v>
      </c>
      <c r="AW62" s="18">
        <f t="shared" si="152"/>
        <v>8.3400407534088927</v>
      </c>
      <c r="AX62" s="18">
        <f t="shared" si="152"/>
        <v>7.768997738574722</v>
      </c>
      <c r="AZ62" s="68">
        <f t="shared" si="121"/>
        <v>26.548161740419609</v>
      </c>
      <c r="BA62" s="69">
        <f t="shared" si="122"/>
        <v>72.521452162619454</v>
      </c>
      <c r="BB62" s="69">
        <f t="shared" si="123"/>
        <v>99.069613903039055</v>
      </c>
      <c r="BD62" t="str">
        <f t="shared" si="144"/>
        <v>61 Caring personal service occupations</v>
      </c>
      <c r="BE62" s="18">
        <f t="shared" si="153"/>
        <v>14.107700611460677</v>
      </c>
      <c r="BF62" s="18">
        <f t="shared" si="153"/>
        <v>14.634849093549002</v>
      </c>
      <c r="BG62" s="18">
        <f t="shared" si="153"/>
        <v>14.03884575007644</v>
      </c>
      <c r="BH62" s="18">
        <f t="shared" si="153"/>
        <v>16.692377238128515</v>
      </c>
      <c r="BI62" s="18">
        <f t="shared" si="153"/>
        <v>19.8810425646517</v>
      </c>
      <c r="BK62" s="68">
        <f t="shared" si="125"/>
        <v>49.521014255774752</v>
      </c>
      <c r="BL62" s="69">
        <f t="shared" si="126"/>
        <v>71.129779264194227</v>
      </c>
      <c r="BM62" s="69">
        <f t="shared" si="127"/>
        <v>120.65079351996899</v>
      </c>
      <c r="BO62" t="str">
        <f t="shared" si="145"/>
        <v>61 Caring personal service occupations</v>
      </c>
      <c r="BP62" s="18">
        <f t="shared" si="154"/>
        <v>11.298654680910138</v>
      </c>
      <c r="BQ62" s="18">
        <f t="shared" si="154"/>
        <v>11.090778326724411</v>
      </c>
      <c r="BR62" s="18">
        <f t="shared" si="154"/>
        <v>11.10521955008557</v>
      </c>
      <c r="BS62" s="18">
        <f t="shared" si="154"/>
        <v>11.509810149546833</v>
      </c>
      <c r="BT62" s="18">
        <f t="shared" si="154"/>
        <v>11.635298265629526</v>
      </c>
      <c r="BV62" s="68">
        <f t="shared" si="129"/>
        <v>-27.606964743874762</v>
      </c>
      <c r="BW62" s="69">
        <f t="shared" si="130"/>
        <v>43.761334700493762</v>
      </c>
      <c r="BX62" s="69">
        <f t="shared" si="131"/>
        <v>16.154369956619004</v>
      </c>
      <c r="BZ62" t="str">
        <f t="shared" si="146"/>
        <v>61 Caring personal service occupations</v>
      </c>
      <c r="CA62" s="18">
        <f t="shared" si="155"/>
        <v>4.4491374105751804</v>
      </c>
      <c r="CB62" s="18">
        <f t="shared" si="155"/>
        <v>2.7069918355188358</v>
      </c>
      <c r="CC62" s="18">
        <f t="shared" si="155"/>
        <v>2.410557552704744</v>
      </c>
      <c r="CD62" s="18">
        <f t="shared" si="155"/>
        <v>1.8446693889558385</v>
      </c>
      <c r="CE62" s="18">
        <f t="shared" si="155"/>
        <v>2.0270317794932438</v>
      </c>
      <c r="CG62" s="68">
        <f t="shared" si="133"/>
        <v>-50.562428272293168</v>
      </c>
      <c r="CH62" s="69">
        <f t="shared" si="134"/>
        <v>20.63427292564776</v>
      </c>
      <c r="CI62" s="69">
        <f t="shared" si="135"/>
        <v>-29.928155346645408</v>
      </c>
      <c r="CK62" t="str">
        <f t="shared" si="147"/>
        <v>61 Caring personal service occupations</v>
      </c>
      <c r="CL62" s="18">
        <f t="shared" si="156"/>
        <v>1.6259854052250062</v>
      </c>
      <c r="CM62" s="18">
        <f t="shared" si="156"/>
        <v>1.659021758877268</v>
      </c>
      <c r="CN62" s="18">
        <f t="shared" si="156"/>
        <v>1.7238831410042164</v>
      </c>
      <c r="CO62" s="18">
        <f t="shared" si="156"/>
        <v>2.362351460311928</v>
      </c>
      <c r="CP62" s="18">
        <f t="shared" si="156"/>
        <v>3.2071499411118656</v>
      </c>
      <c r="CR62" s="68">
        <f t="shared" si="137"/>
        <v>-10.055850414669484</v>
      </c>
      <c r="CS62" s="69">
        <f t="shared" si="138"/>
        <v>31.211654359034213</v>
      </c>
      <c r="CT62" s="69">
        <f t="shared" si="139"/>
        <v>21.155803944364731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0.20593105325918296</v>
      </c>
      <c r="C63" s="18">
        <f t="shared" si="148"/>
        <v>0.24601629097049083</v>
      </c>
      <c r="D63" s="18">
        <f t="shared" si="148"/>
        <v>0.25578365014759874</v>
      </c>
      <c r="E63" s="18">
        <f t="shared" si="148"/>
        <v>0.30038356658433718</v>
      </c>
      <c r="F63" s="18">
        <f t="shared" si="148"/>
        <v>0.3637218366779979</v>
      </c>
      <c r="H63" s="68">
        <f t="shared" si="105"/>
        <v>162.37307874534736</v>
      </c>
      <c r="I63" s="69">
        <f t="shared" si="106"/>
        <v>114.27467617644649</v>
      </c>
      <c r="J63" s="69">
        <f t="shared" si="107"/>
        <v>276.64775492179382</v>
      </c>
      <c r="L63" t="str">
        <f t="shared" si="140"/>
        <v>62 Leisure, travel and related personal service occupations</v>
      </c>
      <c r="M63" s="18">
        <f t="shared" si="149"/>
        <v>0.47552925979489774</v>
      </c>
      <c r="N63" s="18">
        <f t="shared" si="149"/>
        <v>0.50218606998438231</v>
      </c>
      <c r="O63" s="18">
        <f t="shared" si="149"/>
        <v>0.38795037092191376</v>
      </c>
      <c r="P63" s="18">
        <f t="shared" si="149"/>
        <v>0.43640399311596328</v>
      </c>
      <c r="Q63" s="18">
        <f t="shared" si="149"/>
        <v>0.51119353607396156</v>
      </c>
      <c r="S63" s="68">
        <f t="shared" si="109"/>
        <v>145.02782431020407</v>
      </c>
      <c r="T63" s="69">
        <f t="shared" si="110"/>
        <v>101.37049732429051</v>
      </c>
      <c r="U63" s="69">
        <f t="shared" si="111"/>
        <v>246.39832163449452</v>
      </c>
      <c r="W63" t="str">
        <f t="shared" si="141"/>
        <v>62 Leisure, travel and related personal service occupations</v>
      </c>
      <c r="X63" s="18">
        <f t="shared" si="150"/>
        <v>1.0393139858643561</v>
      </c>
      <c r="Y63" s="18">
        <f t="shared" si="150"/>
        <v>1.2316526342309975</v>
      </c>
      <c r="Z63" s="18">
        <f t="shared" si="150"/>
        <v>1.0208798529802938</v>
      </c>
      <c r="AA63" s="18">
        <f t="shared" si="150"/>
        <v>1.1982524035376181</v>
      </c>
      <c r="AB63" s="18">
        <f t="shared" si="150"/>
        <v>1.4105960247496416</v>
      </c>
      <c r="AD63" s="68">
        <f t="shared" si="113"/>
        <v>82.087021463647048</v>
      </c>
      <c r="AE63" s="69">
        <f t="shared" si="114"/>
        <v>89.285203901709721</v>
      </c>
      <c r="AF63" s="69">
        <f t="shared" si="115"/>
        <v>171.37222536535674</v>
      </c>
      <c r="AH63" t="str">
        <f t="shared" si="142"/>
        <v>62 Leisure, travel and related personal service occupations</v>
      </c>
      <c r="AI63" s="18">
        <f t="shared" si="151"/>
        <v>1.9190548451265999</v>
      </c>
      <c r="AJ63" s="18">
        <f t="shared" si="151"/>
        <v>2.6652843402464645</v>
      </c>
      <c r="AK63" s="18">
        <f t="shared" si="151"/>
        <v>2.3266398931805607</v>
      </c>
      <c r="AL63" s="18">
        <f t="shared" si="151"/>
        <v>2.6745891130460175</v>
      </c>
      <c r="AM63" s="18">
        <f t="shared" si="151"/>
        <v>3.178444084237201</v>
      </c>
      <c r="AO63" s="68">
        <f t="shared" si="117"/>
        <v>55.509149340317364</v>
      </c>
      <c r="AP63" s="69">
        <f t="shared" si="118"/>
        <v>80.680729801579275</v>
      </c>
      <c r="AQ63" s="69">
        <f t="shared" si="119"/>
        <v>136.18987914189663</v>
      </c>
      <c r="AS63" t="str">
        <f t="shared" si="143"/>
        <v>62 Leisure, travel and related personal service occupations</v>
      </c>
      <c r="AT63" s="18">
        <f t="shared" si="152"/>
        <v>2.595617476855538</v>
      </c>
      <c r="AU63" s="18">
        <f t="shared" si="152"/>
        <v>3.3997418601792719</v>
      </c>
      <c r="AV63" s="18">
        <f t="shared" si="152"/>
        <v>3.1828721311578123</v>
      </c>
      <c r="AW63" s="18">
        <f t="shared" si="152"/>
        <v>3.4975021035153988</v>
      </c>
      <c r="AX63" s="18">
        <f t="shared" si="152"/>
        <v>4.0226539395409171</v>
      </c>
      <c r="AZ63" s="68">
        <f t="shared" si="121"/>
        <v>62.770480104408065</v>
      </c>
      <c r="BA63" s="69">
        <f t="shared" si="122"/>
        <v>82.810633835308622</v>
      </c>
      <c r="BB63" s="69">
        <f t="shared" si="123"/>
        <v>145.58111393971669</v>
      </c>
      <c r="BD63" t="str">
        <f t="shared" si="144"/>
        <v>62 Leisure, travel and related personal service occupations</v>
      </c>
      <c r="BE63" s="18">
        <f t="shared" si="153"/>
        <v>2.5363544553208808</v>
      </c>
      <c r="BF63" s="18">
        <f t="shared" si="153"/>
        <v>2.7698554097491308</v>
      </c>
      <c r="BG63" s="18">
        <f t="shared" si="153"/>
        <v>2.5598913281932423</v>
      </c>
      <c r="BH63" s="18">
        <f t="shared" si="153"/>
        <v>2.4510752247087244</v>
      </c>
      <c r="BI63" s="18">
        <f t="shared" si="153"/>
        <v>2.1501361672571493</v>
      </c>
      <c r="BK63" s="68">
        <f t="shared" si="125"/>
        <v>-11.317297985100826</v>
      </c>
      <c r="BL63" s="69">
        <f t="shared" si="126"/>
        <v>41.500827325202643</v>
      </c>
      <c r="BM63" s="69">
        <f t="shared" si="127"/>
        <v>30.183529340101817</v>
      </c>
      <c r="BO63" t="str">
        <f t="shared" si="145"/>
        <v>62 Leisure, travel and related personal service occupations</v>
      </c>
      <c r="BP63" s="18">
        <f t="shared" si="154"/>
        <v>2.6934809601655432</v>
      </c>
      <c r="BQ63" s="18">
        <f t="shared" si="154"/>
        <v>2.9322425502147507</v>
      </c>
      <c r="BR63" s="18">
        <f t="shared" si="154"/>
        <v>2.9060399261900569</v>
      </c>
      <c r="BS63" s="18">
        <f t="shared" si="154"/>
        <v>2.6837309381015517</v>
      </c>
      <c r="BT63" s="18">
        <f t="shared" si="154"/>
        <v>2.6107838211188188</v>
      </c>
      <c r="BV63" s="68">
        <f t="shared" si="129"/>
        <v>-37.925139809815903</v>
      </c>
      <c r="BW63" s="69">
        <f t="shared" si="130"/>
        <v>36.423021392808707</v>
      </c>
      <c r="BX63" s="69">
        <f t="shared" si="131"/>
        <v>-1.5021184170071895</v>
      </c>
      <c r="BZ63" t="str">
        <f t="shared" si="146"/>
        <v>62 Leisure, travel and related personal service occupations</v>
      </c>
      <c r="CA63" s="18">
        <f t="shared" si="155"/>
        <v>2.512921201934271</v>
      </c>
      <c r="CB63" s="18">
        <f t="shared" si="155"/>
        <v>3.1314501559497394</v>
      </c>
      <c r="CC63" s="18">
        <f t="shared" si="155"/>
        <v>2.9770706994609748</v>
      </c>
      <c r="CD63" s="18">
        <f t="shared" si="155"/>
        <v>2.9712871673751069</v>
      </c>
      <c r="CE63" s="18">
        <f t="shared" si="155"/>
        <v>3.1074077219726801</v>
      </c>
      <c r="CG63" s="68">
        <f t="shared" si="133"/>
        <v>-38.634656372308413</v>
      </c>
      <c r="CH63" s="69">
        <f t="shared" si="134"/>
        <v>31.740614160549473</v>
      </c>
      <c r="CI63" s="69">
        <f t="shared" si="135"/>
        <v>-6.8940422117589355</v>
      </c>
      <c r="CK63" t="str">
        <f t="shared" si="147"/>
        <v>62 Leisure, travel and related personal service occupations</v>
      </c>
      <c r="CL63" s="18">
        <f t="shared" si="156"/>
        <v>2.7370980615360327</v>
      </c>
      <c r="CM63" s="18">
        <f t="shared" si="156"/>
        <v>2.8072407544027396</v>
      </c>
      <c r="CN63" s="18">
        <f t="shared" si="156"/>
        <v>2.8561870562113474</v>
      </c>
      <c r="CO63" s="18">
        <f t="shared" si="156"/>
        <v>2.7125254927365416</v>
      </c>
      <c r="CP63" s="18">
        <f t="shared" si="156"/>
        <v>2.5911325100478417</v>
      </c>
      <c r="CR63" s="68">
        <f t="shared" si="137"/>
        <v>-56.140421430485532</v>
      </c>
      <c r="CS63" s="69">
        <f t="shared" si="138"/>
        <v>23.053675889730339</v>
      </c>
      <c r="CT63" s="69">
        <f t="shared" si="139"/>
        <v>-33.086745540755189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1.5406224077861285E-2</v>
      </c>
      <c r="C64" s="18">
        <f t="shared" si="148"/>
        <v>1.1851313174156653E-2</v>
      </c>
      <c r="D64" s="18">
        <f t="shared" si="148"/>
        <v>1.2722348597058293E-2</v>
      </c>
      <c r="E64" s="18">
        <f t="shared" si="148"/>
        <v>1.273115946826721E-2</v>
      </c>
      <c r="F64" s="18">
        <f t="shared" si="148"/>
        <v>1.4881668945797562E-2</v>
      </c>
      <c r="H64" s="68">
        <f t="shared" si="105"/>
        <v>115.82762140428807</v>
      </c>
      <c r="I64" s="69">
        <f t="shared" si="106"/>
        <v>96.515071592513621</v>
      </c>
      <c r="J64" s="69">
        <f t="shared" si="107"/>
        <v>212.34269299680167</v>
      </c>
      <c r="L64" t="str">
        <f t="shared" si="140"/>
        <v>63 Community and civil enforcement occupations</v>
      </c>
      <c r="M64" s="18">
        <f t="shared" si="149"/>
        <v>4.3627143149911111E-2</v>
      </c>
      <c r="N64" s="18">
        <f t="shared" si="149"/>
        <v>3.0513444634541E-2</v>
      </c>
      <c r="O64" s="18">
        <f t="shared" si="149"/>
        <v>3.658263906693137E-2</v>
      </c>
      <c r="P64" s="18">
        <f t="shared" si="149"/>
        <v>3.1416453892717161E-2</v>
      </c>
      <c r="Q64" s="18">
        <f t="shared" si="149"/>
        <v>3.4578612565783685E-2</v>
      </c>
      <c r="S64" s="68">
        <f t="shared" si="109"/>
        <v>75.76757177644366</v>
      </c>
      <c r="T64" s="69">
        <f t="shared" si="110"/>
        <v>80.3897014771551</v>
      </c>
      <c r="U64" s="69">
        <f t="shared" si="111"/>
        <v>156.15727325359873</v>
      </c>
      <c r="W64" t="str">
        <f t="shared" si="141"/>
        <v>63 Community and civil enforcement occupations</v>
      </c>
      <c r="X64" s="18">
        <f t="shared" si="150"/>
        <v>9.6268022242507342E-2</v>
      </c>
      <c r="Y64" s="18">
        <f t="shared" si="150"/>
        <v>8.9072282719283066E-2</v>
      </c>
      <c r="Z64" s="18">
        <f t="shared" si="150"/>
        <v>9.373972978234292E-2</v>
      </c>
      <c r="AA64" s="18">
        <f t="shared" si="150"/>
        <v>0.10124254523782014</v>
      </c>
      <c r="AB64" s="18">
        <f t="shared" si="150"/>
        <v>0.11569407792602782</v>
      </c>
      <c r="AD64" s="68">
        <f t="shared" si="113"/>
        <v>62.644132809204557</v>
      </c>
      <c r="AE64" s="69">
        <f t="shared" si="114"/>
        <v>87.085532326010721</v>
      </c>
      <c r="AF64" s="69">
        <f t="shared" si="115"/>
        <v>149.72966513521527</v>
      </c>
      <c r="AH64" t="str">
        <f t="shared" si="142"/>
        <v>63 Community and civil enforcement occupations</v>
      </c>
      <c r="AI64" s="18">
        <f t="shared" si="151"/>
        <v>8.2546526852585581E-2</v>
      </c>
      <c r="AJ64" s="18">
        <f t="shared" si="151"/>
        <v>8.0385424244552098E-2</v>
      </c>
      <c r="AK64" s="18">
        <f t="shared" si="151"/>
        <v>0.10356093228183025</v>
      </c>
      <c r="AL64" s="18">
        <f t="shared" si="151"/>
        <v>0.10047734041280834</v>
      </c>
      <c r="AM64" s="18">
        <f t="shared" si="151"/>
        <v>0.12369042489440124</v>
      </c>
      <c r="AO64" s="68">
        <f t="shared" si="117"/>
        <v>35.959848005396879</v>
      </c>
      <c r="AP64" s="69">
        <f t="shared" si="118"/>
        <v>68.635068485778646</v>
      </c>
      <c r="AQ64" s="69">
        <f t="shared" si="119"/>
        <v>104.59491649117554</v>
      </c>
      <c r="AS64" t="str">
        <f t="shared" si="143"/>
        <v>63 Community and civil enforcement occupations</v>
      </c>
      <c r="AT64" s="18">
        <f t="shared" si="152"/>
        <v>9.2082574361266684E-2</v>
      </c>
      <c r="AU64" s="18">
        <f t="shared" si="152"/>
        <v>7.419414687119763E-2</v>
      </c>
      <c r="AV64" s="18">
        <f t="shared" si="152"/>
        <v>8.6452892845565663E-2</v>
      </c>
      <c r="AW64" s="18">
        <f t="shared" si="152"/>
        <v>7.1571823843469551E-2</v>
      </c>
      <c r="AX64" s="18">
        <f t="shared" si="152"/>
        <v>7.064276615655081E-2</v>
      </c>
      <c r="AZ64" s="68">
        <f t="shared" si="121"/>
        <v>5.2374533201689344</v>
      </c>
      <c r="BA64" s="69">
        <f t="shared" si="122"/>
        <v>58.913068590156591</v>
      </c>
      <c r="BB64" s="69">
        <f t="shared" si="123"/>
        <v>64.150521910325537</v>
      </c>
      <c r="BD64" t="str">
        <f t="shared" si="144"/>
        <v>63 Community and civil enforcement occupations</v>
      </c>
      <c r="BE64" s="18">
        <f t="shared" si="153"/>
        <v>9.034450513116804E-2</v>
      </c>
      <c r="BF64" s="18">
        <f t="shared" si="153"/>
        <v>6.2628763806952328E-2</v>
      </c>
      <c r="BG64" s="18">
        <f t="shared" si="153"/>
        <v>8.8428782834302153E-2</v>
      </c>
      <c r="BH64" s="18">
        <f t="shared" si="153"/>
        <v>5.780773143686397E-2</v>
      </c>
      <c r="BI64" s="18">
        <f t="shared" si="153"/>
        <v>6.1349968410319207E-2</v>
      </c>
      <c r="BK64" s="68">
        <f t="shared" si="125"/>
        <v>-26.748726793524057</v>
      </c>
      <c r="BL64" s="69">
        <f t="shared" si="126"/>
        <v>24.81025036394405</v>
      </c>
      <c r="BM64" s="69">
        <f t="shared" si="127"/>
        <v>-1.9384764295800081</v>
      </c>
      <c r="BO64" t="str">
        <f t="shared" si="145"/>
        <v>63 Community and civil enforcement occupations</v>
      </c>
      <c r="BP64" s="18">
        <f t="shared" si="154"/>
        <v>0.12348804876143739</v>
      </c>
      <c r="BQ64" s="18">
        <f t="shared" si="154"/>
        <v>0.1031314369820521</v>
      </c>
      <c r="BR64" s="18">
        <f t="shared" si="154"/>
        <v>0.13409524984889734</v>
      </c>
      <c r="BS64" s="18">
        <f t="shared" si="154"/>
        <v>0.10651011034385556</v>
      </c>
      <c r="BT64" s="18">
        <f t="shared" si="154"/>
        <v>0.12034542747486418</v>
      </c>
      <c r="BV64" s="68">
        <f t="shared" si="129"/>
        <v>-37.989873938353504</v>
      </c>
      <c r="BW64" s="69">
        <f t="shared" si="130"/>
        <v>28.952110956101308</v>
      </c>
      <c r="BX64" s="69">
        <f t="shared" si="131"/>
        <v>-9.037762982252195</v>
      </c>
      <c r="BZ64" t="str">
        <f t="shared" si="146"/>
        <v>63 Community and civil enforcement occupations</v>
      </c>
      <c r="CA64" s="18">
        <f t="shared" si="155"/>
        <v>0.15442061346214858</v>
      </c>
      <c r="CB64" s="18">
        <f t="shared" si="155"/>
        <v>0.14113878305795813</v>
      </c>
      <c r="CC64" s="18">
        <f t="shared" si="155"/>
        <v>0.19117342853287514</v>
      </c>
      <c r="CD64" s="18">
        <f t="shared" si="155"/>
        <v>0.17548048709819114</v>
      </c>
      <c r="CE64" s="18">
        <f t="shared" si="155"/>
        <v>0.21569856067281784</v>
      </c>
      <c r="CG64" s="68">
        <f t="shared" si="133"/>
        <v>-33.666365046665575</v>
      </c>
      <c r="CH64" s="69">
        <f t="shared" si="134"/>
        <v>30.0722582267124</v>
      </c>
      <c r="CI64" s="69">
        <f t="shared" si="135"/>
        <v>-3.5941068199531738</v>
      </c>
      <c r="CK64" t="str">
        <f t="shared" si="147"/>
        <v>63 Community and civil enforcement occupations</v>
      </c>
      <c r="CL64" s="18">
        <f t="shared" si="156"/>
        <v>0.13110900386525592</v>
      </c>
      <c r="CM64" s="18">
        <f t="shared" si="156"/>
        <v>0.10116064297110747</v>
      </c>
      <c r="CN64" s="18">
        <f t="shared" si="156"/>
        <v>0.15294273608855993</v>
      </c>
      <c r="CO64" s="18">
        <f t="shared" si="156"/>
        <v>0.10497399316404515</v>
      </c>
      <c r="CP64" s="18">
        <f t="shared" si="156"/>
        <v>0.11719624379910006</v>
      </c>
      <c r="CR64" s="68">
        <f t="shared" si="137"/>
        <v>-62.953574119215261</v>
      </c>
      <c r="CS64" s="69">
        <f t="shared" si="138"/>
        <v>14.97750050376186</v>
      </c>
      <c r="CT64" s="69">
        <f t="shared" si="139"/>
        <v>-47.976073615453387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1.2293773820137046</v>
      </c>
      <c r="C65" s="18">
        <f t="shared" si="157"/>
        <v>1.0009322710021302</v>
      </c>
      <c r="D65" s="18">
        <f t="shared" si="157"/>
        <v>0.88455372397249432</v>
      </c>
      <c r="E65" s="18">
        <f t="shared" si="157"/>
        <v>0.91437680843353009</v>
      </c>
      <c r="F65" s="18">
        <f t="shared" si="157"/>
        <v>0.8786261291562113</v>
      </c>
      <c r="H65" s="68">
        <f t="shared" si="105"/>
        <v>83.274724715777253</v>
      </c>
      <c r="I65" s="69">
        <f t="shared" si="106"/>
        <v>78.309089385241435</v>
      </c>
      <c r="J65" s="69">
        <f t="shared" si="107"/>
        <v>161.58381410101867</v>
      </c>
      <c r="L65" t="str">
        <f t="shared" si="140"/>
        <v>71 Sales occupations</v>
      </c>
      <c r="M65" s="18">
        <f t="shared" ref="M65:Q70" si="158">M28/M$35*100</f>
        <v>2.1872636749413932</v>
      </c>
      <c r="N65" s="18">
        <f t="shared" si="158"/>
        <v>2.0757730178205893</v>
      </c>
      <c r="O65" s="18">
        <f t="shared" si="158"/>
        <v>1.8235350217714139</v>
      </c>
      <c r="P65" s="18">
        <f t="shared" si="158"/>
        <v>1.9710841419807414</v>
      </c>
      <c r="Q65" s="18">
        <f t="shared" si="158"/>
        <v>2.1379357998541195</v>
      </c>
      <c r="S65" s="68">
        <f t="shared" si="109"/>
        <v>118.01519951979273</v>
      </c>
      <c r="T65" s="69">
        <f t="shared" si="110"/>
        <v>89.280970135624003</v>
      </c>
      <c r="U65" s="69">
        <f t="shared" si="111"/>
        <v>207.29616965541675</v>
      </c>
      <c r="W65" t="str">
        <f t="shared" si="141"/>
        <v>71 Sales occupations</v>
      </c>
      <c r="X65" s="18">
        <f t="shared" ref="X65:AB70" si="159">X28/X$35*100</f>
        <v>4.2793078678490275</v>
      </c>
      <c r="Y65" s="18">
        <f t="shared" si="159"/>
        <v>4.2466749536687107</v>
      </c>
      <c r="Z65" s="18">
        <f t="shared" si="159"/>
        <v>3.8936633303090025</v>
      </c>
      <c r="AA65" s="18">
        <f t="shared" si="159"/>
        <v>4.0324686593037562</v>
      </c>
      <c r="AB65" s="18">
        <f t="shared" si="159"/>
        <v>4.3005608690981454</v>
      </c>
      <c r="AD65" s="68">
        <f t="shared" si="113"/>
        <v>45.551830378940032</v>
      </c>
      <c r="AE65" s="69">
        <f t="shared" si="114"/>
        <v>68.742414989756568</v>
      </c>
      <c r="AF65" s="69">
        <f t="shared" si="115"/>
        <v>114.29424536869659</v>
      </c>
      <c r="AH65" t="str">
        <f t="shared" si="142"/>
        <v>71 Sales occupations</v>
      </c>
      <c r="AI65" s="18">
        <f t="shared" ref="AI65:AM70" si="160">AI28/AI$35*100</f>
        <v>4.5257979352106901</v>
      </c>
      <c r="AJ65" s="18">
        <f t="shared" si="160"/>
        <v>4.6046366845459863</v>
      </c>
      <c r="AK65" s="18">
        <f t="shared" si="160"/>
        <v>4.4936567389645958</v>
      </c>
      <c r="AL65" s="18">
        <f t="shared" si="160"/>
        <v>4.7303221814715224</v>
      </c>
      <c r="AM65" s="18">
        <f t="shared" si="160"/>
        <v>5.0777111214802222</v>
      </c>
      <c r="AO65" s="68">
        <f t="shared" si="117"/>
        <v>28.628923639697291</v>
      </c>
      <c r="AP65" s="69">
        <f t="shared" si="118"/>
        <v>64.742738326804272</v>
      </c>
      <c r="AQ65" s="69">
        <f t="shared" si="119"/>
        <v>93.371661966501563</v>
      </c>
      <c r="AS65" t="str">
        <f t="shared" si="143"/>
        <v>71 Sales occupations</v>
      </c>
      <c r="AT65" s="18">
        <f t="shared" ref="AT65:AX70" si="161">AT28/AT$35*100</f>
        <v>4.3594765618474227</v>
      </c>
      <c r="AU65" s="18">
        <f t="shared" si="161"/>
        <v>4.194946462217529</v>
      </c>
      <c r="AV65" s="18">
        <f t="shared" si="161"/>
        <v>3.7361218013369153</v>
      </c>
      <c r="AW65" s="18">
        <f t="shared" si="161"/>
        <v>3.5499031111008583</v>
      </c>
      <c r="AX65" s="18">
        <f t="shared" si="161"/>
        <v>3.5507635846134198</v>
      </c>
      <c r="AZ65" s="68">
        <f t="shared" si="121"/>
        <v>22.400416149788359</v>
      </c>
      <c r="BA65" s="69">
        <f t="shared" si="122"/>
        <v>53.205566573304985</v>
      </c>
      <c r="BB65" s="69">
        <f t="shared" si="123"/>
        <v>75.605982723093348</v>
      </c>
      <c r="BD65" t="str">
        <f t="shared" si="144"/>
        <v>71 Sales occupations</v>
      </c>
      <c r="BE65" s="18">
        <f t="shared" ref="BE65:BI70" si="162">BE28/BE$35*100</f>
        <v>8.1001323725655947</v>
      </c>
      <c r="BF65" s="18">
        <f t="shared" si="162"/>
        <v>8.2011604815233738</v>
      </c>
      <c r="BG65" s="18">
        <f t="shared" si="162"/>
        <v>7.9314880880602399</v>
      </c>
      <c r="BH65" s="18">
        <f t="shared" si="162"/>
        <v>7.7228409144261558</v>
      </c>
      <c r="BI65" s="18">
        <f t="shared" si="162"/>
        <v>7.6808415958599721</v>
      </c>
      <c r="BK65" s="68">
        <f t="shared" si="125"/>
        <v>2.2465384351746684</v>
      </c>
      <c r="BL65" s="69">
        <f t="shared" si="126"/>
        <v>44.732803393877916</v>
      </c>
      <c r="BM65" s="69">
        <f t="shared" si="127"/>
        <v>46.979341829052586</v>
      </c>
      <c r="BO65" t="str">
        <f t="shared" si="145"/>
        <v>71 Sales occupations</v>
      </c>
      <c r="BP65" s="18">
        <f t="shared" ref="BP65:BT70" si="163">BP28/BP$35*100</f>
        <v>8.6102838869272649</v>
      </c>
      <c r="BQ65" s="18">
        <f t="shared" si="163"/>
        <v>8.3764461133964794</v>
      </c>
      <c r="BR65" s="18">
        <f t="shared" si="163"/>
        <v>8.307640579754656</v>
      </c>
      <c r="BS65" s="18">
        <f t="shared" si="163"/>
        <v>7.5934500767899715</v>
      </c>
      <c r="BT65" s="18">
        <f t="shared" si="163"/>
        <v>7.1647114197121757</v>
      </c>
      <c r="BV65" s="68">
        <f t="shared" si="129"/>
        <v>-40.410818836123767</v>
      </c>
      <c r="BW65" s="69">
        <f t="shared" si="130"/>
        <v>35.506716889334591</v>
      </c>
      <c r="BX65" s="69">
        <f t="shared" si="131"/>
        <v>-4.9041019467891713</v>
      </c>
      <c r="BZ65" t="str">
        <f t="shared" si="146"/>
        <v>71 Sales occupations</v>
      </c>
      <c r="CA65" s="18">
        <f t="shared" ref="CA65:CE70" si="164">CA28/CA$35*100</f>
        <v>8.6073609091730532</v>
      </c>
      <c r="CB65" s="18">
        <f t="shared" si="164"/>
        <v>9.2763243588229276</v>
      </c>
      <c r="CC65" s="18">
        <f t="shared" si="164"/>
        <v>8.5940957824180444</v>
      </c>
      <c r="CD65" s="18">
        <f t="shared" si="164"/>
        <v>7.4887444494866031</v>
      </c>
      <c r="CE65" s="18">
        <f t="shared" si="164"/>
        <v>5.2242358900081207</v>
      </c>
      <c r="CG65" s="68">
        <f t="shared" si="133"/>
        <v>-64.261471489118634</v>
      </c>
      <c r="CH65" s="69">
        <f t="shared" si="134"/>
        <v>22.363383570843901</v>
      </c>
      <c r="CI65" s="69">
        <f t="shared" si="135"/>
        <v>-41.89808791827474</v>
      </c>
      <c r="CK65" t="str">
        <f t="shared" si="147"/>
        <v>71 Sales occupations</v>
      </c>
      <c r="CL65" s="18">
        <f t="shared" ref="CL65:CP70" si="165">CL28/CL$35*100</f>
        <v>10.52645336576998</v>
      </c>
      <c r="CM65" s="18">
        <f t="shared" si="165"/>
        <v>10.526200066163929</v>
      </c>
      <c r="CN65" s="18">
        <f t="shared" si="165"/>
        <v>9.7524433326655817</v>
      </c>
      <c r="CO65" s="18">
        <f t="shared" si="165"/>
        <v>8.6545639423505563</v>
      </c>
      <c r="CP65" s="18">
        <f t="shared" si="165"/>
        <v>8.3719985534924763</v>
      </c>
      <c r="CR65" s="68">
        <f t="shared" si="137"/>
        <v>-58.497220127587887</v>
      </c>
      <c r="CS65" s="69">
        <f t="shared" si="138"/>
        <v>18.644137009808546</v>
      </c>
      <c r="CT65" s="69">
        <f t="shared" si="139"/>
        <v>-39.853083117779342</v>
      </c>
    </row>
    <row r="66" spans="1:98" x14ac:dyDescent="0.2">
      <c r="A66" t="str">
        <f t="shared" si="103"/>
        <v>72 Customer service occupations</v>
      </c>
      <c r="B66" s="18">
        <f t="shared" si="157"/>
        <v>0.5193603540403493</v>
      </c>
      <c r="C66" s="18">
        <f t="shared" si="157"/>
        <v>0.46562445283951587</v>
      </c>
      <c r="D66" s="18">
        <f t="shared" si="157"/>
        <v>0.45421284662996858</v>
      </c>
      <c r="E66" s="18">
        <f t="shared" si="157"/>
        <v>0.66822992959507421</v>
      </c>
      <c r="F66" s="18">
        <f t="shared" si="157"/>
        <v>0.77222066156021307</v>
      </c>
      <c r="H66" s="68">
        <f t="shared" si="105"/>
        <v>213.69289390949103</v>
      </c>
      <c r="I66" s="69">
        <f t="shared" si="106"/>
        <v>110.72878885965439</v>
      </c>
      <c r="J66" s="69">
        <f t="shared" si="107"/>
        <v>324.42168276914543</v>
      </c>
      <c r="L66" t="str">
        <f t="shared" si="140"/>
        <v>72 Customer service occupations</v>
      </c>
      <c r="M66" s="18">
        <f t="shared" si="158"/>
        <v>0.73962143435994299</v>
      </c>
      <c r="N66" s="18">
        <f t="shared" si="158"/>
        <v>0.73056532607206326</v>
      </c>
      <c r="O66" s="18">
        <f t="shared" si="158"/>
        <v>0.69326873858038829</v>
      </c>
      <c r="P66" s="18">
        <f t="shared" si="158"/>
        <v>0.9992572273514404</v>
      </c>
      <c r="Q66" s="18">
        <f t="shared" si="158"/>
        <v>1.1623436809358254</v>
      </c>
      <c r="S66" s="68">
        <f t="shared" si="109"/>
        <v>211.7734748654739</v>
      </c>
      <c r="T66" s="69">
        <f t="shared" si="110"/>
        <v>116.46366372009076</v>
      </c>
      <c r="U66" s="69">
        <f t="shared" si="111"/>
        <v>328.23713858556465</v>
      </c>
      <c r="W66" t="str">
        <f t="shared" si="141"/>
        <v>72 Customer service occupations</v>
      </c>
      <c r="X66" s="18">
        <f t="shared" si="159"/>
        <v>1.5264303803600194</v>
      </c>
      <c r="Y66" s="18">
        <f t="shared" si="159"/>
        <v>1.499645395773034</v>
      </c>
      <c r="Z66" s="18">
        <f t="shared" si="159"/>
        <v>1.5181217218835137</v>
      </c>
      <c r="AA66" s="18">
        <f t="shared" si="159"/>
        <v>2.0377471710441069</v>
      </c>
      <c r="AB66" s="18">
        <f t="shared" si="159"/>
        <v>2.2978993895652953</v>
      </c>
      <c r="AD66" s="68">
        <f t="shared" si="113"/>
        <v>99.468988226737295</v>
      </c>
      <c r="AE66" s="69">
        <f t="shared" si="114"/>
        <v>82.400039454378955</v>
      </c>
      <c r="AF66" s="69">
        <f t="shared" si="115"/>
        <v>181.86902768111622</v>
      </c>
      <c r="AH66" t="str">
        <f t="shared" si="142"/>
        <v>72 Customer service occupations</v>
      </c>
      <c r="AI66" s="18">
        <f t="shared" si="160"/>
        <v>1.365230251076146</v>
      </c>
      <c r="AJ66" s="18">
        <f t="shared" si="160"/>
        <v>1.6457624173688992</v>
      </c>
      <c r="AK66" s="18">
        <f t="shared" si="160"/>
        <v>1.7360096699709775</v>
      </c>
      <c r="AL66" s="18">
        <f t="shared" si="160"/>
        <v>2.5433047445728132</v>
      </c>
      <c r="AM66" s="18">
        <f t="shared" si="160"/>
        <v>3.1309378053575845</v>
      </c>
      <c r="AO66" s="68">
        <f t="shared" si="117"/>
        <v>105.30183970681639</v>
      </c>
      <c r="AP66" s="69">
        <f t="shared" si="118"/>
        <v>88.093448513557632</v>
      </c>
      <c r="AQ66" s="69">
        <f t="shared" si="119"/>
        <v>193.39528822037403</v>
      </c>
      <c r="AS66" t="str">
        <f t="shared" si="143"/>
        <v>72 Customer service occupations</v>
      </c>
      <c r="AT66" s="18">
        <f t="shared" si="161"/>
        <v>2.3649717339051413</v>
      </c>
      <c r="AU66" s="18">
        <f t="shared" si="161"/>
        <v>2.3259535132355151</v>
      </c>
      <c r="AV66" s="18">
        <f t="shared" si="161"/>
        <v>2.3396062369374153</v>
      </c>
      <c r="AW66" s="18">
        <f t="shared" si="161"/>
        <v>3.0713760305801441</v>
      </c>
      <c r="AX66" s="18">
        <f t="shared" si="161"/>
        <v>3.2810872910023527</v>
      </c>
      <c r="AZ66" s="68">
        <f t="shared" si="121"/>
        <v>80.61639823555474</v>
      </c>
      <c r="BA66" s="69">
        <f t="shared" si="122"/>
        <v>71.977990549272434</v>
      </c>
      <c r="BB66" s="69">
        <f t="shared" si="123"/>
        <v>152.59438878482717</v>
      </c>
      <c r="BD66" t="str">
        <f t="shared" si="144"/>
        <v>72 Customer service occupations</v>
      </c>
      <c r="BE66" s="18">
        <f t="shared" si="162"/>
        <v>2.1230186716421002</v>
      </c>
      <c r="BF66" s="18">
        <f t="shared" si="162"/>
        <v>2.1066721296914852</v>
      </c>
      <c r="BG66" s="18">
        <f t="shared" si="162"/>
        <v>2.2539479302504297</v>
      </c>
      <c r="BH66" s="18">
        <f t="shared" si="162"/>
        <v>2.8882225221003135</v>
      </c>
      <c r="BI66" s="18">
        <f t="shared" si="162"/>
        <v>3.2396877232225085</v>
      </c>
      <c r="BK66" s="68">
        <f t="shared" si="125"/>
        <v>51.75875420437022</v>
      </c>
      <c r="BL66" s="69">
        <f t="shared" si="126"/>
        <v>54.744070177570016</v>
      </c>
      <c r="BM66" s="69">
        <f t="shared" si="127"/>
        <v>106.50282438194023</v>
      </c>
      <c r="BO66" t="str">
        <f t="shared" si="145"/>
        <v>72 Customer service occupations</v>
      </c>
      <c r="BP66" s="18">
        <f t="shared" si="163"/>
        <v>2.0806307821677348</v>
      </c>
      <c r="BQ66" s="18">
        <f t="shared" si="163"/>
        <v>2.2128282050613022</v>
      </c>
      <c r="BR66" s="18">
        <f t="shared" si="163"/>
        <v>2.3488010200056584</v>
      </c>
      <c r="BS66" s="18">
        <f t="shared" si="163"/>
        <v>2.9908884688226935</v>
      </c>
      <c r="BT66" s="18">
        <f t="shared" si="163"/>
        <v>3.4460609022231519</v>
      </c>
      <c r="BV66" s="68">
        <f t="shared" si="129"/>
        <v>1.3731953041459681</v>
      </c>
      <c r="BW66" s="69">
        <f t="shared" si="130"/>
        <v>49.383269781509291</v>
      </c>
      <c r="BX66" s="69">
        <f t="shared" si="131"/>
        <v>50.756465085655257</v>
      </c>
      <c r="BZ66" t="str">
        <f t="shared" si="146"/>
        <v>72 Customer service occupations</v>
      </c>
      <c r="CA66" s="18">
        <f t="shared" si="164"/>
        <v>1.7075732910659676</v>
      </c>
      <c r="CB66" s="18">
        <f t="shared" si="164"/>
        <v>1.7352905267126331</v>
      </c>
      <c r="CC66" s="18">
        <f t="shared" si="164"/>
        <v>1.8908545810105748</v>
      </c>
      <c r="CD66" s="18">
        <f t="shared" si="164"/>
        <v>2.4609883868008908</v>
      </c>
      <c r="CE66" s="18">
        <f t="shared" si="164"/>
        <v>3.5947251247220668</v>
      </c>
      <c r="CG66" s="68">
        <f t="shared" si="133"/>
        <v>11.769069479443765</v>
      </c>
      <c r="CH66" s="69">
        <f t="shared" si="134"/>
        <v>35.860173178124846</v>
      </c>
      <c r="CI66" s="69">
        <f t="shared" si="135"/>
        <v>47.629242657568611</v>
      </c>
      <c r="CK66" t="str">
        <f t="shared" si="147"/>
        <v>72 Customer service occupations</v>
      </c>
      <c r="CL66" s="18">
        <f t="shared" si="165"/>
        <v>1.2572452433724175</v>
      </c>
      <c r="CM66" s="18">
        <f t="shared" si="165"/>
        <v>1.7874312423637813</v>
      </c>
      <c r="CN66" s="18">
        <f t="shared" si="165"/>
        <v>1.8935018515418678</v>
      </c>
      <c r="CO66" s="18">
        <f t="shared" si="165"/>
        <v>3.146344427912108</v>
      </c>
      <c r="CP66" s="18">
        <f t="shared" si="165"/>
        <v>4.7755070848149321</v>
      </c>
      <c r="CR66" s="68">
        <f t="shared" si="137"/>
        <v>21.931309315538972</v>
      </c>
      <c r="CS66" s="69">
        <f t="shared" si="138"/>
        <v>44.904701667698944</v>
      </c>
      <c r="CT66" s="69">
        <f t="shared" si="139"/>
        <v>66.836010983237912</v>
      </c>
    </row>
    <row r="67" spans="1:98" x14ac:dyDescent="0.2">
      <c r="A67" t="str">
        <f t="shared" si="103"/>
        <v>81 Process, plant and machine operatives</v>
      </c>
      <c r="B67" s="18">
        <f t="shared" si="157"/>
        <v>0.61302226967248763</v>
      </c>
      <c r="C67" s="18">
        <f t="shared" si="157"/>
        <v>0.5462309138123953</v>
      </c>
      <c r="D67" s="18">
        <f t="shared" si="157"/>
        <v>0.38876947941041967</v>
      </c>
      <c r="E67" s="18">
        <f t="shared" si="157"/>
        <v>0.62556694484474029</v>
      </c>
      <c r="F67" s="18">
        <f t="shared" si="157"/>
        <v>0.95199199543545188</v>
      </c>
      <c r="H67" s="68">
        <f t="shared" si="105"/>
        <v>351.8182928892781</v>
      </c>
      <c r="I67" s="69">
        <f t="shared" si="106"/>
        <v>168.79653792996504</v>
      </c>
      <c r="J67" s="69">
        <f t="shared" si="107"/>
        <v>520.61483081924314</v>
      </c>
      <c r="L67" t="str">
        <f t="shared" si="140"/>
        <v>81 Process, plant and machine operatives</v>
      </c>
      <c r="M67" s="18">
        <f t="shared" si="158"/>
        <v>0.48801673051282618</v>
      </c>
      <c r="N67" s="18">
        <f t="shared" si="158"/>
        <v>0.4702675746720516</v>
      </c>
      <c r="O67" s="18">
        <f t="shared" si="158"/>
        <v>0.37196983364363956</v>
      </c>
      <c r="P67" s="18">
        <f t="shared" si="158"/>
        <v>0.56094910729881053</v>
      </c>
      <c r="Q67" s="18">
        <f t="shared" si="158"/>
        <v>0.67844439173059834</v>
      </c>
      <c r="S67" s="68">
        <f t="shared" si="109"/>
        <v>239.16635014578179</v>
      </c>
      <c r="T67" s="69">
        <f t="shared" si="110"/>
        <v>133.30005337341424</v>
      </c>
      <c r="U67" s="69">
        <f t="shared" si="111"/>
        <v>372.46640351919609</v>
      </c>
      <c r="W67" t="str">
        <f t="shared" si="141"/>
        <v>81 Process, plant and machine operatives</v>
      </c>
      <c r="X67" s="18">
        <f t="shared" si="159"/>
        <v>0.69988171427420842</v>
      </c>
      <c r="Y67" s="18">
        <f t="shared" si="159"/>
        <v>0.62253637884569146</v>
      </c>
      <c r="Z67" s="18">
        <f t="shared" si="159"/>
        <v>0.52175736805741935</v>
      </c>
      <c r="AA67" s="18">
        <f t="shared" si="159"/>
        <v>0.80989432757226643</v>
      </c>
      <c r="AB67" s="18">
        <f t="shared" si="159"/>
        <v>1.1369778038776066</v>
      </c>
      <c r="AD67" s="68">
        <f t="shared" si="113"/>
        <v>187.16689020180712</v>
      </c>
      <c r="AE67" s="69">
        <f t="shared" si="114"/>
        <v>112.00615627435666</v>
      </c>
      <c r="AF67" s="69">
        <f t="shared" si="115"/>
        <v>299.17304647616379</v>
      </c>
      <c r="AH67" t="str">
        <f t="shared" si="142"/>
        <v>81 Process, plant and machine operatives</v>
      </c>
      <c r="AI67" s="18">
        <f t="shared" si="160"/>
        <v>0.94753716313232039</v>
      </c>
      <c r="AJ67" s="18">
        <f t="shared" si="160"/>
        <v>0.98672890100719024</v>
      </c>
      <c r="AK67" s="18">
        <f t="shared" si="160"/>
        <v>0.90784704640647174</v>
      </c>
      <c r="AL67" s="18">
        <f t="shared" si="160"/>
        <v>1.434139631507694</v>
      </c>
      <c r="AM67" s="18">
        <f t="shared" si="160"/>
        <v>1.9229406790287271</v>
      </c>
      <c r="AO67" s="68">
        <f t="shared" si="117"/>
        <v>141.11472973153252</v>
      </c>
      <c r="AP67" s="69">
        <f t="shared" si="118"/>
        <v>92.652410397881752</v>
      </c>
      <c r="AQ67" s="69">
        <f t="shared" si="119"/>
        <v>233.76714012941426</v>
      </c>
      <c r="AS67" t="str">
        <f t="shared" si="143"/>
        <v>81 Process, plant and machine operatives</v>
      </c>
      <c r="AT67" s="18">
        <f t="shared" si="161"/>
        <v>2.4342942869696924</v>
      </c>
      <c r="AU67" s="18">
        <f t="shared" si="161"/>
        <v>2.2772232991431363</v>
      </c>
      <c r="AV67" s="18">
        <f t="shared" si="161"/>
        <v>2.0518177105110933</v>
      </c>
      <c r="AW67" s="18">
        <f t="shared" si="161"/>
        <v>2.9271873935513844</v>
      </c>
      <c r="AX67" s="18">
        <f t="shared" si="161"/>
        <v>3.5185827756699832</v>
      </c>
      <c r="AZ67" s="68">
        <f t="shared" si="121"/>
        <v>120.85699639517486</v>
      </c>
      <c r="BA67" s="69">
        <f t="shared" si="122"/>
        <v>87.809669441520626</v>
      </c>
      <c r="BB67" s="69">
        <f t="shared" si="123"/>
        <v>208.66666583669547</v>
      </c>
      <c r="BD67" t="str">
        <f t="shared" si="144"/>
        <v>81 Process, plant and machine operatives</v>
      </c>
      <c r="BE67" s="18">
        <f t="shared" si="162"/>
        <v>3.8061295704506248</v>
      </c>
      <c r="BF67" s="18">
        <f t="shared" si="162"/>
        <v>3.685446533128145</v>
      </c>
      <c r="BG67" s="18">
        <f t="shared" si="162"/>
        <v>3.3881491149517808</v>
      </c>
      <c r="BH67" s="18">
        <f t="shared" si="162"/>
        <v>4.3090384113357718</v>
      </c>
      <c r="BI67" s="18">
        <f t="shared" si="162"/>
        <v>4.6188925305198065</v>
      </c>
      <c r="BK67" s="68">
        <f t="shared" si="125"/>
        <v>43.936130548843593</v>
      </c>
      <c r="BL67" s="69">
        <f t="shared" si="126"/>
        <v>47.265858612651172</v>
      </c>
      <c r="BM67" s="69">
        <f t="shared" si="127"/>
        <v>91.201989161494751</v>
      </c>
      <c r="BO67" t="str">
        <f t="shared" si="145"/>
        <v>81 Process, plant and machine operatives</v>
      </c>
      <c r="BP67" s="18">
        <f t="shared" si="163"/>
        <v>4.8061447272039075</v>
      </c>
      <c r="BQ67" s="18">
        <f t="shared" si="163"/>
        <v>4.7464192700511303</v>
      </c>
      <c r="BR67" s="18">
        <f t="shared" si="163"/>
        <v>4.3378338835422809</v>
      </c>
      <c r="BS67" s="18">
        <f t="shared" si="163"/>
        <v>5.9081304465947362</v>
      </c>
      <c r="BT67" s="18">
        <f t="shared" si="163"/>
        <v>6.7211483652825157</v>
      </c>
      <c r="BV67" s="68">
        <f t="shared" si="129"/>
        <v>7.0574709367505939</v>
      </c>
      <c r="BW67" s="69">
        <f t="shared" si="130"/>
        <v>45.062385415821367</v>
      </c>
      <c r="BX67" s="69">
        <f t="shared" si="131"/>
        <v>52.119856352571958</v>
      </c>
      <c r="BZ67" t="str">
        <f t="shared" si="146"/>
        <v>81 Process, plant and machine operatives</v>
      </c>
      <c r="CA67" s="18">
        <f t="shared" si="164"/>
        <v>6.4967220906603753</v>
      </c>
      <c r="CB67" s="18">
        <f t="shared" si="164"/>
        <v>6.2139061873284929</v>
      </c>
      <c r="CC67" s="18">
        <f t="shared" si="164"/>
        <v>5.8004287712956808</v>
      </c>
      <c r="CD67" s="18">
        <f t="shared" si="164"/>
        <v>7.475942226798181</v>
      </c>
      <c r="CE67" s="18">
        <f t="shared" si="164"/>
        <v>6.1369604628447814</v>
      </c>
      <c r="CG67" s="68">
        <f t="shared" si="133"/>
        <v>-37.797576535600804</v>
      </c>
      <c r="CH67" s="69">
        <f t="shared" si="134"/>
        <v>33.59607389076826</v>
      </c>
      <c r="CI67" s="69">
        <f t="shared" si="135"/>
        <v>-4.2015026448325488</v>
      </c>
      <c r="CK67" t="str">
        <f t="shared" si="147"/>
        <v>81 Process, plant and machine operatives</v>
      </c>
      <c r="CL67" s="18">
        <f t="shared" si="165"/>
        <v>8.1528687592582649</v>
      </c>
      <c r="CM67" s="18">
        <f t="shared" si="165"/>
        <v>7.0494814677162125</v>
      </c>
      <c r="CN67" s="18">
        <f t="shared" si="165"/>
        <v>6.7148658243388777</v>
      </c>
      <c r="CO67" s="18">
        <f t="shared" si="165"/>
        <v>4.9356507411299599</v>
      </c>
      <c r="CP67" s="18">
        <f t="shared" si="165"/>
        <v>3.0772588926676945</v>
      </c>
      <c r="CR67" s="68">
        <f t="shared" si="137"/>
        <v>-77.844162352933338</v>
      </c>
      <c r="CS67" s="69">
        <f t="shared" si="138"/>
        <v>14.256623444092261</v>
      </c>
      <c r="CT67" s="69">
        <f t="shared" si="139"/>
        <v>-63.587538908841069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0.62275681294771046</v>
      </c>
      <c r="C68" s="18">
        <f t="shared" si="157"/>
        <v>0.58791789280972495</v>
      </c>
      <c r="D68" s="18">
        <f t="shared" si="157"/>
        <v>0.52609934533445113</v>
      </c>
      <c r="E68" s="18">
        <f t="shared" si="157"/>
        <v>0.71633306449718703</v>
      </c>
      <c r="F68" s="18">
        <f t="shared" si="157"/>
        <v>0.82828612306847138</v>
      </c>
      <c r="H68" s="68">
        <f t="shared" si="105"/>
        <v>190.49275178761675</v>
      </c>
      <c r="I68" s="69">
        <f t="shared" si="106"/>
        <v>156.33519591822167</v>
      </c>
      <c r="J68" s="69">
        <f t="shared" si="107"/>
        <v>346.82794770583843</v>
      </c>
      <c r="L68" t="str">
        <f t="shared" si="140"/>
        <v>82 Transport and mobile machine drivers and operatives</v>
      </c>
      <c r="M68" s="18">
        <f t="shared" si="158"/>
        <v>0.56469748504200201</v>
      </c>
      <c r="N68" s="18">
        <f t="shared" si="158"/>
        <v>0.5281241798545957</v>
      </c>
      <c r="O68" s="18">
        <f t="shared" si="158"/>
        <v>0.46094506068553376</v>
      </c>
      <c r="P68" s="18">
        <f t="shared" si="158"/>
        <v>0.55527631349817463</v>
      </c>
      <c r="Q68" s="18">
        <f t="shared" si="158"/>
        <v>0.60449267537432649</v>
      </c>
      <c r="S68" s="68">
        <f t="shared" si="109"/>
        <v>143.86422786794682</v>
      </c>
      <c r="T68" s="69">
        <f t="shared" si="110"/>
        <v>131.09656197551629</v>
      </c>
      <c r="U68" s="69">
        <f t="shared" si="111"/>
        <v>274.96078984346315</v>
      </c>
      <c r="W68" t="str">
        <f t="shared" si="141"/>
        <v>82 Transport and mobile machine drivers and operatives</v>
      </c>
      <c r="X68" s="18">
        <f t="shared" si="159"/>
        <v>0.9053790357067657</v>
      </c>
      <c r="Y68" s="18">
        <f t="shared" si="159"/>
        <v>0.93889757335473456</v>
      </c>
      <c r="Z68" s="18">
        <f t="shared" si="159"/>
        <v>0.91530443634807945</v>
      </c>
      <c r="AA68" s="18">
        <f t="shared" si="159"/>
        <v>1.0842452666898788</v>
      </c>
      <c r="AB68" s="18">
        <f t="shared" si="159"/>
        <v>1.300687384515623</v>
      </c>
      <c r="AD68" s="68">
        <f t="shared" si="113"/>
        <v>87.265739558768686</v>
      </c>
      <c r="AE68" s="69">
        <f t="shared" si="114"/>
        <v>105.87343860375159</v>
      </c>
      <c r="AF68" s="69">
        <f t="shared" si="115"/>
        <v>193.13917816252027</v>
      </c>
      <c r="AH68" t="str">
        <f t="shared" si="142"/>
        <v>82 Transport and mobile machine drivers and operatives</v>
      </c>
      <c r="AI68" s="18">
        <f t="shared" si="160"/>
        <v>1.2867057598465224</v>
      </c>
      <c r="AJ68" s="18">
        <f t="shared" si="160"/>
        <v>1.5182786076503501</v>
      </c>
      <c r="AK68" s="18">
        <f t="shared" si="160"/>
        <v>1.5195530315025432</v>
      </c>
      <c r="AL68" s="18">
        <f t="shared" si="160"/>
        <v>1.9000121172415601</v>
      </c>
      <c r="AM68" s="18">
        <f t="shared" si="160"/>
        <v>2.2635246420956192</v>
      </c>
      <c r="AO68" s="68">
        <f t="shared" si="117"/>
        <v>69.566441403609261</v>
      </c>
      <c r="AP68" s="69">
        <f t="shared" si="118"/>
        <v>95.636441600178784</v>
      </c>
      <c r="AQ68" s="69">
        <f t="shared" si="119"/>
        <v>165.20288300378806</v>
      </c>
      <c r="AS68" t="str">
        <f t="shared" si="143"/>
        <v>82 Transport and mobile machine drivers and operatives</v>
      </c>
      <c r="AT68" s="18">
        <f t="shared" si="161"/>
        <v>2.5529194197908289</v>
      </c>
      <c r="AU68" s="18">
        <f t="shared" si="161"/>
        <v>2.5851036663512232</v>
      </c>
      <c r="AV68" s="18">
        <f t="shared" si="161"/>
        <v>2.5099250033664333</v>
      </c>
      <c r="AW68" s="18">
        <f t="shared" si="161"/>
        <v>3.0284319756814955</v>
      </c>
      <c r="AX68" s="18">
        <f t="shared" si="161"/>
        <v>3.4686859559780228</v>
      </c>
      <c r="AZ68" s="68">
        <f t="shared" si="121"/>
        <v>77.986228428570698</v>
      </c>
      <c r="BA68" s="69">
        <f t="shared" si="122"/>
        <v>104.10216039401685</v>
      </c>
      <c r="BB68" s="69">
        <f t="shared" si="123"/>
        <v>182.08838882258755</v>
      </c>
      <c r="BD68" t="str">
        <f t="shared" si="144"/>
        <v>82 Transport and mobile machine drivers and operatives</v>
      </c>
      <c r="BE68" s="18">
        <f t="shared" si="162"/>
        <v>3.6313809406268112</v>
      </c>
      <c r="BF68" s="18">
        <f t="shared" si="162"/>
        <v>3.8182688074246429</v>
      </c>
      <c r="BG68" s="18">
        <f t="shared" si="162"/>
        <v>3.5388848143811433</v>
      </c>
      <c r="BH68" s="18">
        <f t="shared" si="162"/>
        <v>3.8151953683153077</v>
      </c>
      <c r="BI68" s="18">
        <f t="shared" si="162"/>
        <v>4.0152546216876495</v>
      </c>
      <c r="BK68" s="68">
        <f t="shared" si="125"/>
        <v>19.795676671116055</v>
      </c>
      <c r="BL68" s="69">
        <f t="shared" si="126"/>
        <v>54.541138810035264</v>
      </c>
      <c r="BM68" s="69">
        <f t="shared" si="127"/>
        <v>74.336815481151334</v>
      </c>
      <c r="BO68" t="str">
        <f t="shared" si="145"/>
        <v>82 Transport and mobile machine drivers and operatives</v>
      </c>
      <c r="BP68" s="18">
        <f t="shared" si="163"/>
        <v>5.5058594765237201</v>
      </c>
      <c r="BQ68" s="18">
        <f t="shared" si="163"/>
        <v>5.7766405465303556</v>
      </c>
      <c r="BR68" s="18">
        <f t="shared" si="163"/>
        <v>5.2527328833193225</v>
      </c>
      <c r="BS68" s="18">
        <f t="shared" si="163"/>
        <v>6.175013032010841</v>
      </c>
      <c r="BT68" s="18">
        <f t="shared" si="163"/>
        <v>7.1572224372406517</v>
      </c>
      <c r="BV68" s="68">
        <f t="shared" si="129"/>
        <v>-5.853189275128158</v>
      </c>
      <c r="BW68" s="69">
        <f t="shared" si="130"/>
        <v>52.495707615561706</v>
      </c>
      <c r="BX68" s="69">
        <f t="shared" si="131"/>
        <v>46.642518340433547</v>
      </c>
      <c r="BZ68" t="str">
        <f t="shared" si="146"/>
        <v>82 Transport and mobile machine drivers and operatives</v>
      </c>
      <c r="CA68" s="18">
        <f t="shared" si="164"/>
        <v>7.9616463412830765</v>
      </c>
      <c r="CB68" s="18">
        <f t="shared" si="164"/>
        <v>7.4026608599498527</v>
      </c>
      <c r="CC68" s="18">
        <f t="shared" si="164"/>
        <v>7.3905804038450897</v>
      </c>
      <c r="CD68" s="18">
        <f t="shared" si="164"/>
        <v>8.3464380089308303</v>
      </c>
      <c r="CE68" s="18">
        <f t="shared" si="164"/>
        <v>9.6063211359754064</v>
      </c>
      <c r="CG68" s="68">
        <f t="shared" si="133"/>
        <v>-23.58253390363776</v>
      </c>
      <c r="CH68" s="69">
        <f t="shared" si="134"/>
        <v>42.256718762167779</v>
      </c>
      <c r="CI68" s="69">
        <f t="shared" si="135"/>
        <v>18.674184858530015</v>
      </c>
      <c r="CK68" t="str">
        <f t="shared" si="147"/>
        <v>82 Transport and mobile machine drivers and operatives</v>
      </c>
      <c r="CL68" s="18">
        <f t="shared" si="165"/>
        <v>8.6383065231857845</v>
      </c>
      <c r="CM68" s="18">
        <f t="shared" si="165"/>
        <v>9.8740027459214943</v>
      </c>
      <c r="CN68" s="18">
        <f t="shared" si="165"/>
        <v>10.182593451268884</v>
      </c>
      <c r="CO68" s="18">
        <f t="shared" si="165"/>
        <v>11.329240647197878</v>
      </c>
      <c r="CP68" s="18">
        <f t="shared" si="165"/>
        <v>8.9969830954385248</v>
      </c>
      <c r="CR68" s="68">
        <f t="shared" si="137"/>
        <v>-57.283075445610166</v>
      </c>
      <c r="CS68" s="69">
        <f t="shared" si="138"/>
        <v>31.676697825193152</v>
      </c>
      <c r="CT68" s="69">
        <f t="shared" si="139"/>
        <v>-25.606377620417014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7.0117269775842378E-3</v>
      </c>
      <c r="C69" s="18">
        <f t="shared" si="157"/>
        <v>6.1552191552258859E-3</v>
      </c>
      <c r="D69" s="18">
        <f t="shared" si="157"/>
        <v>5.1215790153966781E-3</v>
      </c>
      <c r="E69" s="18">
        <f t="shared" si="157"/>
        <v>5.212576862273696E-3</v>
      </c>
      <c r="F69" s="18">
        <f t="shared" si="157"/>
        <v>6.3075459746579224E-3</v>
      </c>
      <c r="H69" s="68">
        <f t="shared" si="105"/>
        <v>127.23709255662948</v>
      </c>
      <c r="I69" s="69">
        <f t="shared" si="106"/>
        <v>109.34834274175695</v>
      </c>
      <c r="J69" s="69">
        <f t="shared" si="107"/>
        <v>236.58543529838644</v>
      </c>
      <c r="L69" t="str">
        <f t="shared" si="140"/>
        <v>91 Elementary trades and related occupations</v>
      </c>
      <c r="M69" s="18">
        <f t="shared" si="158"/>
        <v>0.27490997719250987</v>
      </c>
      <c r="N69" s="18">
        <f t="shared" si="158"/>
        <v>0.21661943624667915</v>
      </c>
      <c r="O69" s="18">
        <f t="shared" si="158"/>
        <v>0.1556814256865654</v>
      </c>
      <c r="P69" s="18">
        <f t="shared" si="158"/>
        <v>0.16148785933815291</v>
      </c>
      <c r="Q69" s="18">
        <f t="shared" si="158"/>
        <v>0.19198321453453485</v>
      </c>
      <c r="S69" s="68">
        <f t="shared" si="109"/>
        <v>129.31511449376103</v>
      </c>
      <c r="T69" s="69">
        <f t="shared" si="110"/>
        <v>100.97234440496237</v>
      </c>
      <c r="U69" s="69">
        <f t="shared" si="111"/>
        <v>230.28745889872337</v>
      </c>
      <c r="W69" t="str">
        <f t="shared" si="141"/>
        <v>91 Elementary trades and related occupations</v>
      </c>
      <c r="X69" s="18">
        <f t="shared" si="159"/>
        <v>0.47056121274615936</v>
      </c>
      <c r="Y69" s="18">
        <f t="shared" si="159"/>
        <v>0.40511376493504692</v>
      </c>
      <c r="Z69" s="18">
        <f t="shared" si="159"/>
        <v>0.3412890628978868</v>
      </c>
      <c r="AA69" s="18">
        <f t="shared" si="159"/>
        <v>0.31271362944236575</v>
      </c>
      <c r="AB69" s="18">
        <f t="shared" si="159"/>
        <v>0.32692168511605918</v>
      </c>
      <c r="AD69" s="68">
        <f t="shared" si="113"/>
        <v>26.23283249378272</v>
      </c>
      <c r="AE69" s="69">
        <f t="shared" si="114"/>
        <v>69.198865065184833</v>
      </c>
      <c r="AF69" s="69">
        <f t="shared" si="115"/>
        <v>95.431697558967556</v>
      </c>
      <c r="AH69" t="str">
        <f t="shared" si="142"/>
        <v>91 Elementary trades and related occupations</v>
      </c>
      <c r="AI69" s="18">
        <f t="shared" si="160"/>
        <v>0.87261715977928289</v>
      </c>
      <c r="AJ69" s="18">
        <f t="shared" si="160"/>
        <v>0.86696733759904798</v>
      </c>
      <c r="AK69" s="18">
        <f t="shared" si="160"/>
        <v>0.74680203881367146</v>
      </c>
      <c r="AL69" s="18">
        <f t="shared" si="160"/>
        <v>0.75706217685301747</v>
      </c>
      <c r="AM69" s="18">
        <f t="shared" si="160"/>
        <v>0.92474945317656077</v>
      </c>
      <c r="AO69" s="68">
        <f t="shared" si="117"/>
        <v>40.957805129817906</v>
      </c>
      <c r="AP69" s="69">
        <f t="shared" si="118"/>
        <v>75.287200963774211</v>
      </c>
      <c r="AQ69" s="69">
        <f t="shared" si="119"/>
        <v>116.24500609359212</v>
      </c>
      <c r="AS69" t="str">
        <f t="shared" si="143"/>
        <v>91 Elementary trades and related occupations</v>
      </c>
      <c r="AT69" s="18">
        <f t="shared" si="161"/>
        <v>1.1005775954253667</v>
      </c>
      <c r="AU69" s="18">
        <f t="shared" si="161"/>
        <v>0.99049084419542588</v>
      </c>
      <c r="AV69" s="18">
        <f t="shared" si="161"/>
        <v>0.97119126336299033</v>
      </c>
      <c r="AW69" s="18">
        <f t="shared" si="161"/>
        <v>0.89138704178963901</v>
      </c>
      <c r="AX69" s="18">
        <f t="shared" si="161"/>
        <v>0.94737087804180153</v>
      </c>
      <c r="AZ69" s="68">
        <f t="shared" si="121"/>
        <v>25.631176519082178</v>
      </c>
      <c r="BA69" s="69">
        <f t="shared" si="122"/>
        <v>59.685823972539531</v>
      </c>
      <c r="BB69" s="69">
        <f t="shared" si="123"/>
        <v>85.317000491621698</v>
      </c>
      <c r="BD69" t="str">
        <f t="shared" si="144"/>
        <v>91 Elementary trades and related occupations</v>
      </c>
      <c r="BE69" s="18">
        <f t="shared" si="162"/>
        <v>1.4933756989722027</v>
      </c>
      <c r="BF69" s="18">
        <f t="shared" si="162"/>
        <v>1.2865008746695428</v>
      </c>
      <c r="BG69" s="18">
        <f t="shared" si="162"/>
        <v>1.2314046087647514</v>
      </c>
      <c r="BH69" s="18">
        <f t="shared" si="162"/>
        <v>1.0869197624922784</v>
      </c>
      <c r="BI69" s="18">
        <f t="shared" si="162"/>
        <v>1.1784103027635056</v>
      </c>
      <c r="BK69" s="68">
        <f t="shared" si="125"/>
        <v>1.0392788177806507</v>
      </c>
      <c r="BL69" s="69">
        <f t="shared" si="126"/>
        <v>34.709934895822563</v>
      </c>
      <c r="BM69" s="69">
        <f t="shared" si="127"/>
        <v>35.749213713603218</v>
      </c>
      <c r="BO69" t="str">
        <f t="shared" si="145"/>
        <v>91 Elementary trades and related occupations</v>
      </c>
      <c r="BP69" s="18">
        <f t="shared" si="163"/>
        <v>2.5538558301610697</v>
      </c>
      <c r="BQ69" s="18">
        <f t="shared" si="163"/>
        <v>2.2730965674781549</v>
      </c>
      <c r="BR69" s="18">
        <f t="shared" si="163"/>
        <v>2.1194233264993052</v>
      </c>
      <c r="BS69" s="18">
        <f t="shared" si="163"/>
        <v>1.8829560092012687</v>
      </c>
      <c r="BT69" s="18">
        <f t="shared" si="163"/>
        <v>2.0768931304353955</v>
      </c>
      <c r="BV69" s="68">
        <f t="shared" si="129"/>
        <v>-32.291552780508006</v>
      </c>
      <c r="BW69" s="69">
        <f t="shared" si="130"/>
        <v>28.664868690504779</v>
      </c>
      <c r="BX69" s="69">
        <f t="shared" si="131"/>
        <v>-3.6266840900032258</v>
      </c>
      <c r="BZ69" t="str">
        <f t="shared" si="146"/>
        <v>91 Elementary trades and related occupations</v>
      </c>
      <c r="CA69" s="18">
        <f t="shared" si="164"/>
        <v>4.9855216986166733</v>
      </c>
      <c r="CB69" s="18">
        <f t="shared" si="164"/>
        <v>4.6786750843319123</v>
      </c>
      <c r="CC69" s="18">
        <f t="shared" si="164"/>
        <v>4.5784262764198065</v>
      </c>
      <c r="CD69" s="18">
        <f t="shared" si="164"/>
        <v>4.1779330687051219</v>
      </c>
      <c r="CE69" s="18">
        <f t="shared" si="164"/>
        <v>4.8838464440559779</v>
      </c>
      <c r="CG69" s="68">
        <f t="shared" si="133"/>
        <v>-37.286671223664783</v>
      </c>
      <c r="CH69" s="69">
        <f t="shared" si="134"/>
        <v>28.933838858604854</v>
      </c>
      <c r="CI69" s="69">
        <f t="shared" si="135"/>
        <v>-8.3528323650599301</v>
      </c>
      <c r="CK69" t="str">
        <f t="shared" si="147"/>
        <v>91 Elementary trades and related occupations</v>
      </c>
      <c r="CL69" s="18">
        <f t="shared" si="165"/>
        <v>6.186372517758401</v>
      </c>
      <c r="CM69" s="18">
        <f t="shared" si="165"/>
        <v>5.7689549308951582</v>
      </c>
      <c r="CN69" s="18">
        <f t="shared" si="165"/>
        <v>5.9017471246668656</v>
      </c>
      <c r="CO69" s="18">
        <f t="shared" si="165"/>
        <v>5.1106941135496031</v>
      </c>
      <c r="CP69" s="18">
        <f t="shared" si="165"/>
        <v>4.3360471592307253</v>
      </c>
      <c r="CR69" s="68">
        <f t="shared" si="137"/>
        <v>-64.479842924414612</v>
      </c>
      <c r="CS69" s="69">
        <f t="shared" si="138"/>
        <v>19.434782688022629</v>
      </c>
      <c r="CT69" s="69">
        <f t="shared" si="139"/>
        <v>-45.04506023639199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0.50723903173890916</v>
      </c>
      <c r="C70" s="18">
        <f t="shared" si="157"/>
        <v>0.5067526713364533</v>
      </c>
      <c r="D70" s="18">
        <f t="shared" si="157"/>
        <v>0.43440501119400138</v>
      </c>
      <c r="E70" s="18">
        <f t="shared" si="157"/>
        <v>0.54221554274501471</v>
      </c>
      <c r="F70" s="18">
        <f t="shared" si="157"/>
        <v>0.6039553480834049</v>
      </c>
      <c r="H70" s="68">
        <f t="shared" si="105"/>
        <v>156.52676324566244</v>
      </c>
      <c r="I70" s="69">
        <f t="shared" si="106"/>
        <v>120.09810846087044</v>
      </c>
      <c r="J70" s="69">
        <f t="shared" si="107"/>
        <v>276.62487170653287</v>
      </c>
      <c r="L70" t="str">
        <f t="shared" ref="L70" si="166">A70</f>
        <v>92 Elementary administration and service occupations</v>
      </c>
      <c r="M70" s="18">
        <f t="shared" si="158"/>
        <v>1.8275688710480984</v>
      </c>
      <c r="N70" s="18">
        <f t="shared" si="158"/>
        <v>1.6604986313698042</v>
      </c>
      <c r="O70" s="18">
        <f t="shared" si="158"/>
        <v>1.4406837384714617</v>
      </c>
      <c r="P70" s="18">
        <f t="shared" si="158"/>
        <v>1.7578118454675897</v>
      </c>
      <c r="Q70" s="18">
        <f t="shared" si="158"/>
        <v>1.9105546610447159</v>
      </c>
      <c r="S70" s="68">
        <f t="shared" si="109"/>
        <v>146.60225002048557</v>
      </c>
      <c r="T70" s="69">
        <f t="shared" si="110"/>
        <v>114.92864635137327</v>
      </c>
      <c r="U70" s="69">
        <f t="shared" si="111"/>
        <v>261.53089637185889</v>
      </c>
      <c r="W70" t="str">
        <f t="shared" ref="W70" si="167">A70</f>
        <v>92 Elementary administration and service occupations</v>
      </c>
      <c r="X70" s="18">
        <f t="shared" si="159"/>
        <v>3.2421687493465212</v>
      </c>
      <c r="Y70" s="18">
        <f t="shared" si="159"/>
        <v>3.2129487411005644</v>
      </c>
      <c r="Z70" s="18">
        <f t="shared" si="159"/>
        <v>2.8952376510801869</v>
      </c>
      <c r="AA70" s="18">
        <f t="shared" si="159"/>
        <v>3.3433129638492409</v>
      </c>
      <c r="AB70" s="18">
        <f t="shared" si="159"/>
        <v>3.5309673847036338</v>
      </c>
      <c r="AD70" s="68">
        <f t="shared" si="113"/>
        <v>60.716496856261983</v>
      </c>
      <c r="AE70" s="69">
        <f t="shared" si="114"/>
        <v>88.30726390948918</v>
      </c>
      <c r="AF70" s="69">
        <f t="shared" si="115"/>
        <v>149.02376076575118</v>
      </c>
      <c r="AH70" t="str">
        <f t="shared" ref="AH70" si="168">L70</f>
        <v>92 Elementary administration and service occupations</v>
      </c>
      <c r="AI70" s="18">
        <f t="shared" si="160"/>
        <v>4.6515559081774729</v>
      </c>
      <c r="AJ70" s="18">
        <f t="shared" si="160"/>
        <v>5.3669371944875977</v>
      </c>
      <c r="AK70" s="18">
        <f t="shared" si="160"/>
        <v>5.1634209920290761</v>
      </c>
      <c r="AL70" s="18">
        <f t="shared" si="160"/>
        <v>6.4024433063735717</v>
      </c>
      <c r="AM70" s="18">
        <f t="shared" si="160"/>
        <v>7.6815109267629484</v>
      </c>
      <c r="AO70" s="68">
        <f t="shared" si="117"/>
        <v>69.347838187423719</v>
      </c>
      <c r="AP70" s="69">
        <f t="shared" si="118"/>
        <v>87.642829375080325</v>
      </c>
      <c r="AQ70" s="69">
        <f t="shared" si="119"/>
        <v>156.99066756250403</v>
      </c>
      <c r="AS70" t="str">
        <f t="shared" ref="AS70" si="169">W70</f>
        <v>92 Elementary administration and service occupations</v>
      </c>
      <c r="AT70" s="18">
        <f t="shared" si="161"/>
        <v>5.0932975831439862</v>
      </c>
      <c r="AU70" s="18">
        <f t="shared" si="161"/>
        <v>5.0078610828689136</v>
      </c>
      <c r="AV70" s="18">
        <f t="shared" si="161"/>
        <v>4.7338639577604358</v>
      </c>
      <c r="AW70" s="18">
        <f t="shared" si="161"/>
        <v>5.3059873888493225</v>
      </c>
      <c r="AX70" s="18">
        <f t="shared" si="161"/>
        <v>5.6418056278669519</v>
      </c>
      <c r="AZ70" s="68">
        <f t="shared" si="121"/>
        <v>53.491563550008713</v>
      </c>
      <c r="BA70" s="69">
        <f t="shared" si="122"/>
        <v>80.526828622173241</v>
      </c>
      <c r="BB70" s="69">
        <f t="shared" si="123"/>
        <v>134.01839217218196</v>
      </c>
      <c r="BD70" t="str">
        <f t="shared" ref="BD70" si="170">AH70</f>
        <v>92 Elementary administration and service occupations</v>
      </c>
      <c r="BE70" s="18">
        <f t="shared" si="162"/>
        <v>7.855203754823334</v>
      </c>
      <c r="BF70" s="18">
        <f t="shared" si="162"/>
        <v>7.2147683159221296</v>
      </c>
      <c r="BG70" s="18">
        <f t="shared" si="162"/>
        <v>6.679728610480848</v>
      </c>
      <c r="BH70" s="18">
        <f t="shared" si="162"/>
        <v>6.818847866645954</v>
      </c>
      <c r="BI70" s="18">
        <f t="shared" si="162"/>
        <v>6.7094135207694263</v>
      </c>
      <c r="BK70" s="68">
        <f t="shared" si="125"/>
        <v>6.0523320992162528</v>
      </c>
      <c r="BL70" s="69">
        <f t="shared" si="126"/>
        <v>48.997256505899806</v>
      </c>
      <c r="BM70" s="69">
        <f t="shared" si="127"/>
        <v>55.049588605116064</v>
      </c>
      <c r="BO70" t="str">
        <f t="shared" ref="BO70" si="171">AS70</f>
        <v>92 Elementary administration and service occupations</v>
      </c>
      <c r="BP70" s="18">
        <f t="shared" si="163"/>
        <v>12.364023148539548</v>
      </c>
      <c r="BQ70" s="18">
        <f t="shared" si="163"/>
        <v>12.449057693851486</v>
      </c>
      <c r="BR70" s="18">
        <f t="shared" si="163"/>
        <v>11.660948741621672</v>
      </c>
      <c r="BS70" s="18">
        <f t="shared" si="163"/>
        <v>12.429603815644242</v>
      </c>
      <c r="BT70" s="18">
        <f t="shared" si="163"/>
        <v>12.972328590937673</v>
      </c>
      <c r="BV70" s="68">
        <f t="shared" si="129"/>
        <v>-23.134674839559974</v>
      </c>
      <c r="BW70" s="69">
        <f t="shared" si="130"/>
        <v>41.855382572362274</v>
      </c>
      <c r="BX70" s="69">
        <f t="shared" si="131"/>
        <v>18.7207077328023</v>
      </c>
      <c r="BZ70" t="str">
        <f t="shared" ref="BZ70" si="172">BD70</f>
        <v>92 Elementary administration and service occupations</v>
      </c>
      <c r="CA70" s="18">
        <f t="shared" si="164"/>
        <v>17.361575237290737</v>
      </c>
      <c r="CB70" s="18">
        <f t="shared" si="164"/>
        <v>18.016108412120801</v>
      </c>
      <c r="CC70" s="18">
        <f t="shared" si="164"/>
        <v>17.239678074864223</v>
      </c>
      <c r="CD70" s="18">
        <f t="shared" si="164"/>
        <v>18.8775107183539</v>
      </c>
      <c r="CE70" s="18">
        <f t="shared" si="164"/>
        <v>20.264975976206294</v>
      </c>
      <c r="CG70" s="68">
        <f t="shared" si="133"/>
        <v>-30.89157113136211</v>
      </c>
      <c r="CH70" s="69">
        <f t="shared" si="134"/>
        <v>34.015341290007591</v>
      </c>
      <c r="CI70" s="69">
        <f t="shared" si="135"/>
        <v>3.1237701586454798</v>
      </c>
      <c r="CK70" t="str">
        <f t="shared" ref="CK70" si="173">BO70</f>
        <v>92 Elementary administration and service occupations</v>
      </c>
      <c r="CL70" s="18">
        <f t="shared" si="165"/>
        <v>24.918201214713108</v>
      </c>
      <c r="CM70" s="18">
        <f t="shared" si="165"/>
        <v>21.553704620866622</v>
      </c>
      <c r="CN70" s="18">
        <f t="shared" si="165"/>
        <v>19.781566389716179</v>
      </c>
      <c r="CO70" s="18">
        <f t="shared" si="165"/>
        <v>17.70149878884456</v>
      </c>
      <c r="CP70" s="18">
        <f t="shared" si="165"/>
        <v>14.963431206486186</v>
      </c>
      <c r="CR70" s="68">
        <f t="shared" si="137"/>
        <v>-63.42940796088746</v>
      </c>
      <c r="CS70" s="69">
        <f t="shared" si="138"/>
        <v>18.797627917328363</v>
      </c>
      <c r="CT70" s="69">
        <f t="shared" si="139"/>
        <v>-44.631780043559097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84.511175888956288</v>
      </c>
      <c r="I72" s="67">
        <f>IF(D35&gt;0,I35/D35*100,0)</f>
        <v>77.037489519520591</v>
      </c>
      <c r="J72" s="67">
        <f t="shared" ref="J72" si="175">IF(D35&gt;0,(J35/D35)*100,0)</f>
        <v>161.54866540847686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85.95429836104131</v>
      </c>
      <c r="T72" s="67">
        <f t="shared" ref="T72" si="177">IF(O35&gt;0,T35/O35*100,0)</f>
        <v>81.643757648706341</v>
      </c>
      <c r="U72" s="67">
        <f t="shared" ref="U72" si="178">IF(O35&gt;0,(U35/O35)*100,0)</f>
        <v>167.59805600974764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31.780444889896764</v>
      </c>
      <c r="AE72" s="67">
        <f t="shared" ref="AE72" si="180">IF(Z35&gt;0,AE35/Z35*100,0)</f>
        <v>64.811731706024247</v>
      </c>
      <c r="AF72" s="67">
        <f t="shared" ref="AF72" si="181">IF(Z35&gt;0,(AF35/Z35)*100,0)</f>
        <v>96.592176595921003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13.833618280117726</v>
      </c>
      <c r="AP72" s="67">
        <f t="shared" ref="AP72" si="183">IF(AK35&gt;0,AP35/AK35*100,0)</f>
        <v>57.867012994674774</v>
      </c>
      <c r="AQ72" s="67">
        <f t="shared" ref="AQ72" si="184">IF(AK35&gt;0,(AQ35/AK35)*100,0)</f>
        <v>71.700631274792499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28.790005972679527</v>
      </c>
      <c r="BA72" s="67">
        <f t="shared" ref="BA72" si="186">IF(AV35&gt;0,BA35/AV35*100,0)</f>
        <v>61.24479670454803</v>
      </c>
      <c r="BB72" s="67">
        <f t="shared" ref="BB72" si="187">IF(AV35&gt;0,(BB35/AV35)*100,0)</f>
        <v>90.03480267722756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5.5831176210037432</v>
      </c>
      <c r="BL72" s="67">
        <f t="shared" ref="BL72" si="189">IF(BG35&gt;0,BL35/BG35*100,0)</f>
        <v>45.534744083237008</v>
      </c>
      <c r="BM72" s="67">
        <f t="shared" ref="BM72" si="190">IF(BG35&gt;0,(BM35/BG35)*100,0)</f>
        <v>51.117861704240752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-30.90503293833191</v>
      </c>
      <c r="BW72" s="67">
        <f t="shared" ref="BW72" si="192">IF(BR35&gt;0,BW35/BR35*100,0)</f>
        <v>37.136639610921243</v>
      </c>
      <c r="BX72" s="67">
        <f t="shared" ref="BX72" si="193">IF(BR35&gt;0,(BX35/BR35)*100,0)</f>
        <v>6.2316066725893373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-41.208562627765438</v>
      </c>
      <c r="CH72" s="67">
        <f t="shared" ref="CH72" si="195">IF(CC35&gt;0,CH35/CC35*100,0)</f>
        <v>29.97822938265961</v>
      </c>
      <c r="CI72" s="67">
        <f t="shared" ref="CI72" si="196">IF(CC35&gt;0,(CI35/CC35)*100,0)</f>
        <v>-11.230333245105829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-51.65389646598242</v>
      </c>
      <c r="CS72" s="67">
        <f t="shared" ref="CS72" si="198">IF(CN35&gt;0,CS35/CN35*100,0)</f>
        <v>24.587822968609625</v>
      </c>
      <c r="CT72" s="67">
        <f t="shared" ref="CT72" si="199">IF(CN35&gt;0,(CT35/CN35)*100,0)</f>
        <v>-27.066073497372788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Sheffield City Region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Sheffield City Region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Sheffield City Region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Sheffield City Region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Sheffield City Region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Sheffield City Region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Sheffield City Region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Sheffield City Region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Sheffield City Region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5.8972138161399679</v>
      </c>
      <c r="C82" s="18">
        <f t="shared" si="210"/>
        <v>-4.9211756926576866</v>
      </c>
      <c r="D82" s="18">
        <f t="shared" si="210"/>
        <v>5.1589188882489534</v>
      </c>
      <c r="E82" s="18">
        <f t="shared" si="210"/>
        <v>3.3207057924813599</v>
      </c>
      <c r="F82" s="18">
        <f t="shared" ref="F82:F107" si="211">IF(AND(F$6-C$6 &lt;&gt; 0,C8&lt;&gt;0,F8&lt;&gt;0),(EXP(LN(F8/C8)/(F$6-C$6))-1)*100,0)</f>
        <v>3.3532768172336747</v>
      </c>
      <c r="H82" s="18">
        <f t="shared" ref="H82:H107" si="212">IF($F$6-$D$6 &lt;&gt; 0,(EXP(LN(1+(H45/100))/($F$6-$D$6))-1)*100,0)</f>
        <v>3.9298451805244605</v>
      </c>
      <c r="I82" s="18">
        <f t="shared" ref="I82:I107" si="213">IF(D8&gt;0,((1+(I8/D8))^(1/($F$6-$D$6))-1)*100,0)</f>
        <v>4.0708698199050763</v>
      </c>
      <c r="J82" s="18">
        <f t="shared" ref="J82:J107" si="214">IF($F$6-$D$6 &lt;&gt; 0,(EXP(LN(1+(J45/100))/($F$6-$D$6))-1)*100,0)</f>
        <v>6.5834801468255932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7.0176430879810958</v>
      </c>
      <c r="N82" s="18">
        <f t="shared" si="215"/>
        <v>-5.3549461015335424</v>
      </c>
      <c r="O82" s="18">
        <f t="shared" si="215"/>
        <v>4.9971026862078549</v>
      </c>
      <c r="P82" s="18">
        <f t="shared" si="215"/>
        <v>3.3245367658128355</v>
      </c>
      <c r="Q82" s="18">
        <f t="shared" ref="Q82:Q107" si="216">IF(AND(Q$6-N$6 &lt;&gt; 0,N8&lt;&gt;0,Q8&lt;&gt;0),(EXP(LN(Q8/N8)/(Q$6-N$6))-1)*100,0)</f>
        <v>3.2764254612226873</v>
      </c>
      <c r="S82" s="18">
        <f t="shared" ref="S82:S107" si="217">IF($F$6-$D$6 &lt;&gt; 0,(EXP(LN(1+(S45/100))/($F$6-$D$6))-1)*100,0)</f>
        <v>3.8790772088993508</v>
      </c>
      <c r="T82" s="18">
        <f t="shared" ref="T82:T107" si="218">IF(O8&gt;0,((1+(T8/O8))^(1/($F$6-$D$6))-1)*100,0)</f>
        <v>4.1119176801234891</v>
      </c>
      <c r="U82" s="18">
        <f t="shared" ref="U82:U107" si="219">IF($F$6-$D$6 &lt;&gt; 0,(EXP(LN(1+(U45/100))/($F$6-$D$6))-1)*100,0)</f>
        <v>6.577404146433552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5.9818277743405757</v>
      </c>
      <c r="Y82" s="18">
        <f t="shared" si="220"/>
        <v>4.5262907936820973</v>
      </c>
      <c r="Z82" s="18">
        <f t="shared" si="220"/>
        <v>0.59451949571038831</v>
      </c>
      <c r="AA82" s="18">
        <f t="shared" si="220"/>
        <v>1.8315498281831211</v>
      </c>
      <c r="AB82" s="18">
        <f t="shared" ref="AB82:AB107" si="221">IF(AND(AB$6-Y$6 &lt;&gt; 0,Y8&lt;&gt;0,AB8&lt;&gt;0),(EXP(LN(AB8/Y8)/(AB$6-Y$6))-1)*100,0)</f>
        <v>1.6090854293907997</v>
      </c>
      <c r="AD82" s="18">
        <f t="shared" ref="AD82:AD107" si="222">IF($F$6-$D$6 &lt;&gt; 0,(EXP(LN(1+(AD45/100))/($F$6-$D$6))-1)*100,0)</f>
        <v>1.417525333615699</v>
      </c>
      <c r="AE82" s="18">
        <f t="shared" ref="AE82:AE107" si="223">IF(Z8&gt;0,((1+(AE8/Z8))^(1/($F$6-$D$6))-1)*100,0)</f>
        <v>3.3919958979175213</v>
      </c>
      <c r="AF82" s="18">
        <f t="shared" ref="AF82:AF107" si="224">IF($F$6-$D$6 &lt;&gt; 0,(EXP(LN(1+(AF45/100))/($F$6-$D$6))-1)*100,0)</f>
        <v>4.3145307446026848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3.0043897899609595</v>
      </c>
      <c r="AJ82" s="18">
        <f t="shared" si="225"/>
        <v>8.4182823323555986</v>
      </c>
      <c r="AK82" s="18">
        <f t="shared" si="225"/>
        <v>-0.90927101102437069</v>
      </c>
      <c r="AL82" s="18">
        <f t="shared" si="225"/>
        <v>0.87393877276049636</v>
      </c>
      <c r="AM82" s="18">
        <f t="shared" ref="AM82:AM107" si="226">IF(AND(AM$6-AJ$6 &lt;&gt; 0,AJ8&lt;&gt;0,AM8&lt;&gt;0),(EXP(LN(AM8/AJ8)/(AM$6-AJ$6))-1)*100,0)</f>
        <v>0.76648030302719494</v>
      </c>
      <c r="AO82" s="18">
        <f t="shared" ref="AO82:AO107" si="227">IF($F$6-$D$6 &lt;&gt; 0,(EXP(LN(1+(AO45/100))/($F$6-$D$6))-1)*100,0)</f>
        <v>0.2759981604004258</v>
      </c>
      <c r="AP82" s="18">
        <f t="shared" ref="AP82:AP107" si="228">IF(AK8&gt;0,((1+(AP8/AK8))^(1/($F$6-$D$6))-1)*100,0)</f>
        <v>2.9034777316997662</v>
      </c>
      <c r="AQ82" s="18">
        <f t="shared" ref="AQ82:AQ107" si="229">IF($F$6-$D$6 &lt;&gt; 0,(EXP(LN(1+(AQ45/100))/($F$6-$D$6))-1)*100,0)</f>
        <v>3.0895957736073898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3.8472499688962492</v>
      </c>
      <c r="AU82" s="18">
        <f t="shared" si="230"/>
        <v>8.5891534888947074</v>
      </c>
      <c r="AV82" s="18">
        <f t="shared" si="230"/>
        <v>-0.93195227263970226</v>
      </c>
      <c r="AW82" s="18">
        <f t="shared" si="230"/>
        <v>1.152879532555251</v>
      </c>
      <c r="AX82" s="18">
        <f t="shared" ref="AX82:AX107" si="231">IF(AND(AX$6-AU$6 &lt;&gt; 0,AU8&lt;&gt;0,AX8&lt;&gt;0),(EXP(LN(AX8/AU8)/(AX$6-AU$6))-1)*100,0)</f>
        <v>0.94325642516257524</v>
      </c>
      <c r="AZ82" s="18">
        <f t="shared" ref="AZ82:AZ107" si="232">IF($F$6-$D$6 &lt;&gt; 0,(EXP(LN(1+(AZ45/100))/($F$6-$D$6))-1)*100,0)</f>
        <v>0.45310573838615031</v>
      </c>
      <c r="BA82" s="18">
        <f t="shared" ref="BA82:BA107" si="233">IF(AV8&gt;0,((1+(BA8/AV8))^(1/($F$6-$D$6))-1)*100,0)</f>
        <v>2.9481043647005212</v>
      </c>
      <c r="BB82" s="18">
        <f t="shared" ref="BB82:BB107" si="234">IF($F$6-$D$6 &lt;&gt; 0,(EXP(LN(1+(BB45/100))/($F$6-$D$6))-1)*100,0)</f>
        <v>3.2531321357785803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4.753552898537583</v>
      </c>
      <c r="BF82" s="18">
        <f t="shared" si="235"/>
        <v>19.707464583611522</v>
      </c>
      <c r="BG82" s="18">
        <f t="shared" si="235"/>
        <v>-4.4927594811299043</v>
      </c>
      <c r="BH82" s="18">
        <f t="shared" si="235"/>
        <v>0.94044911257029629</v>
      </c>
      <c r="BI82" s="18">
        <f t="shared" ref="BI82:BI107" si="236">IF(AND(BI$6-BF$6 &lt;&gt; 0,BF8&lt;&gt;0,BI8&lt;&gt;0),(EXP(LN(BI8/BF8)/(BI$6-BF$6))-1)*100,0)</f>
        <v>0.27315743092048983</v>
      </c>
      <c r="BK82" s="18">
        <f t="shared" ref="BK82:BK107" si="237">IF($F$6-$D$6 &lt;&gt; 0,(EXP(LN(1+(BK45/100))/($F$6-$D$6))-1)*100,0)</f>
        <v>-0.90412254145951776</v>
      </c>
      <c r="BL82" s="18">
        <f t="shared" ref="BL82:BL107" si="238">IF(BG8&gt;0,((1+(BL8/BG8))^(1/($F$6-$D$6))-1)*100,0)</f>
        <v>2.0840256728166917</v>
      </c>
      <c r="BM82" s="18">
        <f t="shared" ref="BM82:BM107" si="239">IF($F$6-$D$6 &lt;&gt; 0,(EXP(LN(1+(BM45/100))/($F$6-$D$6))-1)*100,0)</f>
        <v>1.4183592158124148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2.0618179240927903</v>
      </c>
      <c r="BQ82" s="18">
        <f t="shared" si="240"/>
        <v>14.195654634995503</v>
      </c>
      <c r="BR82" s="18">
        <f t="shared" si="240"/>
        <v>-6.3766664836527038</v>
      </c>
      <c r="BS82" s="18">
        <f t="shared" si="240"/>
        <v>-2.7889377862200027</v>
      </c>
      <c r="BT82" s="18">
        <f t="shared" ref="BT82:BT107" si="241">IF(AND(BT$6-BQ$6 &lt;&gt; 0,BQ8&lt;&gt;0,BT8&lt;&gt;0),(EXP(LN(BT8/BQ8)/(BT$6-BQ$6))-1)*100,0)</f>
        <v>-2.952816589579732</v>
      </c>
      <c r="BV82" s="18">
        <f t="shared" ref="BV82:BV107" si="242">IF($F$6-$D$6 &lt;&gt; 0,(EXP(LN(1+(BV45/100))/($F$6-$D$6))-1)*100,0)</f>
        <v>-3.9998689514015195</v>
      </c>
      <c r="BW82" s="18">
        <f t="shared" ref="BW82:BW107" si="243">IF(BR8&gt;0,((1+(BW8/BR8))^(1/($F$6-$D$6))-1)*100,0)</f>
        <v>1.7971872997077032</v>
      </c>
      <c r="BX82" s="18">
        <f t="shared" ref="BX82:BX107" si="244">IF($F$6-$D$6 &lt;&gt; 0,(EXP(LN(1+(BX45/100))/($F$6-$D$6))-1)*100,0)</f>
        <v>-1.0902016674456672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1.7479676074253048</v>
      </c>
      <c r="CB82" s="18">
        <f t="shared" si="245"/>
        <v>4.5456306715782935</v>
      </c>
      <c r="CC82" s="18">
        <f t="shared" si="245"/>
        <v>-3.0640076454496623</v>
      </c>
      <c r="CD82" s="18">
        <f t="shared" si="245"/>
        <v>-3.1643003081597509</v>
      </c>
      <c r="CE82" s="18">
        <f t="shared" ref="CE82:CE107" si="246">IF(AND(CE$6-CB$6 &lt;&gt; 0,CB8&lt;&gt;0,CE8&lt;&gt;0),(EXP(LN(CE8/CB8)/(CE$6-CB$6))-1)*100,0)</f>
        <v>-2.6680591100794571</v>
      </c>
      <c r="CG82" s="18">
        <f t="shared" ref="CG82:CG107" si="247">IF($F$6-$D$6 &lt;&gt; 0,(EXP(LN(1+(CG45/100))/($F$6-$D$6))-1)*100,0)</f>
        <v>-3.1308809554020156</v>
      </c>
      <c r="CH82" s="18">
        <f t="shared" ref="CH82:CH107" si="248">IF(CC8&gt;0,((1+(CH8/CC8))^(1/($F$6-$D$6))-1)*100,0)</f>
        <v>1.9012892457600516</v>
      </c>
      <c r="CI82" s="18">
        <f t="shared" ref="CI82:CI107" si="249">IF($F$6-$D$6 &lt;&gt; 0,(EXP(LN(1+(CI45/100))/($F$6-$D$6))-1)*100,0)</f>
        <v>-0.36225619658584174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4.2239962176438661</v>
      </c>
      <c r="CM82" s="18">
        <f t="shared" si="250"/>
        <v>-20.088240027369221</v>
      </c>
      <c r="CN82" s="18">
        <f t="shared" si="250"/>
        <v>-5.3826709714198229</v>
      </c>
      <c r="CO82" s="18">
        <f t="shared" si="250"/>
        <v>-2.0669441319338011</v>
      </c>
      <c r="CP82" s="18">
        <f t="shared" ref="CP82:CP107" si="251">IF(AND(CP$6-CM$6 &lt;&gt; 0,CM8&lt;&gt;0,CP8&lt;&gt;0),(EXP(LN(CP8/CM8)/(CP$6-CM$6))-1)*100,0)</f>
        <v>-4.3390204415043705</v>
      </c>
      <c r="CR82" s="18">
        <f t="shared" ref="CR82:CR107" si="252">IF($F$6-$D$6 &lt;&gt; 0,(EXP(LN(1+(CR45/100))/($F$6-$D$6))-1)*100,0)</f>
        <v>-3.1848998848352239</v>
      </c>
      <c r="CS82" s="18">
        <f t="shared" ref="CS82:CS107" si="253">IF(CN8&gt;0,((1+(CS8/CN8))^(1/($F$6-$D$6))-1)*100,0)</f>
        <v>1.5910177142549831</v>
      </c>
      <c r="CT82" s="18">
        <f t="shared" ref="CT82:CT107" si="254">IF($F$6-$D$6 &lt;&gt; 0,(EXP(LN(1+(CT45/100))/($F$6-$D$6))-1)*100,0)</f>
        <v>-0.82955403379055825</v>
      </c>
    </row>
    <row r="83" spans="1:98" x14ac:dyDescent="0.2">
      <c r="A83" t="str">
        <f t="shared" si="209"/>
        <v>12 Other managers and proprietors</v>
      </c>
      <c r="B83" s="18">
        <f t="shared" si="210"/>
        <v>3.6023532312424722</v>
      </c>
      <c r="C83" s="18">
        <f t="shared" si="210"/>
        <v>-5.3830495067587965</v>
      </c>
      <c r="D83" s="18">
        <f t="shared" si="210"/>
        <v>11.395900936198</v>
      </c>
      <c r="E83" s="18">
        <f t="shared" si="210"/>
        <v>4.0464182540687732</v>
      </c>
      <c r="F83" s="18">
        <f t="shared" si="211"/>
        <v>5.6602530348408564</v>
      </c>
      <c r="H83" s="18">
        <f t="shared" si="212"/>
        <v>6.4407255843346611</v>
      </c>
      <c r="I83" s="18">
        <f t="shared" si="213"/>
        <v>5.6775776589550908</v>
      </c>
      <c r="J83" s="18">
        <f t="shared" si="214"/>
        <v>9.3843391104034382</v>
      </c>
      <c r="L83" t="str">
        <f t="shared" ref="L83:L106" si="255">A83</f>
        <v>12 Other managers and proprietors</v>
      </c>
      <c r="M83" s="18">
        <f t="shared" si="215"/>
        <v>5.2579843710369722</v>
      </c>
      <c r="N83" s="18">
        <f t="shared" si="215"/>
        <v>-8.156679655591093</v>
      </c>
      <c r="O83" s="18">
        <f t="shared" si="215"/>
        <v>11.368453136390411</v>
      </c>
      <c r="P83" s="18">
        <f t="shared" si="215"/>
        <v>4.4279262579455692</v>
      </c>
      <c r="Q83" s="18">
        <f t="shared" si="216"/>
        <v>5.697341907497222</v>
      </c>
      <c r="S83" s="18">
        <f t="shared" si="217"/>
        <v>6.691993963337195</v>
      </c>
      <c r="T83" s="18">
        <f t="shared" si="218"/>
        <v>5.6192276340953917</v>
      </c>
      <c r="U83" s="18">
        <f t="shared" si="219"/>
        <v>9.5216224635056079</v>
      </c>
      <c r="W83" t="str">
        <f t="shared" ref="W83:W106" si="256">A83</f>
        <v>12 Other managers and proprietors</v>
      </c>
      <c r="X83" s="18">
        <f t="shared" si="220"/>
        <v>3.273693442869785</v>
      </c>
      <c r="Y83" s="18">
        <f t="shared" si="220"/>
        <v>0.20437921262697056</v>
      </c>
      <c r="Z83" s="18">
        <f t="shared" si="220"/>
        <v>6.4582181034639197</v>
      </c>
      <c r="AA83" s="18">
        <f t="shared" si="220"/>
        <v>2.6463622425090927</v>
      </c>
      <c r="AB83" s="18">
        <f t="shared" si="221"/>
        <v>3.6665494555117251</v>
      </c>
      <c r="AD83" s="18">
        <f t="shared" si="222"/>
        <v>3.9015690522241186</v>
      </c>
      <c r="AE83" s="18">
        <f t="shared" si="223"/>
        <v>4.5568260020188323</v>
      </c>
      <c r="AF83" s="18">
        <f t="shared" si="224"/>
        <v>6.915877510059687</v>
      </c>
      <c r="AH83" t="str">
        <f t="shared" ref="AH83:AH106" si="257">L83</f>
        <v>12 Other managers and proprietors</v>
      </c>
      <c r="AI83" s="18">
        <f t="shared" si="225"/>
        <v>2.7475578396512379</v>
      </c>
      <c r="AJ83" s="18">
        <f t="shared" si="225"/>
        <v>4.3154734482395929</v>
      </c>
      <c r="AK83" s="18">
        <f t="shared" si="225"/>
        <v>4.8059675394148238</v>
      </c>
      <c r="AL83" s="18">
        <f t="shared" si="225"/>
        <v>2.2240153164701626</v>
      </c>
      <c r="AM83" s="18">
        <f t="shared" si="226"/>
        <v>3.1544598707194504</v>
      </c>
      <c r="AO83" s="18">
        <f t="shared" si="227"/>
        <v>3.0775200098374089</v>
      </c>
      <c r="AP83" s="18">
        <f t="shared" si="228"/>
        <v>4.244378951945027</v>
      </c>
      <c r="AQ83" s="18">
        <f t="shared" si="229"/>
        <v>6.1302857098384234</v>
      </c>
      <c r="AS83" t="str">
        <f t="shared" ref="AS83:AS106" si="258">W83</f>
        <v>12 Other managers and proprietors</v>
      </c>
      <c r="AT83" s="18">
        <f t="shared" si="230"/>
        <v>2.4316548900065182</v>
      </c>
      <c r="AU83" s="18">
        <f t="shared" si="230"/>
        <v>1.0006792403093545</v>
      </c>
      <c r="AV83" s="18">
        <f t="shared" si="230"/>
        <v>5.7451539001854623</v>
      </c>
      <c r="AW83" s="18">
        <f t="shared" si="230"/>
        <v>2.0926761184111076</v>
      </c>
      <c r="AX83" s="18">
        <f t="shared" si="231"/>
        <v>3.1509623017375699</v>
      </c>
      <c r="AZ83" s="18">
        <f t="shared" si="232"/>
        <v>3.2959315346425155</v>
      </c>
      <c r="BA83" s="18">
        <f t="shared" si="233"/>
        <v>4.1425551802922067</v>
      </c>
      <c r="BB83" s="18">
        <f t="shared" si="234"/>
        <v>6.1986200324248397</v>
      </c>
      <c r="BD83" t="str">
        <f t="shared" ref="BD83:BD106" si="259">AH83</f>
        <v>12 Other managers and proprietors</v>
      </c>
      <c r="BE83" s="18">
        <f t="shared" si="235"/>
        <v>0.81597329026790177</v>
      </c>
      <c r="BF83" s="18">
        <f t="shared" si="235"/>
        <v>13.848190308556418</v>
      </c>
      <c r="BG83" s="18">
        <f t="shared" si="235"/>
        <v>0.96635098755823989</v>
      </c>
      <c r="BH83" s="18">
        <f t="shared" si="235"/>
        <v>1.2176942724758666</v>
      </c>
      <c r="BI83" s="18">
        <f t="shared" si="236"/>
        <v>1.885144246935222</v>
      </c>
      <c r="BK83" s="18">
        <f t="shared" si="237"/>
        <v>1.1338437334062146</v>
      </c>
      <c r="BL83" s="18">
        <f t="shared" si="238"/>
        <v>2.7559404158320255</v>
      </c>
      <c r="BM83" s="18">
        <f t="shared" si="239"/>
        <v>3.5509563295466062</v>
      </c>
      <c r="BO83" t="str">
        <f t="shared" ref="BO83:BO106" si="260">AS83</f>
        <v>12 Other managers and proprietors</v>
      </c>
      <c r="BP83" s="18">
        <f t="shared" si="240"/>
        <v>0.67490395980822626</v>
      </c>
      <c r="BQ83" s="18">
        <f t="shared" si="240"/>
        <v>8.2155228510368374</v>
      </c>
      <c r="BR83" s="18">
        <f t="shared" si="240"/>
        <v>0.13322567838036647</v>
      </c>
      <c r="BS83" s="18">
        <f t="shared" si="240"/>
        <v>-1.1061650827130398</v>
      </c>
      <c r="BT83" s="18">
        <f t="shared" si="241"/>
        <v>-0.16000543687941793</v>
      </c>
      <c r="BV83" s="18">
        <f t="shared" si="242"/>
        <v>-0.69474876907437144</v>
      </c>
      <c r="BW83" s="18">
        <f t="shared" si="243"/>
        <v>2.865085678440038</v>
      </c>
      <c r="BX83" s="18">
        <f t="shared" si="244"/>
        <v>2.4052338716755051</v>
      </c>
      <c r="BZ83" t="str">
        <f t="shared" ref="BZ83:BZ106" si="261">BD83</f>
        <v>12 Other managers and proprietors</v>
      </c>
      <c r="CA83" s="18">
        <f t="shared" si="245"/>
        <v>-0.19514332530046197</v>
      </c>
      <c r="CB83" s="18">
        <f t="shared" si="245"/>
        <v>-8.2173969353999787</v>
      </c>
      <c r="CC83" s="18">
        <f t="shared" si="245"/>
        <v>0.24743052271996024</v>
      </c>
      <c r="CD83" s="18">
        <f t="shared" si="245"/>
        <v>-3.2520981450531727</v>
      </c>
      <c r="CE83" s="18">
        <f t="shared" si="246"/>
        <v>-2.4934285678458123</v>
      </c>
      <c r="CG83" s="18">
        <f t="shared" si="247"/>
        <v>-2.0993774390409614</v>
      </c>
      <c r="CH83" s="18">
        <f t="shared" si="248"/>
        <v>2.2568809828118264</v>
      </c>
      <c r="CI83" s="18">
        <f t="shared" si="249"/>
        <v>0.78849690027018582</v>
      </c>
      <c r="CK83" t="str">
        <f t="shared" ref="CK83:CK106" si="262">BO83</f>
        <v>12 Other managers and proprietors</v>
      </c>
      <c r="CL83" s="18">
        <f t="shared" si="250"/>
        <v>-0.12928950303543463</v>
      </c>
      <c r="CM83" s="18">
        <f t="shared" si="250"/>
        <v>-22.705436889729945</v>
      </c>
      <c r="CN83" s="18">
        <f t="shared" si="250"/>
        <v>2.2271398197636127</v>
      </c>
      <c r="CO83" s="18">
        <f t="shared" si="250"/>
        <v>-2.2952319563241952</v>
      </c>
      <c r="CP83" s="18">
        <f t="shared" si="251"/>
        <v>-2.3446370303482067</v>
      </c>
      <c r="CR83" s="18">
        <f t="shared" si="252"/>
        <v>-0.81045257875380639</v>
      </c>
      <c r="CS83" s="18">
        <f t="shared" si="253"/>
        <v>2.2428062261606874</v>
      </c>
      <c r="CT83" s="18">
        <f t="shared" si="254"/>
        <v>1.6584320605001368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5.7027282468571361</v>
      </c>
      <c r="C84" s="18">
        <f t="shared" si="210"/>
        <v>-3.0729703978721656</v>
      </c>
      <c r="D84" s="18">
        <f t="shared" si="210"/>
        <v>5.9867286722644852</v>
      </c>
      <c r="E84" s="18">
        <f t="shared" si="210"/>
        <v>2.6976209219002456</v>
      </c>
      <c r="F84" s="18">
        <f t="shared" si="211"/>
        <v>3.3401614452899242</v>
      </c>
      <c r="H84" s="18">
        <f t="shared" si="212"/>
        <v>3.7824895718690632</v>
      </c>
      <c r="I84" s="18">
        <f t="shared" si="213"/>
        <v>3.178441211133598</v>
      </c>
      <c r="J84" s="18">
        <f t="shared" si="214"/>
        <v>5.8440550857259632</v>
      </c>
      <c r="L84" t="str">
        <f t="shared" si="255"/>
        <v>21 Science, research, engineering and technology professionals</v>
      </c>
      <c r="M84" s="18">
        <f t="shared" si="215"/>
        <v>7.9122347514239744</v>
      </c>
      <c r="N84" s="18">
        <f t="shared" si="215"/>
        <v>-2.8888989673985122</v>
      </c>
      <c r="O84" s="18">
        <f t="shared" si="215"/>
        <v>6.7662141119253727</v>
      </c>
      <c r="P84" s="18">
        <f t="shared" si="215"/>
        <v>2.8394063074232978</v>
      </c>
      <c r="Q84" s="18">
        <f t="shared" si="216"/>
        <v>3.6787151082357195</v>
      </c>
      <c r="S84" s="18">
        <f t="shared" si="217"/>
        <v>4.1320268199677379</v>
      </c>
      <c r="T84" s="18">
        <f t="shared" si="218"/>
        <v>3.4133208203277698</v>
      </c>
      <c r="U84" s="18">
        <f t="shared" si="219"/>
        <v>6.2705525345623236</v>
      </c>
      <c r="W84" t="str">
        <f t="shared" si="256"/>
        <v>21 Science, research, engineering and technology professionals</v>
      </c>
      <c r="X84" s="18">
        <f t="shared" si="220"/>
        <v>5.2545347496848915</v>
      </c>
      <c r="Y84" s="18">
        <f t="shared" si="220"/>
        <v>6.5631927505209298</v>
      </c>
      <c r="Z84" s="18">
        <f t="shared" si="220"/>
        <v>1.3624176902133023</v>
      </c>
      <c r="AA84" s="18">
        <f t="shared" si="220"/>
        <v>1.160452949788926</v>
      </c>
      <c r="AB84" s="18">
        <f t="shared" si="221"/>
        <v>1.553227402954116</v>
      </c>
      <c r="AD84" s="18">
        <f t="shared" si="222"/>
        <v>1.2277297775118878</v>
      </c>
      <c r="AE84" s="18">
        <f t="shared" si="223"/>
        <v>2.4745371419338413</v>
      </c>
      <c r="AF84" s="18">
        <f t="shared" si="224"/>
        <v>3.3687872350035342</v>
      </c>
      <c r="AH84" t="str">
        <f t="shared" si="257"/>
        <v>21 Science, research, engineering and technology professionals</v>
      </c>
      <c r="AI84" s="18">
        <f t="shared" si="225"/>
        <v>3.610064049117212</v>
      </c>
      <c r="AJ84" s="18">
        <f t="shared" si="225"/>
        <v>13.330154347155322</v>
      </c>
      <c r="AK84" s="18">
        <f t="shared" si="225"/>
        <v>0.94197841702927665</v>
      </c>
      <c r="AL84" s="18">
        <f t="shared" si="225"/>
        <v>1.1704030701408241</v>
      </c>
      <c r="AM84" s="18">
        <f t="shared" si="226"/>
        <v>1.8186792078821234</v>
      </c>
      <c r="AO84" s="18">
        <f t="shared" si="227"/>
        <v>1.094204142453048</v>
      </c>
      <c r="AP84" s="18">
        <f t="shared" si="228"/>
        <v>2.3693417377211201</v>
      </c>
      <c r="AQ84" s="18">
        <f t="shared" si="229"/>
        <v>3.1750903990423573</v>
      </c>
      <c r="AS84" t="str">
        <f t="shared" si="258"/>
        <v>21 Science, research, engineering and technology professionals</v>
      </c>
      <c r="AT84" s="18">
        <f t="shared" si="230"/>
        <v>4.5982240776519134</v>
      </c>
      <c r="AU84" s="18">
        <f t="shared" si="230"/>
        <v>8.2599058949722526</v>
      </c>
      <c r="AV84" s="18">
        <f t="shared" si="230"/>
        <v>4.6909581311171955E-2</v>
      </c>
      <c r="AW84" s="18">
        <f t="shared" si="230"/>
        <v>0.65846419294459668</v>
      </c>
      <c r="AX84" s="18">
        <f t="shared" si="231"/>
        <v>0.92512932250250479</v>
      </c>
      <c r="AZ84" s="18">
        <f t="shared" si="232"/>
        <v>0.45419842050404835</v>
      </c>
      <c r="BA84" s="18">
        <f t="shared" si="233"/>
        <v>2.1351722734054723</v>
      </c>
      <c r="BB84" s="18">
        <f t="shared" si="234"/>
        <v>2.4759564241377374</v>
      </c>
      <c r="BD84" t="str">
        <f t="shared" si="259"/>
        <v>21 Science, research, engineering and technology professionals</v>
      </c>
      <c r="BE84" s="18">
        <f t="shared" si="235"/>
        <v>4.2392468028716435</v>
      </c>
      <c r="BF84" s="18">
        <f t="shared" si="235"/>
        <v>21.29874174414137</v>
      </c>
      <c r="BG84" s="18">
        <f t="shared" si="235"/>
        <v>-4.5192864748947681</v>
      </c>
      <c r="BH84" s="18">
        <f t="shared" si="235"/>
        <v>-5.26135084814916E-2</v>
      </c>
      <c r="BI84" s="18">
        <f t="shared" si="236"/>
        <v>-0.27092007347085945</v>
      </c>
      <c r="BK84" s="18">
        <f t="shared" si="237"/>
        <v>-1.5642517681141666</v>
      </c>
      <c r="BL84" s="18">
        <f t="shared" si="238"/>
        <v>1.4102189920998098</v>
      </c>
      <c r="BM84" s="18">
        <f t="shared" si="239"/>
        <v>0.15261288967982622</v>
      </c>
      <c r="BO84" t="str">
        <f t="shared" si="260"/>
        <v>21 Science, research, engineering and technology professionals</v>
      </c>
      <c r="BP84" s="18">
        <f t="shared" si="240"/>
        <v>2.4522450396486484</v>
      </c>
      <c r="BQ84" s="18">
        <f t="shared" si="240"/>
        <v>21.328174067368156</v>
      </c>
      <c r="BR84" s="18">
        <f t="shared" si="240"/>
        <v>-4.5213845822507759</v>
      </c>
      <c r="BS84" s="18">
        <f t="shared" si="240"/>
        <v>-2.0941299361661114</v>
      </c>
      <c r="BT84" s="18">
        <f t="shared" si="241"/>
        <v>-1.5481863433337684</v>
      </c>
      <c r="BV84" s="18">
        <f t="shared" si="242"/>
        <v>-2.9099946598923787</v>
      </c>
      <c r="BW84" s="18">
        <f t="shared" si="243"/>
        <v>1.5399126632354765</v>
      </c>
      <c r="BX84" s="18">
        <f t="shared" si="244"/>
        <v>-0.70178678960164387</v>
      </c>
      <c r="BZ84" t="str">
        <f t="shared" si="261"/>
        <v>21 Science, research, engineering and technology professionals</v>
      </c>
      <c r="CA84" s="18">
        <f t="shared" si="245"/>
        <v>2.8658693280679826</v>
      </c>
      <c r="CB84" s="18">
        <f t="shared" si="245"/>
        <v>7.2998849825675061</v>
      </c>
      <c r="CC84" s="18">
        <f t="shared" si="245"/>
        <v>-1.3036181190711593</v>
      </c>
      <c r="CD84" s="18">
        <f t="shared" si="245"/>
        <v>-2.8477328107045952</v>
      </c>
      <c r="CE84" s="18">
        <f t="shared" si="246"/>
        <v>-1.7597009020500765</v>
      </c>
      <c r="CG84" s="18">
        <f t="shared" si="247"/>
        <v>-2.3357309529731252</v>
      </c>
      <c r="CH84" s="18">
        <f t="shared" si="248"/>
        <v>1.4288910911495867</v>
      </c>
      <c r="CI84" s="18">
        <f t="shared" si="249"/>
        <v>-0.4210479943955292</v>
      </c>
      <c r="CK84" t="str">
        <f t="shared" si="262"/>
        <v>21 Science, research, engineering and technology professionals</v>
      </c>
      <c r="CL84" s="18">
        <f t="shared" si="250"/>
        <v>9.4656288346890438</v>
      </c>
      <c r="CM84" s="18">
        <f t="shared" si="250"/>
        <v>-6.407831622775106</v>
      </c>
      <c r="CN84" s="18">
        <f t="shared" si="250"/>
        <v>1.5505457720345284</v>
      </c>
      <c r="CO84" s="18">
        <f t="shared" si="250"/>
        <v>-2.5695157563524917</v>
      </c>
      <c r="CP84" s="18">
        <f t="shared" si="251"/>
        <v>-1.5479044969606393</v>
      </c>
      <c r="CR84" s="18">
        <f t="shared" si="252"/>
        <v>-1.2150779899954722</v>
      </c>
      <c r="CS84" s="18">
        <f t="shared" si="253"/>
        <v>1.8630767928574654</v>
      </c>
      <c r="CT84" s="18">
        <f t="shared" si="254"/>
        <v>0.94472500039908258</v>
      </c>
    </row>
    <row r="85" spans="1:98" x14ac:dyDescent="0.2">
      <c r="A85" t="str">
        <f t="shared" si="209"/>
        <v>22 Health professionals</v>
      </c>
      <c r="B85" s="18">
        <f t="shared" si="210"/>
        <v>5.7150834094449987</v>
      </c>
      <c r="C85" s="18">
        <f t="shared" si="210"/>
        <v>-2.4610639083881836</v>
      </c>
      <c r="D85" s="18">
        <f t="shared" si="210"/>
        <v>7.6153716483419842</v>
      </c>
      <c r="E85" s="18">
        <f t="shared" si="210"/>
        <v>3.5187718035452731</v>
      </c>
      <c r="F85" s="18">
        <f t="shared" si="211"/>
        <v>4.3929792226236497</v>
      </c>
      <c r="H85" s="18">
        <f t="shared" si="212"/>
        <v>4.8666779757073231</v>
      </c>
      <c r="I85" s="18">
        <f t="shared" si="213"/>
        <v>4.1131614018333318</v>
      </c>
      <c r="J85" s="18">
        <f t="shared" si="214"/>
        <v>7.2822648055727468</v>
      </c>
      <c r="L85" t="str">
        <f t="shared" si="255"/>
        <v>22 Health professionals</v>
      </c>
      <c r="M85" s="18">
        <f t="shared" si="215"/>
        <v>7.0770229246064131</v>
      </c>
      <c r="N85" s="18">
        <f t="shared" si="215"/>
        <v>-4.2542739488168779</v>
      </c>
      <c r="O85" s="18">
        <f t="shared" si="215"/>
        <v>7.2067921002520574</v>
      </c>
      <c r="P85" s="18">
        <f t="shared" si="215"/>
        <v>3.3543540624611179</v>
      </c>
      <c r="Q85" s="18">
        <f t="shared" si="216"/>
        <v>4.0446891588259204</v>
      </c>
      <c r="S85" s="18">
        <f t="shared" si="217"/>
        <v>4.6228673601084402</v>
      </c>
      <c r="T85" s="18">
        <f t="shared" si="218"/>
        <v>4.2007941944918858</v>
      </c>
      <c r="U85" s="18">
        <f t="shared" si="219"/>
        <v>7.1649075973224452</v>
      </c>
      <c r="W85" t="str">
        <f t="shared" si="256"/>
        <v>22 Health professionals</v>
      </c>
      <c r="X85" s="18">
        <f t="shared" si="220"/>
        <v>3.8320187707505893</v>
      </c>
      <c r="Y85" s="18">
        <f t="shared" si="220"/>
        <v>3.2514521074407998</v>
      </c>
      <c r="Z85" s="18">
        <f t="shared" si="220"/>
        <v>2.6551228705341101</v>
      </c>
      <c r="AA85" s="18">
        <f t="shared" si="220"/>
        <v>1.1695302380510642</v>
      </c>
      <c r="AB85" s="18">
        <f t="shared" si="221"/>
        <v>1.7609235618164965</v>
      </c>
      <c r="AD85" s="18">
        <f t="shared" si="222"/>
        <v>1.6623235059329389</v>
      </c>
      <c r="AE85" s="18">
        <f t="shared" si="223"/>
        <v>3.4746050425613406</v>
      </c>
      <c r="AF85" s="18">
        <f t="shared" si="224"/>
        <v>4.5519176227581504</v>
      </c>
      <c r="AH85" t="str">
        <f t="shared" si="257"/>
        <v>22 Health professionals</v>
      </c>
      <c r="AI85" s="18">
        <f t="shared" si="225"/>
        <v>-6.2773313360898424</v>
      </c>
      <c r="AJ85" s="18">
        <f t="shared" si="225"/>
        <v>-7.2946935589369595</v>
      </c>
      <c r="AK85" s="18">
        <f t="shared" si="225"/>
        <v>-9.7701733032145697</v>
      </c>
      <c r="AL85" s="18">
        <f t="shared" si="225"/>
        <v>-9.9320519280608703</v>
      </c>
      <c r="AM85" s="18">
        <f t="shared" si="226"/>
        <v>-9.718790521695631</v>
      </c>
      <c r="AO85" s="18">
        <f t="shared" si="227"/>
        <v>-9.8781246812674759</v>
      </c>
      <c r="AP85" s="18">
        <f t="shared" si="228"/>
        <v>1.1801092290444126</v>
      </c>
      <c r="AQ85" s="18">
        <f t="shared" si="229"/>
        <v>-5.886259932991722</v>
      </c>
      <c r="AS85" t="str">
        <f t="shared" si="258"/>
        <v>22 Health professionals</v>
      </c>
      <c r="AT85" s="18">
        <f t="shared" si="230"/>
        <v>4.2742123710582058</v>
      </c>
      <c r="AU85" s="18">
        <f t="shared" si="230"/>
        <v>12.427860991429963</v>
      </c>
      <c r="AV85" s="18">
        <f t="shared" si="230"/>
        <v>1.9678877938698935</v>
      </c>
      <c r="AW85" s="18">
        <f t="shared" si="230"/>
        <v>1.5963431394029559</v>
      </c>
      <c r="AX85" s="18">
        <f t="shared" si="231"/>
        <v>2.3583411944067656</v>
      </c>
      <c r="AZ85" s="18">
        <f t="shared" si="232"/>
        <v>1.7200406897944776</v>
      </c>
      <c r="BA85" s="18">
        <f t="shared" si="233"/>
        <v>3.1142827687829389</v>
      </c>
      <c r="BB85" s="18">
        <f t="shared" si="234"/>
        <v>4.2820344777738661</v>
      </c>
      <c r="BD85" t="str">
        <f t="shared" si="259"/>
        <v>22 Health professionals</v>
      </c>
      <c r="BE85" s="18">
        <f t="shared" si="235"/>
        <v>5.3496577253022481</v>
      </c>
      <c r="BF85" s="18">
        <f t="shared" si="235"/>
        <v>20.672361637869585</v>
      </c>
      <c r="BG85" s="18">
        <f t="shared" si="235"/>
        <v>1.1508582185817851</v>
      </c>
      <c r="BH85" s="18">
        <f t="shared" si="235"/>
        <v>1.8953954746940838</v>
      </c>
      <c r="BI85" s="18">
        <f t="shared" si="236"/>
        <v>2.7424881571749715</v>
      </c>
      <c r="BK85" s="18">
        <f t="shared" si="237"/>
        <v>1.6466094520690255</v>
      </c>
      <c r="BL85" s="18">
        <f t="shared" si="238"/>
        <v>3.2470591088777256</v>
      </c>
      <c r="BM85" s="18">
        <f t="shared" si="239"/>
        <v>4.3446329073917322</v>
      </c>
      <c r="BO85" t="str">
        <f t="shared" si="260"/>
        <v>22 Health professionals</v>
      </c>
      <c r="BP85" s="18">
        <f t="shared" si="240"/>
        <v>4.014029490558868</v>
      </c>
      <c r="BQ85" s="18">
        <f t="shared" si="240"/>
        <v>21.363474303393026</v>
      </c>
      <c r="BR85" s="18">
        <f t="shared" si="240"/>
        <v>-3.5818488358795975</v>
      </c>
      <c r="BS85" s="18">
        <f t="shared" si="240"/>
        <v>-2.6382235104997043</v>
      </c>
      <c r="BT85" s="18">
        <f t="shared" si="241"/>
        <v>-1.5880287959949002</v>
      </c>
      <c r="BV85" s="18">
        <f t="shared" si="242"/>
        <v>-2.9537869669676198</v>
      </c>
      <c r="BW85" s="18">
        <f t="shared" si="243"/>
        <v>2.1382637746988564</v>
      </c>
      <c r="BX85" s="18">
        <f t="shared" si="244"/>
        <v>7.4851156805544328E-2</v>
      </c>
      <c r="BZ85" t="str">
        <f t="shared" si="261"/>
        <v>22 Health professionals</v>
      </c>
      <c r="CA85" s="18">
        <f t="shared" si="245"/>
        <v>5.0034081216389081</v>
      </c>
      <c r="CB85" s="18">
        <f t="shared" si="245"/>
        <v>-11.418374328573201</v>
      </c>
      <c r="CC85" s="18">
        <f t="shared" si="245"/>
        <v>-3.7003230347550264</v>
      </c>
      <c r="CD85" s="18">
        <f t="shared" si="245"/>
        <v>-5.9740913093442423</v>
      </c>
      <c r="CE85" s="18">
        <f t="shared" si="246"/>
        <v>-5.6218523165877272</v>
      </c>
      <c r="CG85" s="18">
        <f t="shared" si="247"/>
        <v>-5.2221972264145045</v>
      </c>
      <c r="CH85" s="18">
        <f t="shared" si="248"/>
        <v>1.6599440131709997</v>
      </c>
      <c r="CI85" s="18">
        <f t="shared" si="249"/>
        <v>-2.0993909992990556</v>
      </c>
      <c r="CK85" t="str">
        <f t="shared" si="262"/>
        <v>22 Health professionals</v>
      </c>
      <c r="CL85" s="18">
        <f t="shared" si="250"/>
        <v>9.2057481816004696</v>
      </c>
      <c r="CM85" s="18">
        <f t="shared" si="250"/>
        <v>-1.1632850938443795</v>
      </c>
      <c r="CN85" s="18">
        <f t="shared" si="250"/>
        <v>0.99872877235558377</v>
      </c>
      <c r="CO85" s="18">
        <f t="shared" si="250"/>
        <v>-1.8967881726276836</v>
      </c>
      <c r="CP85" s="18">
        <f t="shared" si="251"/>
        <v>-0.95486887327028702</v>
      </c>
      <c r="CR85" s="18">
        <f t="shared" si="252"/>
        <v>-0.94095884264869811</v>
      </c>
      <c r="CS85" s="18">
        <f t="shared" si="253"/>
        <v>2.2381958817990322</v>
      </c>
      <c r="CT85" s="18">
        <f t="shared" si="254"/>
        <v>1.5611350255618994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4.2082646870746476</v>
      </c>
      <c r="C86" s="18">
        <f t="shared" si="210"/>
        <v>-2.0219108698970478</v>
      </c>
      <c r="D86" s="18">
        <f t="shared" si="210"/>
        <v>3.7350759723264959</v>
      </c>
      <c r="E86" s="18">
        <f t="shared" si="210"/>
        <v>1.8756996903581236</v>
      </c>
      <c r="F86" s="18">
        <f t="shared" si="211"/>
        <v>2.2036597150548953</v>
      </c>
      <c r="H86" s="18">
        <f t="shared" si="212"/>
        <v>2.4917588634396637</v>
      </c>
      <c r="I86" s="18">
        <f t="shared" si="213"/>
        <v>3.4167986329929345</v>
      </c>
      <c r="J86" s="18">
        <f t="shared" si="214"/>
        <v>5.0766626958144379</v>
      </c>
      <c r="L86" t="str">
        <f t="shared" si="255"/>
        <v>23 Teaching and other educational professionals</v>
      </c>
      <c r="M86" s="18">
        <f t="shared" si="215"/>
        <v>5.4350991055057918</v>
      </c>
      <c r="N86" s="18">
        <f t="shared" si="215"/>
        <v>0.248833830834716</v>
      </c>
      <c r="O86" s="18">
        <f t="shared" si="215"/>
        <v>3.7943377557102309</v>
      </c>
      <c r="P86" s="18">
        <f t="shared" si="215"/>
        <v>2.0143050803188567</v>
      </c>
      <c r="Q86" s="18">
        <f t="shared" si="216"/>
        <v>2.4554109777441324</v>
      </c>
      <c r="S86" s="18">
        <f t="shared" si="217"/>
        <v>2.6042313162663255</v>
      </c>
      <c r="T86" s="18">
        <f t="shared" si="218"/>
        <v>3.5478691606273705</v>
      </c>
      <c r="U86" s="18">
        <f t="shared" si="219"/>
        <v>5.2601902218476715</v>
      </c>
      <c r="W86" t="str">
        <f t="shared" si="256"/>
        <v>23 Teaching and other educational professionals</v>
      </c>
      <c r="X86" s="18">
        <f t="shared" si="220"/>
        <v>-1.5682863425508176</v>
      </c>
      <c r="Y86" s="18">
        <f t="shared" si="220"/>
        <v>8.803414789995756</v>
      </c>
      <c r="Z86" s="18">
        <f t="shared" si="220"/>
        <v>-3.9989377995201414</v>
      </c>
      <c r="AA86" s="18">
        <f t="shared" si="220"/>
        <v>-2.5956273260029916</v>
      </c>
      <c r="AB86" s="18">
        <f t="shared" si="221"/>
        <v>-2.3633312510012772</v>
      </c>
      <c r="AD86" s="18">
        <f t="shared" si="222"/>
        <v>-3.0656620356749431</v>
      </c>
      <c r="AE86" s="18">
        <f t="shared" si="223"/>
        <v>2.2629888445232949</v>
      </c>
      <c r="AF86" s="18">
        <f t="shared" si="224"/>
        <v>0.16944966741316847</v>
      </c>
      <c r="AH86" t="str">
        <f t="shared" si="257"/>
        <v>23 Teaching and other educational professionals</v>
      </c>
      <c r="AI86" s="18">
        <f t="shared" si="225"/>
        <v>-14.202473946333239</v>
      </c>
      <c r="AJ86" s="18">
        <f t="shared" si="225"/>
        <v>-11.52425845935503</v>
      </c>
      <c r="AK86" s="18">
        <f t="shared" si="225"/>
        <v>-11.283251879888457</v>
      </c>
      <c r="AL86" s="18">
        <f t="shared" si="225"/>
        <v>-1.0772080933302841</v>
      </c>
      <c r="AM86" s="18">
        <f t="shared" si="226"/>
        <v>-5.0514152297703507</v>
      </c>
      <c r="AO86" s="18">
        <f t="shared" si="227"/>
        <v>-4.6034252438100882</v>
      </c>
      <c r="AP86" s="18">
        <f t="shared" si="228"/>
        <v>0.97564593525758525</v>
      </c>
      <c r="AQ86" s="18">
        <f t="shared" si="229"/>
        <v>-2.8316245993798339</v>
      </c>
      <c r="AS86" t="str">
        <f t="shared" si="258"/>
        <v>23 Teaching and other educational professionals</v>
      </c>
      <c r="AT86" s="18">
        <f t="shared" si="230"/>
        <v>-0.84804482485398847</v>
      </c>
      <c r="AU86" s="18">
        <f t="shared" si="230"/>
        <v>7.0444360601742195</v>
      </c>
      <c r="AV86" s="18">
        <f t="shared" si="230"/>
        <v>-4.6240630333828969</v>
      </c>
      <c r="AW86" s="18">
        <f t="shared" si="230"/>
        <v>-1.620955839770033</v>
      </c>
      <c r="AX86" s="18">
        <f t="shared" si="231"/>
        <v>-2.0540437120643684</v>
      </c>
      <c r="AZ86" s="18">
        <f t="shared" si="232"/>
        <v>-2.6323537399006058</v>
      </c>
      <c r="BA86" s="18">
        <f t="shared" si="233"/>
        <v>1.980221940253446</v>
      </c>
      <c r="BB86" s="18">
        <f t="shared" si="234"/>
        <v>8.0763737355127319E-2</v>
      </c>
      <c r="BD86" t="str">
        <f t="shared" si="259"/>
        <v>23 Teaching and other educational professionals</v>
      </c>
      <c r="BE86" s="18">
        <f t="shared" si="235"/>
        <v>0.65491541015518795</v>
      </c>
      <c r="BF86" s="18">
        <f t="shared" si="235"/>
        <v>28.124998712173976</v>
      </c>
      <c r="BG86" s="18">
        <f t="shared" si="235"/>
        <v>-3.679682986317534</v>
      </c>
      <c r="BH86" s="18">
        <f t="shared" si="235"/>
        <v>1.1244154652776395</v>
      </c>
      <c r="BI86" s="18">
        <f t="shared" si="236"/>
        <v>1.0820351020637498</v>
      </c>
      <c r="BK86" s="18">
        <f t="shared" si="237"/>
        <v>-0.50300052972137577</v>
      </c>
      <c r="BL86" s="18">
        <f t="shared" si="238"/>
        <v>2.0386025425863874</v>
      </c>
      <c r="BM86" s="18">
        <f t="shared" si="239"/>
        <v>1.6629416034543043</v>
      </c>
      <c r="BO86" t="str">
        <f t="shared" si="260"/>
        <v>23 Teaching and other educational professionals</v>
      </c>
      <c r="BP86" s="18">
        <f t="shared" si="240"/>
        <v>0.45641409479315609</v>
      </c>
      <c r="BQ86" s="18">
        <f t="shared" si="240"/>
        <v>26.789529822717828</v>
      </c>
      <c r="BR86" s="18">
        <f t="shared" si="240"/>
        <v>-6.5356105518130869</v>
      </c>
      <c r="BS86" s="18">
        <f t="shared" si="240"/>
        <v>-2.7259688929181181</v>
      </c>
      <c r="BT86" s="18">
        <f t="shared" si="241"/>
        <v>-2.3285326757828795</v>
      </c>
      <c r="BV86" s="18">
        <f t="shared" si="242"/>
        <v>-4.0127977141625859</v>
      </c>
      <c r="BW86" s="18">
        <f t="shared" si="243"/>
        <v>1.9636542278977931</v>
      </c>
      <c r="BX86" s="18">
        <f t="shared" si="244"/>
        <v>-0.85088487686867387</v>
      </c>
      <c r="BZ86" t="str">
        <f t="shared" si="261"/>
        <v>23 Teaching and other educational professionals</v>
      </c>
      <c r="CA86" s="18">
        <f t="shared" si="245"/>
        <v>1.7111716692179924</v>
      </c>
      <c r="CB86" s="18">
        <f t="shared" si="245"/>
        <v>3.3037565282174608</v>
      </c>
      <c r="CC86" s="18">
        <f t="shared" si="245"/>
        <v>-4.9335928326139307</v>
      </c>
      <c r="CD86" s="18">
        <f t="shared" si="245"/>
        <v>-4.5133832809174601</v>
      </c>
      <c r="CE86" s="18">
        <f t="shared" si="246"/>
        <v>-4.1747886009447344</v>
      </c>
      <c r="CG86" s="18">
        <f t="shared" si="247"/>
        <v>-4.6536591045463815</v>
      </c>
      <c r="CH86" s="18">
        <f t="shared" si="248"/>
        <v>1.6250654735068482</v>
      </c>
      <c r="CI86" s="18">
        <f t="shared" si="249"/>
        <v>-1.7886687219344055</v>
      </c>
      <c r="CK86" t="str">
        <f t="shared" si="262"/>
        <v>23 Teaching and other educational professionals</v>
      </c>
      <c r="CL86" s="18">
        <f t="shared" si="250"/>
        <v>7.2401805321552715</v>
      </c>
      <c r="CM86" s="18">
        <f t="shared" si="250"/>
        <v>8.5870323720752531</v>
      </c>
      <c r="CN86" s="18">
        <f t="shared" si="250"/>
        <v>-2.5606617357297079</v>
      </c>
      <c r="CO86" s="18">
        <f t="shared" si="250"/>
        <v>-3.9103641111436716</v>
      </c>
      <c r="CP86" s="18">
        <f t="shared" si="251"/>
        <v>-2.7502615603959724</v>
      </c>
      <c r="CR86" s="18">
        <f t="shared" si="252"/>
        <v>-3.4625535120053841</v>
      </c>
      <c r="CS86" s="18">
        <f t="shared" si="253"/>
        <v>1.8871141058398377</v>
      </c>
      <c r="CT86" s="18">
        <f t="shared" si="254"/>
        <v>-0.60398165650569213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7.4177539617821697</v>
      </c>
      <c r="C87" s="18">
        <f t="shared" si="210"/>
        <v>-1.3265275510076724</v>
      </c>
      <c r="D87" s="18">
        <f t="shared" si="210"/>
        <v>8.0250366868377618</v>
      </c>
      <c r="E87" s="18">
        <f t="shared" si="210"/>
        <v>3.2797658216034753</v>
      </c>
      <c r="F87" s="18">
        <f t="shared" si="211"/>
        <v>4.4415805670830588</v>
      </c>
      <c r="H87" s="18">
        <f t="shared" si="212"/>
        <v>4.8378977803223311</v>
      </c>
      <c r="I87" s="18">
        <f t="shared" si="213"/>
        <v>4.2540751176566527</v>
      </c>
      <c r="J87" s="18">
        <f t="shared" si="214"/>
        <v>7.3545289975962325</v>
      </c>
      <c r="L87" t="str">
        <f t="shared" si="255"/>
        <v>24 Business, media and public service professionals</v>
      </c>
      <c r="M87" s="18">
        <f t="shared" si="215"/>
        <v>7.7161331363718277</v>
      </c>
      <c r="N87" s="18">
        <f t="shared" si="215"/>
        <v>1.4743868309062602</v>
      </c>
      <c r="O87" s="18">
        <f t="shared" si="215"/>
        <v>7.0769880394368156</v>
      </c>
      <c r="P87" s="18">
        <f t="shared" si="215"/>
        <v>3.0343979194670023</v>
      </c>
      <c r="Q87" s="18">
        <f t="shared" si="216"/>
        <v>4.1816476346350884</v>
      </c>
      <c r="S87" s="18">
        <f t="shared" si="217"/>
        <v>4.3646787389362007</v>
      </c>
      <c r="T87" s="18">
        <f t="shared" si="218"/>
        <v>4.0840807896161291</v>
      </c>
      <c r="U87" s="18">
        <f t="shared" si="219"/>
        <v>6.9008703236638658</v>
      </c>
      <c r="W87" t="str">
        <f t="shared" si="256"/>
        <v>24 Business, media and public service professionals</v>
      </c>
      <c r="X87" s="18">
        <f t="shared" si="220"/>
        <v>4.8894876824453259</v>
      </c>
      <c r="Y87" s="18">
        <f t="shared" si="220"/>
        <v>13.576513760305598</v>
      </c>
      <c r="Z87" s="18">
        <f t="shared" si="220"/>
        <v>2.5088378858921123</v>
      </c>
      <c r="AA87" s="18">
        <f t="shared" si="220"/>
        <v>1.4173713958339773</v>
      </c>
      <c r="AB87" s="18">
        <f t="shared" si="221"/>
        <v>2.479892584179999</v>
      </c>
      <c r="AD87" s="18">
        <f t="shared" si="222"/>
        <v>1.7798961405663727</v>
      </c>
      <c r="AE87" s="18">
        <f t="shared" si="223"/>
        <v>3.2547550143967152</v>
      </c>
      <c r="AF87" s="18">
        <f t="shared" si="224"/>
        <v>4.4438277368662904</v>
      </c>
      <c r="AH87" t="str">
        <f t="shared" si="257"/>
        <v>24 Business, media and public service professionals</v>
      </c>
      <c r="AI87" s="18">
        <f t="shared" si="225"/>
        <v>-0.91327420876124998</v>
      </c>
      <c r="AJ87" s="18">
        <f t="shared" si="225"/>
        <v>12.120841869170373</v>
      </c>
      <c r="AK87" s="18">
        <f t="shared" si="225"/>
        <v>-1.0707366836790078</v>
      </c>
      <c r="AL87" s="18">
        <f t="shared" si="225"/>
        <v>0.54165928032112731</v>
      </c>
      <c r="AM87" s="18">
        <f t="shared" si="226"/>
        <v>0.71882933330300602</v>
      </c>
      <c r="AO87" s="18">
        <f t="shared" si="227"/>
        <v>1.2949567767872594E-3</v>
      </c>
      <c r="AP87" s="18">
        <f t="shared" si="228"/>
        <v>2.0844765774499008</v>
      </c>
      <c r="AQ87" s="18">
        <f t="shared" si="229"/>
        <v>2.0854467072856764</v>
      </c>
      <c r="AS87" t="str">
        <f t="shared" si="258"/>
        <v>24 Business, media and public service professionals</v>
      </c>
      <c r="AT87" s="18">
        <f t="shared" si="230"/>
        <v>3.8588499258372932</v>
      </c>
      <c r="AU87" s="18">
        <f t="shared" si="230"/>
        <v>13.336103987029624</v>
      </c>
      <c r="AV87" s="18">
        <f t="shared" si="230"/>
        <v>2.0291920411891429</v>
      </c>
      <c r="AW87" s="18">
        <f t="shared" si="230"/>
        <v>1.3751323281575134</v>
      </c>
      <c r="AX87" s="18">
        <f t="shared" si="231"/>
        <v>2.2896172690333838</v>
      </c>
      <c r="AZ87" s="18">
        <f t="shared" si="232"/>
        <v>1.5926850268660031</v>
      </c>
      <c r="BA87" s="18">
        <f t="shared" si="233"/>
        <v>3.0127079882923846</v>
      </c>
      <c r="BB87" s="18">
        <f t="shared" si="234"/>
        <v>4.1046544058968459</v>
      </c>
      <c r="BD87" t="str">
        <f t="shared" si="259"/>
        <v>24 Business, media and public service professionals</v>
      </c>
      <c r="BE87" s="18">
        <f t="shared" si="235"/>
        <v>5.3613673057449018</v>
      </c>
      <c r="BF87" s="18">
        <f t="shared" si="235"/>
        <v>27.214135558095332</v>
      </c>
      <c r="BG87" s="18">
        <f t="shared" si="235"/>
        <v>-0.80121713086868107</v>
      </c>
      <c r="BH87" s="18">
        <f t="shared" si="235"/>
        <v>0.98057209881083907</v>
      </c>
      <c r="BI87" s="18">
        <f t="shared" si="236"/>
        <v>1.8803280803707523</v>
      </c>
      <c r="BK87" s="18">
        <f t="shared" si="237"/>
        <v>0.38311443261629385</v>
      </c>
      <c r="BL87" s="18">
        <f t="shared" si="238"/>
        <v>2.2752656627548884</v>
      </c>
      <c r="BM87" s="18">
        <f t="shared" si="239"/>
        <v>2.5569939621913784</v>
      </c>
      <c r="BO87" t="str">
        <f t="shared" si="260"/>
        <v>24 Business, media and public service professionals</v>
      </c>
      <c r="BP87" s="18">
        <f t="shared" si="240"/>
        <v>1.9969315774091001</v>
      </c>
      <c r="BQ87" s="18">
        <f t="shared" si="240"/>
        <v>28.14792678748368</v>
      </c>
      <c r="BR87" s="18">
        <f t="shared" si="240"/>
        <v>-3.9873500480905655</v>
      </c>
      <c r="BS87" s="18">
        <f t="shared" si="240"/>
        <v>-2.3766858757106935</v>
      </c>
      <c r="BT87" s="18">
        <f t="shared" si="241"/>
        <v>-1.2173702584309165</v>
      </c>
      <c r="BV87" s="18">
        <f t="shared" si="242"/>
        <v>-2.9165539619540382</v>
      </c>
      <c r="BW87" s="18">
        <f t="shared" si="243"/>
        <v>1.8120113865118359</v>
      </c>
      <c r="BX87" s="18">
        <f t="shared" si="244"/>
        <v>-0.33710953090474449</v>
      </c>
      <c r="BZ87" t="str">
        <f t="shared" si="261"/>
        <v>24 Business, media and public service professionals</v>
      </c>
      <c r="CA87" s="18">
        <f t="shared" si="245"/>
        <v>2.9871923451507465</v>
      </c>
      <c r="CB87" s="18">
        <f t="shared" si="245"/>
        <v>8.262143901936847</v>
      </c>
      <c r="CC87" s="18">
        <f t="shared" si="245"/>
        <v>-1.9012015982679875</v>
      </c>
      <c r="CD87" s="18">
        <f t="shared" si="245"/>
        <v>-4.1477494855286734</v>
      </c>
      <c r="CE87" s="18">
        <f t="shared" si="246"/>
        <v>-2.7138229524371615</v>
      </c>
      <c r="CG87" s="18">
        <f t="shared" si="247"/>
        <v>-3.4046755955035479</v>
      </c>
      <c r="CH87" s="18">
        <f t="shared" si="248"/>
        <v>1.7323486048626657</v>
      </c>
      <c r="CI87" s="18">
        <f t="shared" si="249"/>
        <v>-0.7841755349923929</v>
      </c>
      <c r="CK87" t="str">
        <f t="shared" si="262"/>
        <v>24 Business, media and public service professionals</v>
      </c>
      <c r="CL87" s="18">
        <f t="shared" si="250"/>
        <v>7.61781519550353</v>
      </c>
      <c r="CM87" s="18">
        <f t="shared" si="250"/>
        <v>-5.7999292485990228</v>
      </c>
      <c r="CN87" s="18">
        <f t="shared" si="250"/>
        <v>-1.6756267633624367</v>
      </c>
      <c r="CO87" s="18">
        <f t="shared" si="250"/>
        <v>-3.5579646372984941</v>
      </c>
      <c r="CP87" s="18">
        <f t="shared" si="251"/>
        <v>-3.116169260339996</v>
      </c>
      <c r="CR87" s="18">
        <f t="shared" si="252"/>
        <v>-2.9345571085877875</v>
      </c>
      <c r="CS87" s="18">
        <f t="shared" si="253"/>
        <v>1.8541424587818378</v>
      </c>
      <c r="CT87" s="18">
        <f t="shared" si="254"/>
        <v>-0.29274207945769737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7.6456339161588671</v>
      </c>
      <c r="C88" s="18">
        <f t="shared" si="210"/>
        <v>-0.84551567026367458</v>
      </c>
      <c r="D88" s="18">
        <f t="shared" si="210"/>
        <v>5.5656100803964881</v>
      </c>
      <c r="E88" s="18">
        <f t="shared" si="210"/>
        <v>4.2698053823299942</v>
      </c>
      <c r="F88" s="18">
        <f t="shared" si="211"/>
        <v>4.3444594823041971</v>
      </c>
      <c r="H88" s="18">
        <f t="shared" si="212"/>
        <v>4.6999632548139658</v>
      </c>
      <c r="I88" s="18">
        <f t="shared" si="213"/>
        <v>3.875077514452796</v>
      </c>
      <c r="J88" s="18">
        <f t="shared" si="214"/>
        <v>7.0034002082891789</v>
      </c>
      <c r="L88" t="str">
        <f t="shared" si="255"/>
        <v>31 Science, engineering and technology associate professionals</v>
      </c>
      <c r="M88" s="18">
        <f t="shared" si="215"/>
        <v>6.6285393773491075</v>
      </c>
      <c r="N88" s="18">
        <f t="shared" si="215"/>
        <v>-1.2093798212100215</v>
      </c>
      <c r="O88" s="18">
        <f t="shared" si="215"/>
        <v>3.5489954917823363</v>
      </c>
      <c r="P88" s="18">
        <f t="shared" si="215"/>
        <v>2.8704571800330259</v>
      </c>
      <c r="Q88" s="18">
        <f t="shared" si="216"/>
        <v>2.8216316765012683</v>
      </c>
      <c r="S88" s="18">
        <f t="shared" si="217"/>
        <v>3.096141134947028</v>
      </c>
      <c r="T88" s="18">
        <f t="shared" si="218"/>
        <v>3.293084514064093</v>
      </c>
      <c r="U88" s="18">
        <f t="shared" si="219"/>
        <v>5.4152605593353886</v>
      </c>
      <c r="W88" t="str">
        <f t="shared" si="256"/>
        <v>31 Science, engineering and technology associate professionals</v>
      </c>
      <c r="X88" s="18">
        <f t="shared" si="220"/>
        <v>7.2667388798416832</v>
      </c>
      <c r="Y88" s="18">
        <f t="shared" si="220"/>
        <v>6.0964771715780408</v>
      </c>
      <c r="Z88" s="18">
        <f t="shared" si="220"/>
        <v>-0.7828075418660041</v>
      </c>
      <c r="AA88" s="18">
        <f t="shared" si="220"/>
        <v>1.461543000419252</v>
      </c>
      <c r="AB88" s="18">
        <f t="shared" si="221"/>
        <v>1.0364645782502846</v>
      </c>
      <c r="AD88" s="18">
        <f t="shared" si="222"/>
        <v>0.70784118160593934</v>
      </c>
      <c r="AE88" s="18">
        <f t="shared" si="223"/>
        <v>2.5600500449093788</v>
      </c>
      <c r="AF88" s="18">
        <f t="shared" si="224"/>
        <v>3.0645601020659274</v>
      </c>
      <c r="AH88" t="str">
        <f t="shared" si="257"/>
        <v>31 Science, engineering and technology associate professionals</v>
      </c>
      <c r="AI88" s="18">
        <f t="shared" si="225"/>
        <v>6.4370981681177275</v>
      </c>
      <c r="AJ88" s="18">
        <f t="shared" si="225"/>
        <v>9.1370033452280008</v>
      </c>
      <c r="AK88" s="18">
        <f t="shared" si="225"/>
        <v>1.0169700359629941</v>
      </c>
      <c r="AL88" s="18">
        <f t="shared" si="225"/>
        <v>2.9946685165381792</v>
      </c>
      <c r="AM88" s="18">
        <f t="shared" si="226"/>
        <v>2.7438172943769601</v>
      </c>
      <c r="AO88" s="18">
        <f t="shared" si="227"/>
        <v>2.3311705738461086</v>
      </c>
      <c r="AP88" s="18">
        <f t="shared" si="228"/>
        <v>2.987072147322678</v>
      </c>
      <c r="AQ88" s="18">
        <f t="shared" si="229"/>
        <v>4.6167230070547349</v>
      </c>
      <c r="AS88" t="str">
        <f t="shared" si="258"/>
        <v>31 Science, engineering and technology associate professionals</v>
      </c>
      <c r="AT88" s="18">
        <f t="shared" si="230"/>
        <v>3.7032678112073336</v>
      </c>
      <c r="AU88" s="18">
        <f t="shared" si="230"/>
        <v>5.9010741635514119</v>
      </c>
      <c r="AV88" s="18">
        <f t="shared" si="230"/>
        <v>-2.9094166570221569</v>
      </c>
      <c r="AW88" s="18">
        <f t="shared" si="230"/>
        <v>0.58504935044072504</v>
      </c>
      <c r="AX88" s="18">
        <f t="shared" si="231"/>
        <v>-0.19954628956182496</v>
      </c>
      <c r="AZ88" s="18">
        <f t="shared" si="232"/>
        <v>-0.59352837632105082</v>
      </c>
      <c r="BA88" s="18">
        <f t="shared" si="233"/>
        <v>2.0057140593235934</v>
      </c>
      <c r="BB88" s="18">
        <f t="shared" si="234"/>
        <v>1.5611380828089771</v>
      </c>
      <c r="BD88" t="str">
        <f t="shared" si="259"/>
        <v>31 Science, engineering and technology associate professionals</v>
      </c>
      <c r="BE88" s="18">
        <f t="shared" si="235"/>
        <v>2.1685676333313531</v>
      </c>
      <c r="BF88" s="18">
        <f t="shared" si="235"/>
        <v>21.985743939707049</v>
      </c>
      <c r="BG88" s="18">
        <f t="shared" si="235"/>
        <v>-7.209273023149521</v>
      </c>
      <c r="BH88" s="18">
        <f t="shared" si="235"/>
        <v>-1.2821536402104816</v>
      </c>
      <c r="BI88" s="18">
        <f t="shared" si="236"/>
        <v>-1.8846871578364843</v>
      </c>
      <c r="BK88" s="18">
        <f t="shared" si="237"/>
        <v>-3.2987754106270639</v>
      </c>
      <c r="BL88" s="18">
        <f t="shared" si="238"/>
        <v>1.4424502377085702</v>
      </c>
      <c r="BM88" s="18">
        <f t="shared" si="239"/>
        <v>-1.1223097947182681</v>
      </c>
      <c r="BO88" t="str">
        <f t="shared" si="260"/>
        <v>31 Science, engineering and technology associate professionals</v>
      </c>
      <c r="BP88" s="18">
        <f t="shared" si="240"/>
        <v>3.3847118119357367</v>
      </c>
      <c r="BQ88" s="18">
        <f t="shared" si="240"/>
        <v>21.172270502432266</v>
      </c>
      <c r="BR88" s="18">
        <f t="shared" si="240"/>
        <v>-6.4582810816143921</v>
      </c>
      <c r="BS88" s="18">
        <f t="shared" si="240"/>
        <v>-1.212905243325757</v>
      </c>
      <c r="BT88" s="18">
        <f t="shared" si="241"/>
        <v>-1.6352467348610733</v>
      </c>
      <c r="BV88" s="18">
        <f t="shared" si="242"/>
        <v>-2.993256790828458</v>
      </c>
      <c r="BW88" s="18">
        <f t="shared" si="243"/>
        <v>1.5766963407193968</v>
      </c>
      <c r="BX88" s="18">
        <f t="shared" si="244"/>
        <v>-0.71179629875804951</v>
      </c>
      <c r="BZ88" t="str">
        <f t="shared" si="261"/>
        <v>31 Science, engineering and technology associate professionals</v>
      </c>
      <c r="CA88" s="18">
        <f t="shared" si="245"/>
        <v>3.7331519772687782</v>
      </c>
      <c r="CB88" s="18">
        <f t="shared" si="245"/>
        <v>11.929519269464549</v>
      </c>
      <c r="CC88" s="18">
        <f t="shared" si="245"/>
        <v>-4.0837912302924329</v>
      </c>
      <c r="CD88" s="18">
        <f t="shared" si="245"/>
        <v>-1.7736005519443099</v>
      </c>
      <c r="CE88" s="18">
        <f t="shared" si="246"/>
        <v>-1.702396040931764</v>
      </c>
      <c r="CG88" s="18">
        <f t="shared" si="247"/>
        <v>-2.5497813028988014</v>
      </c>
      <c r="CH88" s="18">
        <f t="shared" si="248"/>
        <v>1.5522401015857001</v>
      </c>
      <c r="CI88" s="18">
        <f t="shared" si="249"/>
        <v>-0.4207018710340682</v>
      </c>
      <c r="CK88" t="str">
        <f t="shared" si="262"/>
        <v>31 Science, engineering and technology associate professionals</v>
      </c>
      <c r="CL88" s="18">
        <f t="shared" si="250"/>
        <v>10.013733950588112</v>
      </c>
      <c r="CM88" s="18">
        <f t="shared" si="250"/>
        <v>0.9655515266977055</v>
      </c>
      <c r="CN88" s="18">
        <f t="shared" si="250"/>
        <v>-1.8186631710414125</v>
      </c>
      <c r="CO88" s="18">
        <f t="shared" si="250"/>
        <v>-1.1046281739896857</v>
      </c>
      <c r="CP88" s="18">
        <f t="shared" si="251"/>
        <v>-1.200476448698462</v>
      </c>
      <c r="CR88" s="18">
        <f t="shared" si="252"/>
        <v>-1.3432149715780994</v>
      </c>
      <c r="CS88" s="18">
        <f t="shared" si="253"/>
        <v>2.0661205844567432</v>
      </c>
      <c r="CT88" s="18">
        <f t="shared" si="254"/>
        <v>1.0833134632140862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7.6108928633468853</v>
      </c>
      <c r="C89" s="18">
        <f t="shared" si="210"/>
        <v>-21.671859307591557</v>
      </c>
      <c r="D89" s="18">
        <f t="shared" si="210"/>
        <v>9.1524778265201121</v>
      </c>
      <c r="E89" s="18">
        <f t="shared" si="210"/>
        <v>5.0973834210952251</v>
      </c>
      <c r="F89" s="18">
        <f t="shared" si="211"/>
        <v>4.4119731556667485</v>
      </c>
      <c r="H89" s="18">
        <f t="shared" si="212"/>
        <v>6.4320601734467298</v>
      </c>
      <c r="I89" s="18">
        <f t="shared" si="213"/>
        <v>5.197277675927725</v>
      </c>
      <c r="J89" s="18">
        <f t="shared" si="214"/>
        <v>9.0856162967649201</v>
      </c>
      <c r="L89" t="str">
        <f t="shared" si="255"/>
        <v>32 Health and social care associate professionals</v>
      </c>
      <c r="M89" s="18">
        <f t="shared" si="215"/>
        <v>7.8530890177849422</v>
      </c>
      <c r="N89" s="18">
        <f t="shared" si="215"/>
        <v>-7.6170688047847435</v>
      </c>
      <c r="O89" s="18">
        <f t="shared" si="215"/>
        <v>8.1592415231625637</v>
      </c>
      <c r="P89" s="18">
        <f t="shared" si="215"/>
        <v>4.6725714962425169</v>
      </c>
      <c r="Q89" s="18">
        <f t="shared" si="216"/>
        <v>4.9276454388549329</v>
      </c>
      <c r="S89" s="18">
        <f t="shared" si="217"/>
        <v>5.8221238193108427</v>
      </c>
      <c r="T89" s="18">
        <f t="shared" si="218"/>
        <v>4.8548360015817638</v>
      </c>
      <c r="U89" s="18">
        <f t="shared" si="219"/>
        <v>8.4432521414635744</v>
      </c>
      <c r="W89" t="str">
        <f t="shared" si="256"/>
        <v>32 Health and social care associate professionals</v>
      </c>
      <c r="X89" s="18">
        <f t="shared" si="220"/>
        <v>4.103479026991419</v>
      </c>
      <c r="Y89" s="18">
        <f t="shared" si="220"/>
        <v>0.21237051867419865</v>
      </c>
      <c r="Z89" s="18">
        <f t="shared" si="220"/>
        <v>3.1114019887857669</v>
      </c>
      <c r="AA89" s="18">
        <f t="shared" si="220"/>
        <v>1.9022715949406965</v>
      </c>
      <c r="AB89" s="18">
        <f t="shared" si="221"/>
        <v>2.1717519985843925</v>
      </c>
      <c r="AD89" s="18">
        <f t="shared" si="222"/>
        <v>2.3037313696194328</v>
      </c>
      <c r="AE89" s="18">
        <f t="shared" si="223"/>
        <v>3.9059574080765103</v>
      </c>
      <c r="AF89" s="18">
        <f t="shared" si="224"/>
        <v>5.3454581209563701</v>
      </c>
      <c r="AH89" t="str">
        <f t="shared" si="257"/>
        <v>32 Health and social care associate professionals</v>
      </c>
      <c r="AI89" s="18">
        <f t="shared" si="225"/>
        <v>-3.7228777718767425</v>
      </c>
      <c r="AJ89" s="18">
        <f t="shared" si="225"/>
        <v>-4.1010424025879839</v>
      </c>
      <c r="AK89" s="18">
        <f t="shared" si="225"/>
        <v>-4.5888077390433768</v>
      </c>
      <c r="AL89" s="18">
        <f t="shared" si="225"/>
        <v>-4.5506405694059948</v>
      </c>
      <c r="AM89" s="18">
        <f t="shared" si="226"/>
        <v>-4.5345349239557802</v>
      </c>
      <c r="AO89" s="18">
        <f t="shared" si="227"/>
        <v>-4.5633646554219194</v>
      </c>
      <c r="AP89" s="18">
        <f t="shared" si="228"/>
        <v>1.8394486709429225</v>
      </c>
      <c r="AQ89" s="18">
        <f t="shared" si="229"/>
        <v>-1.3891487382132084</v>
      </c>
      <c r="AS89" t="str">
        <f t="shared" si="258"/>
        <v>32 Health and social care associate professionals</v>
      </c>
      <c r="AT89" s="18">
        <f t="shared" si="230"/>
        <v>4.0283566305345131</v>
      </c>
      <c r="AU89" s="18">
        <f t="shared" si="230"/>
        <v>6.2957476916506216</v>
      </c>
      <c r="AV89" s="18">
        <f t="shared" si="230"/>
        <v>0.52659887258976745</v>
      </c>
      <c r="AW89" s="18">
        <f t="shared" si="230"/>
        <v>1.3940001757386744</v>
      </c>
      <c r="AX89" s="18">
        <f t="shared" si="231"/>
        <v>1.4209590612023648</v>
      </c>
      <c r="AZ89" s="18">
        <f t="shared" si="232"/>
        <v>1.1040379770610231</v>
      </c>
      <c r="BA89" s="18">
        <f t="shared" si="233"/>
        <v>3.2776028997335782</v>
      </c>
      <c r="BB89" s="18">
        <f t="shared" si="234"/>
        <v>4.0009558848247639</v>
      </c>
      <c r="BD89" t="str">
        <f t="shared" si="259"/>
        <v>32 Health and social care associate professionals</v>
      </c>
      <c r="BE89" s="18">
        <f t="shared" si="235"/>
        <v>5.0116097566784701</v>
      </c>
      <c r="BF89" s="18">
        <f t="shared" si="235"/>
        <v>18.592347641867924</v>
      </c>
      <c r="BG89" s="18">
        <f t="shared" si="235"/>
        <v>0.38877302666915359</v>
      </c>
      <c r="BH89" s="18">
        <f t="shared" si="235"/>
        <v>2.5623411083322445</v>
      </c>
      <c r="BI89" s="18">
        <f t="shared" si="236"/>
        <v>2.8069803753010714</v>
      </c>
      <c r="BK89" s="18">
        <f t="shared" si="237"/>
        <v>1.8326391036898704</v>
      </c>
      <c r="BL89" s="18">
        <f t="shared" si="238"/>
        <v>3.3404735495854432</v>
      </c>
      <c r="BM89" s="18">
        <f t="shared" si="239"/>
        <v>4.5533367179792172</v>
      </c>
      <c r="BO89" t="str">
        <f t="shared" si="260"/>
        <v>32 Health and social care associate professionals</v>
      </c>
      <c r="BP89" s="18">
        <f t="shared" si="240"/>
        <v>2.5648210527112081</v>
      </c>
      <c r="BQ89" s="18">
        <f t="shared" si="240"/>
        <v>21.082730105192283</v>
      </c>
      <c r="BR89" s="18">
        <f t="shared" si="240"/>
        <v>-4.3457495365457959</v>
      </c>
      <c r="BS89" s="18">
        <f t="shared" si="240"/>
        <v>-2.3173176621610114</v>
      </c>
      <c r="BT89" s="18">
        <f t="shared" si="241"/>
        <v>-1.6444868595309248</v>
      </c>
      <c r="BV89" s="18">
        <f t="shared" si="242"/>
        <v>-2.9981965322322002</v>
      </c>
      <c r="BW89" s="18">
        <f t="shared" si="243"/>
        <v>2.2779010525239896</v>
      </c>
      <c r="BX89" s="18">
        <f t="shared" si="244"/>
        <v>0.23193185236987102</v>
      </c>
      <c r="BZ89" t="str">
        <f t="shared" si="261"/>
        <v>32 Health and social care associate professionals</v>
      </c>
      <c r="CA89" s="18">
        <f t="shared" si="245"/>
        <v>-2.1817870325480326</v>
      </c>
      <c r="CB89" s="18">
        <f t="shared" si="245"/>
        <v>-12.313838495090913</v>
      </c>
      <c r="CC89" s="18">
        <f t="shared" si="245"/>
        <v>-6.49963844213638</v>
      </c>
      <c r="CD89" s="18">
        <f t="shared" si="245"/>
        <v>-6.2832625261897039</v>
      </c>
      <c r="CE89" s="18">
        <f t="shared" si="246"/>
        <v>-6.739428993422802</v>
      </c>
      <c r="CG89" s="18">
        <f t="shared" si="247"/>
        <v>-6.3554434111454334</v>
      </c>
      <c r="CH89" s="18">
        <f t="shared" si="248"/>
        <v>1.5063193399057928</v>
      </c>
      <c r="CI89" s="18">
        <f t="shared" si="249"/>
        <v>-3.0862759985109012</v>
      </c>
      <c r="CK89" t="str">
        <f t="shared" si="262"/>
        <v>32 Health and social care associate professionals</v>
      </c>
      <c r="CL89" s="18">
        <f t="shared" si="250"/>
        <v>4.7627895361173955</v>
      </c>
      <c r="CM89" s="18">
        <f t="shared" si="250"/>
        <v>-5.4229681392087059</v>
      </c>
      <c r="CN89" s="18">
        <f t="shared" si="250"/>
        <v>-0.58069517734082865</v>
      </c>
      <c r="CO89" s="18">
        <f t="shared" si="250"/>
        <v>-1.3699088009312077</v>
      </c>
      <c r="CP89" s="18">
        <f t="shared" si="251"/>
        <v>-1.382928357354174</v>
      </c>
      <c r="CR89" s="18">
        <f t="shared" si="252"/>
        <v>-1.1075361673010375</v>
      </c>
      <c r="CS89" s="18">
        <f t="shared" si="253"/>
        <v>2.293575078162613</v>
      </c>
      <c r="CT89" s="18">
        <f t="shared" si="254"/>
        <v>1.5058307108124724</v>
      </c>
    </row>
    <row r="90" spans="1:98" x14ac:dyDescent="0.2">
      <c r="A90" t="str">
        <f t="shared" si="209"/>
        <v>33 Protective service occupations</v>
      </c>
      <c r="B90" s="18">
        <f t="shared" si="210"/>
        <v>1.6284174314749711</v>
      </c>
      <c r="C90" s="18">
        <f t="shared" si="210"/>
        <v>-8.8676521610580927</v>
      </c>
      <c r="D90" s="18">
        <f t="shared" si="210"/>
        <v>11.629052376050474</v>
      </c>
      <c r="E90" s="18">
        <f t="shared" si="210"/>
        <v>4.6535014151144916</v>
      </c>
      <c r="F90" s="18">
        <f t="shared" si="211"/>
        <v>5.8658829076738028</v>
      </c>
      <c r="H90" s="18">
        <f t="shared" si="212"/>
        <v>6.9288562491278904</v>
      </c>
      <c r="I90" s="18">
        <f t="shared" si="213"/>
        <v>3.9390978568143886</v>
      </c>
      <c r="J90" s="18">
        <f t="shared" si="214"/>
        <v>8.7452009434816347</v>
      </c>
      <c r="L90" t="str">
        <f t="shared" si="255"/>
        <v>33 Protective service occupations</v>
      </c>
      <c r="M90" s="18">
        <f t="shared" si="215"/>
        <v>2.8377706543820214</v>
      </c>
      <c r="N90" s="18">
        <f t="shared" si="215"/>
        <v>-6.3986521966482357</v>
      </c>
      <c r="O90" s="18">
        <f t="shared" si="215"/>
        <v>11.304851852222054</v>
      </c>
      <c r="P90" s="18">
        <f t="shared" si="215"/>
        <v>4.0963474435578684</v>
      </c>
      <c r="Q90" s="18">
        <f t="shared" si="216"/>
        <v>5.5936904049089797</v>
      </c>
      <c r="S90" s="18">
        <f t="shared" si="217"/>
        <v>6.4457581191255775</v>
      </c>
      <c r="T90" s="18">
        <f t="shared" si="218"/>
        <v>3.6400512487178016</v>
      </c>
      <c r="U90" s="18">
        <f t="shared" si="219"/>
        <v>8.2011152267324583</v>
      </c>
      <c r="W90" t="str">
        <f t="shared" si="256"/>
        <v>33 Protective service occupations</v>
      </c>
      <c r="X90" s="18">
        <f t="shared" si="220"/>
        <v>3.4538348852924505</v>
      </c>
      <c r="Y90" s="18">
        <f t="shared" si="220"/>
        <v>9.0071922495888366</v>
      </c>
      <c r="Z90" s="18">
        <f t="shared" si="220"/>
        <v>7.1342460591685253</v>
      </c>
      <c r="AA90" s="18">
        <f t="shared" si="220"/>
        <v>4.0102397649667498</v>
      </c>
      <c r="AB90" s="18">
        <f t="shared" si="221"/>
        <v>5.2849044458148198</v>
      </c>
      <c r="AD90" s="18">
        <f t="shared" si="222"/>
        <v>5.0413200562456906</v>
      </c>
      <c r="AE90" s="18">
        <f t="shared" si="223"/>
        <v>3.5520073228302973</v>
      </c>
      <c r="AF90" s="18">
        <f t="shared" si="224"/>
        <v>7.0521077023147249</v>
      </c>
      <c r="AH90" t="str">
        <f t="shared" si="257"/>
        <v>33 Protective service occupations</v>
      </c>
      <c r="AI90" s="18">
        <f t="shared" si="225"/>
        <v>2.5746260929780496</v>
      </c>
      <c r="AJ90" s="18">
        <f t="shared" si="225"/>
        <v>11.934570542917777</v>
      </c>
      <c r="AK90" s="18">
        <f t="shared" si="225"/>
        <v>6.9579175652162206</v>
      </c>
      <c r="AL90" s="18">
        <f t="shared" si="225"/>
        <v>3.833496221001087</v>
      </c>
      <c r="AM90" s="18">
        <f t="shared" si="226"/>
        <v>5.2931774546827182</v>
      </c>
      <c r="AO90" s="18">
        <f t="shared" si="227"/>
        <v>4.8646949838799358</v>
      </c>
      <c r="AP90" s="18">
        <f t="shared" si="228"/>
        <v>3.213201961271861</v>
      </c>
      <c r="AQ90" s="18">
        <f t="shared" si="229"/>
        <v>6.7024326343218865</v>
      </c>
      <c r="AS90" t="str">
        <f t="shared" si="258"/>
        <v>33 Protective service occupations</v>
      </c>
      <c r="AT90" s="18">
        <f t="shared" si="230"/>
        <v>-1.4458633549192079</v>
      </c>
      <c r="AU90" s="18">
        <f t="shared" si="230"/>
        <v>5.6212720962290463</v>
      </c>
      <c r="AV90" s="18">
        <f t="shared" si="230"/>
        <v>3.4946802878173644</v>
      </c>
      <c r="AW90" s="18">
        <f t="shared" si="230"/>
        <v>2.0823686282430476</v>
      </c>
      <c r="AX90" s="18">
        <f t="shared" si="231"/>
        <v>2.7402355728122663</v>
      </c>
      <c r="AZ90" s="18">
        <f t="shared" si="232"/>
        <v>2.5509846758704713</v>
      </c>
      <c r="BA90" s="18">
        <f t="shared" si="233"/>
        <v>2.4257933327584968</v>
      </c>
      <c r="BB90" s="18">
        <f t="shared" si="234"/>
        <v>4.341775098732259</v>
      </c>
      <c r="BD90" t="str">
        <f t="shared" si="259"/>
        <v>33 Protective service occupations</v>
      </c>
      <c r="BE90" s="18">
        <f t="shared" si="235"/>
        <v>-1.0975109090580193</v>
      </c>
      <c r="BF90" s="18">
        <f t="shared" si="235"/>
        <v>11.303810353958177</v>
      </c>
      <c r="BG90" s="18">
        <f t="shared" si="235"/>
        <v>0.54018040930661204</v>
      </c>
      <c r="BH90" s="18">
        <f t="shared" si="235"/>
        <v>-0.11800737739684486</v>
      </c>
      <c r="BI90" s="18">
        <f t="shared" si="236"/>
        <v>0.76681214816396448</v>
      </c>
      <c r="BK90" s="18">
        <f t="shared" si="237"/>
        <v>0.1009083936099664</v>
      </c>
      <c r="BL90" s="18">
        <f t="shared" si="238"/>
        <v>1.4816468885053391</v>
      </c>
      <c r="BM90" s="18">
        <f t="shared" si="239"/>
        <v>1.5638914165602813</v>
      </c>
      <c r="BO90" t="str">
        <f t="shared" si="260"/>
        <v>33 Protective service occupations</v>
      </c>
      <c r="BP90" s="18">
        <f t="shared" si="240"/>
        <v>-1.3217579172175697</v>
      </c>
      <c r="BQ90" s="18">
        <f t="shared" si="240"/>
        <v>11.921598577374471</v>
      </c>
      <c r="BR90" s="18">
        <f t="shared" si="240"/>
        <v>-0.61360904324695431</v>
      </c>
      <c r="BS90" s="18">
        <f t="shared" si="240"/>
        <v>-2.6158916929927112</v>
      </c>
      <c r="BT90" s="18">
        <f t="shared" si="241"/>
        <v>-1.1385811508192067</v>
      </c>
      <c r="BV90" s="18">
        <f t="shared" si="242"/>
        <v>-1.9529868516485305</v>
      </c>
      <c r="BW90" s="18">
        <f t="shared" si="243"/>
        <v>1.5553493057737011</v>
      </c>
      <c r="BX90" s="18">
        <f t="shared" si="244"/>
        <v>2.9269078260019121E-2</v>
      </c>
      <c r="BZ90" t="str">
        <f t="shared" si="261"/>
        <v>33 Protective service occupations</v>
      </c>
      <c r="CA90" s="18">
        <f t="shared" si="245"/>
        <v>-2.2298383666045085</v>
      </c>
      <c r="CB90" s="18">
        <f t="shared" si="245"/>
        <v>1.2025706548350223</v>
      </c>
      <c r="CC90" s="18">
        <f t="shared" si="245"/>
        <v>1.4437652407074397</v>
      </c>
      <c r="CD90" s="18">
        <f t="shared" si="245"/>
        <v>-4.3101148141773908</v>
      </c>
      <c r="CE90" s="18">
        <f t="shared" si="246"/>
        <v>-2.2062347682436423</v>
      </c>
      <c r="CG90" s="18">
        <f t="shared" si="247"/>
        <v>-2.4293625269414365</v>
      </c>
      <c r="CH90" s="18">
        <f t="shared" si="248"/>
        <v>1.8275012432919846</v>
      </c>
      <c r="CI90" s="18">
        <f t="shared" si="249"/>
        <v>2.4094363958671039E-2</v>
      </c>
      <c r="CK90" t="str">
        <f t="shared" si="262"/>
        <v>33 Protective service occupations</v>
      </c>
      <c r="CL90" s="18">
        <f t="shared" si="250"/>
        <v>-2.5377060180740929</v>
      </c>
      <c r="CM90" s="18">
        <f t="shared" si="250"/>
        <v>-12.110545910324122</v>
      </c>
      <c r="CN90" s="18">
        <f t="shared" si="250"/>
        <v>-0.78890021460094051</v>
      </c>
      <c r="CO90" s="18">
        <f t="shared" si="250"/>
        <v>-2.0056133525996445</v>
      </c>
      <c r="CP90" s="18">
        <f t="shared" si="251"/>
        <v>-2.2938547157866251</v>
      </c>
      <c r="CR90" s="18">
        <f t="shared" si="252"/>
        <v>-1.6017093670441906</v>
      </c>
      <c r="CS90" s="18">
        <f t="shared" si="253"/>
        <v>1.2910286337381116</v>
      </c>
      <c r="CT90" s="18">
        <f t="shared" si="254"/>
        <v>-1.9550182585592601E-2</v>
      </c>
    </row>
    <row r="91" spans="1:98" x14ac:dyDescent="0.2">
      <c r="A91" t="str">
        <f t="shared" si="209"/>
        <v>34 Culture, media and sports occupations</v>
      </c>
      <c r="B91" s="18">
        <f t="shared" si="210"/>
        <v>16.801864049811279</v>
      </c>
      <c r="C91" s="18">
        <f t="shared" si="210"/>
        <v>-1.9248779732845112</v>
      </c>
      <c r="D91" s="18">
        <f t="shared" si="210"/>
        <v>5.5628240026145859</v>
      </c>
      <c r="E91" s="18">
        <f t="shared" si="210"/>
        <v>3.809867506794129</v>
      </c>
      <c r="F91" s="18">
        <f t="shared" si="211"/>
        <v>3.9845373788427452</v>
      </c>
      <c r="H91" s="18">
        <f t="shared" si="212"/>
        <v>4.3909278710965394</v>
      </c>
      <c r="I91" s="18">
        <f t="shared" si="213"/>
        <v>4.2364589945534714</v>
      </c>
      <c r="J91" s="18">
        <f t="shared" si="214"/>
        <v>7.0245823136941832</v>
      </c>
      <c r="L91" t="str">
        <f t="shared" si="255"/>
        <v>34 Culture, media and sports occupations</v>
      </c>
      <c r="M91" s="18">
        <f t="shared" si="215"/>
        <v>7.1194380551263148</v>
      </c>
      <c r="N91" s="18">
        <f t="shared" si="215"/>
        <v>3.891795219178773</v>
      </c>
      <c r="O91" s="18">
        <f t="shared" si="215"/>
        <v>3.7967295860582562</v>
      </c>
      <c r="P91" s="18">
        <f t="shared" si="215"/>
        <v>2.7470392040877423</v>
      </c>
      <c r="Q91" s="18">
        <f t="shared" si="216"/>
        <v>3.1453247402441598</v>
      </c>
      <c r="S91" s="18">
        <f t="shared" si="217"/>
        <v>3.0957511697695228</v>
      </c>
      <c r="T91" s="18">
        <f t="shared" si="218"/>
        <v>3.7092562298431497</v>
      </c>
      <c r="U91" s="18">
        <f t="shared" si="219"/>
        <v>5.7303372690715726</v>
      </c>
      <c r="W91" t="str">
        <f t="shared" si="256"/>
        <v>34 Culture, media and sports occupations</v>
      </c>
      <c r="X91" s="18">
        <f t="shared" si="220"/>
        <v>4.1670869140817191</v>
      </c>
      <c r="Y91" s="18">
        <f t="shared" si="220"/>
        <v>8.8426223817656293</v>
      </c>
      <c r="Z91" s="18">
        <f t="shared" si="220"/>
        <v>-1.2594011671308025</v>
      </c>
      <c r="AA91" s="18">
        <f t="shared" si="220"/>
        <v>0.86893847228801668</v>
      </c>
      <c r="AB91" s="18">
        <f t="shared" si="221"/>
        <v>0.67653681831179036</v>
      </c>
      <c r="AD91" s="18">
        <f t="shared" si="222"/>
        <v>0.15444281271754789</v>
      </c>
      <c r="AE91" s="18">
        <f t="shared" si="223"/>
        <v>2.686630618635677</v>
      </c>
      <c r="AF91" s="18">
        <f t="shared" si="224"/>
        <v>2.7935621433616831</v>
      </c>
      <c r="AH91" t="str">
        <f t="shared" si="257"/>
        <v>34 Culture, media and sports occupations</v>
      </c>
      <c r="AI91" s="18">
        <f t="shared" si="225"/>
        <v>3.9303644026038587</v>
      </c>
      <c r="AJ91" s="18">
        <f t="shared" si="225"/>
        <v>1.6052855842392688</v>
      </c>
      <c r="AK91" s="18">
        <f t="shared" si="225"/>
        <v>-0.74357578583623685</v>
      </c>
      <c r="AL91" s="18">
        <f t="shared" si="225"/>
        <v>2.2290206926792955</v>
      </c>
      <c r="AM91" s="18">
        <f t="shared" si="226"/>
        <v>1.2519076916464256</v>
      </c>
      <c r="AO91" s="18">
        <f t="shared" si="227"/>
        <v>1.2283929116778447</v>
      </c>
      <c r="AP91" s="18">
        <f t="shared" si="228"/>
        <v>2.8133004553750229</v>
      </c>
      <c r="AQ91" s="18">
        <f t="shared" si="229"/>
        <v>3.6700620844390297</v>
      </c>
      <c r="AS91" t="str">
        <f t="shared" si="258"/>
        <v>34 Culture, media and sports occupations</v>
      </c>
      <c r="AT91" s="18">
        <f t="shared" si="230"/>
        <v>0.94968375496609081</v>
      </c>
      <c r="AU91" s="18">
        <f t="shared" si="230"/>
        <v>14.199006072430853</v>
      </c>
      <c r="AV91" s="18">
        <f t="shared" si="230"/>
        <v>-2.6627900937486682</v>
      </c>
      <c r="AW91" s="18">
        <f t="shared" si="230"/>
        <v>0.42213274454707683</v>
      </c>
      <c r="AX91" s="18">
        <f t="shared" si="231"/>
        <v>0.25001581517325455</v>
      </c>
      <c r="AZ91" s="18">
        <f t="shared" si="232"/>
        <v>-0.61688805406683311</v>
      </c>
      <c r="BA91" s="18">
        <f t="shared" si="233"/>
        <v>2.4405432097960977</v>
      </c>
      <c r="BB91" s="18">
        <f t="shared" si="234"/>
        <v>2.0062469947418782</v>
      </c>
      <c r="BD91" t="str">
        <f t="shared" si="259"/>
        <v>34 Culture, media and sports occupations</v>
      </c>
      <c r="BE91" s="18">
        <f t="shared" si="235"/>
        <v>2.2279907645116337</v>
      </c>
      <c r="BF91" s="18">
        <f t="shared" si="235"/>
        <v>22.034866075290349</v>
      </c>
      <c r="BG91" s="18">
        <f t="shared" si="235"/>
        <v>-5.4436980562494242</v>
      </c>
      <c r="BH91" s="18">
        <f t="shared" si="235"/>
        <v>0.43068321289074785</v>
      </c>
      <c r="BI91" s="18">
        <f t="shared" si="236"/>
        <v>-0.23572958010755762</v>
      </c>
      <c r="BK91" s="18">
        <f t="shared" si="237"/>
        <v>-1.5669132377506445</v>
      </c>
      <c r="BL91" s="18">
        <f t="shared" si="238"/>
        <v>1.7706381696801943</v>
      </c>
      <c r="BM91" s="18">
        <f t="shared" si="239"/>
        <v>0.57772236599413773</v>
      </c>
      <c r="BO91" t="str">
        <f t="shared" si="260"/>
        <v>34 Culture, media and sports occupations</v>
      </c>
      <c r="BP91" s="18">
        <f t="shared" si="240"/>
        <v>-4.8876560743231545</v>
      </c>
      <c r="BQ91" s="18">
        <f t="shared" si="240"/>
        <v>33.216507293002273</v>
      </c>
      <c r="BR91" s="18">
        <f t="shared" si="240"/>
        <v>-10.345976108364042</v>
      </c>
      <c r="BS91" s="18">
        <f t="shared" si="240"/>
        <v>-4.8140691359835337</v>
      </c>
      <c r="BT91" s="18">
        <f t="shared" si="241"/>
        <v>-4.5950492099641966</v>
      </c>
      <c r="BV91" s="18">
        <f t="shared" si="242"/>
        <v>-6.6949600588057763</v>
      </c>
      <c r="BW91" s="18">
        <f t="shared" si="243"/>
        <v>1.1833301911255978</v>
      </c>
      <c r="BX91" s="18">
        <f t="shared" si="244"/>
        <v>-3.946493973639309</v>
      </c>
      <c r="BZ91" t="str">
        <f t="shared" si="261"/>
        <v>34 Culture, media and sports occupations</v>
      </c>
      <c r="CA91" s="18">
        <f t="shared" si="245"/>
        <v>0.77004444140018613</v>
      </c>
      <c r="CB91" s="18">
        <f t="shared" si="245"/>
        <v>-0.56989282853565637</v>
      </c>
      <c r="CC91" s="18">
        <f t="shared" si="245"/>
        <v>-5.3055702984060709</v>
      </c>
      <c r="CD91" s="18">
        <f t="shared" si="245"/>
        <v>-5.064468096618258</v>
      </c>
      <c r="CE91" s="18">
        <f t="shared" si="246"/>
        <v>-4.8652356021351313</v>
      </c>
      <c r="CG91" s="18">
        <f t="shared" si="247"/>
        <v>-5.1449036281591809</v>
      </c>
      <c r="CH91" s="18">
        <f t="shared" si="248"/>
        <v>1.4519176930472</v>
      </c>
      <c r="CI91" s="18">
        <f t="shared" si="249"/>
        <v>-2.4041094249609318</v>
      </c>
      <c r="CK91" t="str">
        <f t="shared" si="262"/>
        <v>34 Culture, media and sports occupations</v>
      </c>
      <c r="CL91" s="18">
        <f t="shared" si="250"/>
        <v>11.403784096526826</v>
      </c>
      <c r="CM91" s="18">
        <f t="shared" si="250"/>
        <v>-13.768888632426012</v>
      </c>
      <c r="CN91" s="18">
        <f t="shared" si="250"/>
        <v>-2.4573794574924035</v>
      </c>
      <c r="CO91" s="18">
        <f t="shared" si="250"/>
        <v>-4.4901630067141207</v>
      </c>
      <c r="CP91" s="18">
        <f t="shared" si="251"/>
        <v>-4.4716404775661633</v>
      </c>
      <c r="CR91" s="18">
        <f t="shared" si="252"/>
        <v>-3.8173196375182239</v>
      </c>
      <c r="CS91" s="18">
        <f t="shared" si="253"/>
        <v>1.9499859027584554</v>
      </c>
      <c r="CT91" s="18">
        <f t="shared" si="254"/>
        <v>-0.7459104857850285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5.3282898027592118</v>
      </c>
      <c r="C92" s="18">
        <f t="shared" si="210"/>
        <v>-7.2664058405362937</v>
      </c>
      <c r="D92" s="18">
        <f t="shared" si="210"/>
        <v>6.5775775117528523</v>
      </c>
      <c r="E92" s="18">
        <f t="shared" si="210"/>
        <v>3.576528511485777</v>
      </c>
      <c r="F92" s="18">
        <f t="shared" si="211"/>
        <v>3.7853941762799659</v>
      </c>
      <c r="H92" s="18">
        <f t="shared" si="212"/>
        <v>4.567369304923008</v>
      </c>
      <c r="I92" s="18">
        <f t="shared" si="213"/>
        <v>4.030464241706655</v>
      </c>
      <c r="J92" s="18">
        <f t="shared" si="214"/>
        <v>7.0101362823091096</v>
      </c>
      <c r="L92" t="str">
        <f t="shared" si="255"/>
        <v>35 Business and public service associate professionals</v>
      </c>
      <c r="M92" s="18">
        <f t="shared" si="215"/>
        <v>5.4271790677043352</v>
      </c>
      <c r="N92" s="18">
        <f t="shared" si="215"/>
        <v>-5.0346112968257088</v>
      </c>
      <c r="O92" s="18">
        <f t="shared" si="215"/>
        <v>5.9733634270287661</v>
      </c>
      <c r="P92" s="18">
        <f t="shared" si="215"/>
        <v>3.1067675727665112</v>
      </c>
      <c r="Q92" s="18">
        <f t="shared" si="216"/>
        <v>3.4609093554135217</v>
      </c>
      <c r="S92" s="18">
        <f t="shared" si="217"/>
        <v>4.0535785161825322</v>
      </c>
      <c r="T92" s="18">
        <f t="shared" si="218"/>
        <v>3.9429319596848478</v>
      </c>
      <c r="U92" s="18">
        <f t="shared" si="219"/>
        <v>6.5803150718433345</v>
      </c>
      <c r="W92" t="str">
        <f t="shared" si="256"/>
        <v>35 Business and public service associate professionals</v>
      </c>
      <c r="X92" s="18">
        <f t="shared" si="220"/>
        <v>2.4666455878023408</v>
      </c>
      <c r="Y92" s="18">
        <f t="shared" si="220"/>
        <v>3.1957470528175769</v>
      </c>
      <c r="Z92" s="18">
        <f t="shared" si="220"/>
        <v>0.73854543737512657</v>
      </c>
      <c r="AA92" s="18">
        <f t="shared" si="220"/>
        <v>0.91258793412805073</v>
      </c>
      <c r="AB92" s="18">
        <f t="shared" si="221"/>
        <v>0.99929704424881471</v>
      </c>
      <c r="AD92" s="18">
        <f t="shared" si="222"/>
        <v>0.85454038448322667</v>
      </c>
      <c r="AE92" s="18">
        <f t="shared" si="223"/>
        <v>2.9884496584455578</v>
      </c>
      <c r="AF92" s="18">
        <f t="shared" si="224"/>
        <v>3.5661759832479989</v>
      </c>
      <c r="AH92" t="str">
        <f t="shared" si="257"/>
        <v>35 Business and public service associate professionals</v>
      </c>
      <c r="AI92" s="18">
        <f t="shared" si="225"/>
        <v>1.7709933019320889</v>
      </c>
      <c r="AJ92" s="18">
        <f t="shared" si="225"/>
        <v>7.7398221305882142</v>
      </c>
      <c r="AK92" s="18">
        <f t="shared" si="225"/>
        <v>0.72460874598609948</v>
      </c>
      <c r="AL92" s="18">
        <f t="shared" si="225"/>
        <v>1.1408232510566219</v>
      </c>
      <c r="AM92" s="18">
        <f t="shared" si="226"/>
        <v>1.4103870267898833</v>
      </c>
      <c r="AO92" s="18">
        <f t="shared" si="227"/>
        <v>1.0018943347341658</v>
      </c>
      <c r="AP92" s="18">
        <f t="shared" si="228"/>
        <v>2.8847840260101565</v>
      </c>
      <c r="AQ92" s="18">
        <f t="shared" si="229"/>
        <v>3.5736698015726986</v>
      </c>
      <c r="AS92" t="str">
        <f t="shared" si="258"/>
        <v>35 Business and public service associate professionals</v>
      </c>
      <c r="AT92" s="18">
        <f t="shared" si="230"/>
        <v>1.6086073551589086</v>
      </c>
      <c r="AU92" s="18">
        <f t="shared" si="230"/>
        <v>6.8928752375823299</v>
      </c>
      <c r="AV92" s="18">
        <f t="shared" si="230"/>
        <v>0.39963171444492573</v>
      </c>
      <c r="AW92" s="18">
        <f t="shared" si="230"/>
        <v>1.0539652381883036</v>
      </c>
      <c r="AX92" s="18">
        <f t="shared" si="231"/>
        <v>1.2037102309243375</v>
      </c>
      <c r="AZ92" s="18">
        <f t="shared" si="232"/>
        <v>0.83538159963414405</v>
      </c>
      <c r="BA92" s="18">
        <f t="shared" si="233"/>
        <v>2.8161467413568175</v>
      </c>
      <c r="BB92" s="18">
        <f t="shared" si="234"/>
        <v>3.3935068788717881</v>
      </c>
      <c r="BD92" t="str">
        <f t="shared" si="259"/>
        <v>35 Business and public service associate professionals</v>
      </c>
      <c r="BE92" s="18">
        <f t="shared" si="235"/>
        <v>1.8485844624561931</v>
      </c>
      <c r="BF92" s="18">
        <f t="shared" si="235"/>
        <v>18.988718473525168</v>
      </c>
      <c r="BG92" s="18">
        <f t="shared" si="235"/>
        <v>-3.0036734486100891</v>
      </c>
      <c r="BH92" s="18">
        <f t="shared" si="235"/>
        <v>0.50439080829456362</v>
      </c>
      <c r="BI92" s="18">
        <f t="shared" si="236"/>
        <v>0.44903897059604958</v>
      </c>
      <c r="BK92" s="18">
        <f t="shared" si="237"/>
        <v>-0.67883935223843617</v>
      </c>
      <c r="BL92" s="18">
        <f t="shared" si="238"/>
        <v>2.1425127842564784</v>
      </c>
      <c r="BM92" s="18">
        <f t="shared" si="239"/>
        <v>1.6446456160264855</v>
      </c>
      <c r="BO92" t="str">
        <f t="shared" si="260"/>
        <v>35 Business and public service associate professionals</v>
      </c>
      <c r="BP92" s="18">
        <f t="shared" si="240"/>
        <v>0.12635321077170136</v>
      </c>
      <c r="BQ92" s="18">
        <f t="shared" si="240"/>
        <v>20.795419377455282</v>
      </c>
      <c r="BR92" s="18">
        <f t="shared" si="240"/>
        <v>-5.1634394423692882</v>
      </c>
      <c r="BS92" s="18">
        <f t="shared" si="240"/>
        <v>-2.4067573662064468</v>
      </c>
      <c r="BT92" s="18">
        <f t="shared" si="241"/>
        <v>-1.9787057282380172</v>
      </c>
      <c r="BV92" s="18">
        <f t="shared" si="242"/>
        <v>-3.3344416653463216</v>
      </c>
      <c r="BW92" s="18">
        <f t="shared" si="243"/>
        <v>1.7274164221578792</v>
      </c>
      <c r="BX92" s="18">
        <f t="shared" si="244"/>
        <v>-0.74276805899166076</v>
      </c>
      <c r="BZ92" t="str">
        <f t="shared" si="261"/>
        <v>35 Business and public service associate professionals</v>
      </c>
      <c r="CA92" s="18">
        <f t="shared" si="245"/>
        <v>-0.88529944120311344</v>
      </c>
      <c r="CB92" s="18">
        <f t="shared" si="245"/>
        <v>9.0521703676849086E-2</v>
      </c>
      <c r="CC92" s="18">
        <f t="shared" si="245"/>
        <v>-4.547964000737803</v>
      </c>
      <c r="CD92" s="18">
        <f t="shared" si="245"/>
        <v>-4.8093685565811946</v>
      </c>
      <c r="CE92" s="18">
        <f t="shared" si="246"/>
        <v>-4.4284095767442295</v>
      </c>
      <c r="CG92" s="18">
        <f t="shared" si="247"/>
        <v>-4.7223133439868388</v>
      </c>
      <c r="CH92" s="18">
        <f t="shared" si="248"/>
        <v>1.4363226686145536</v>
      </c>
      <c r="CI92" s="18">
        <f t="shared" si="249"/>
        <v>-2.1432158945944968</v>
      </c>
      <c r="CK92" t="str">
        <f t="shared" si="262"/>
        <v>35 Business and public service associate professionals</v>
      </c>
      <c r="CL92" s="18">
        <f t="shared" si="250"/>
        <v>2.5935725036669854</v>
      </c>
      <c r="CM92" s="18">
        <f t="shared" si="250"/>
        <v>-11.479706374332077</v>
      </c>
      <c r="CN92" s="18">
        <f t="shared" si="250"/>
        <v>-5.9828240404276141</v>
      </c>
      <c r="CO92" s="18">
        <f t="shared" si="250"/>
        <v>-2.4589750671881849</v>
      </c>
      <c r="CP92" s="18">
        <f t="shared" si="251"/>
        <v>-4.1571984025593594</v>
      </c>
      <c r="CR92" s="18">
        <f t="shared" si="252"/>
        <v>-3.6480273720318701</v>
      </c>
      <c r="CS92" s="18">
        <f t="shared" si="253"/>
        <v>1.5293710515718928</v>
      </c>
      <c r="CT92" s="18">
        <f t="shared" si="254"/>
        <v>-1.2476471468895745</v>
      </c>
    </row>
    <row r="93" spans="1:98" x14ac:dyDescent="0.2">
      <c r="A93" t="str">
        <f t="shared" si="209"/>
        <v>41 Administrative occupations</v>
      </c>
      <c r="B93" s="18">
        <f t="shared" si="210"/>
        <v>1.8060732486908204</v>
      </c>
      <c r="C93" s="18">
        <f t="shared" si="210"/>
        <v>-7.0611776930616932</v>
      </c>
      <c r="D93" s="18">
        <f t="shared" si="210"/>
        <v>7.5856863343016556</v>
      </c>
      <c r="E93" s="18">
        <f t="shared" si="210"/>
        <v>4.0878990314840769</v>
      </c>
      <c r="F93" s="18">
        <f t="shared" si="211"/>
        <v>4.4265076392302261</v>
      </c>
      <c r="H93" s="18">
        <f t="shared" si="212"/>
        <v>5.2410065928058192</v>
      </c>
      <c r="I93" s="18">
        <f t="shared" si="213"/>
        <v>4.3227568009031048</v>
      </c>
      <c r="J93" s="18">
        <f t="shared" si="214"/>
        <v>7.6899816892260775</v>
      </c>
      <c r="L93" t="str">
        <f t="shared" si="255"/>
        <v>41 Administrative occupations</v>
      </c>
      <c r="M93" s="18">
        <f t="shared" si="215"/>
        <v>3.8240197241535601</v>
      </c>
      <c r="N93" s="18">
        <f t="shared" si="215"/>
        <v>-4.9577744329362243</v>
      </c>
      <c r="O93" s="18">
        <f t="shared" si="215"/>
        <v>7.3831189199031977</v>
      </c>
      <c r="P93" s="18">
        <f t="shared" si="215"/>
        <v>3.2618295841453815</v>
      </c>
      <c r="Q93" s="18">
        <f t="shared" si="216"/>
        <v>3.9919390935189591</v>
      </c>
      <c r="S93" s="18">
        <f t="shared" si="217"/>
        <v>4.6177113376944856</v>
      </c>
      <c r="T93" s="18">
        <f t="shared" si="218"/>
        <v>4.3306024420798339</v>
      </c>
      <c r="U93" s="18">
        <f t="shared" si="219"/>
        <v>7.2491793267601912</v>
      </c>
      <c r="W93" t="str">
        <f t="shared" si="256"/>
        <v>41 Administrative occupations</v>
      </c>
      <c r="X93" s="18">
        <f t="shared" si="220"/>
        <v>0.64551786823670021</v>
      </c>
      <c r="Y93" s="18">
        <f t="shared" si="220"/>
        <v>4.2720810243662255</v>
      </c>
      <c r="Z93" s="18">
        <f t="shared" si="220"/>
        <v>2.3645779996464888</v>
      </c>
      <c r="AA93" s="18">
        <f t="shared" si="220"/>
        <v>1.7559770054029089</v>
      </c>
      <c r="AB93" s="18">
        <f t="shared" si="221"/>
        <v>2.1015274562041553</v>
      </c>
      <c r="AD93" s="18">
        <f t="shared" si="222"/>
        <v>1.9584408938648545</v>
      </c>
      <c r="AE93" s="18">
        <f t="shared" si="223"/>
        <v>3.390658617793596</v>
      </c>
      <c r="AF93" s="18">
        <f t="shared" si="224"/>
        <v>4.6827041233755695</v>
      </c>
      <c r="AH93" t="str">
        <f t="shared" si="257"/>
        <v>41 Administrative occupations</v>
      </c>
      <c r="AI93" s="18">
        <f t="shared" si="225"/>
        <v>1.0798714998847769</v>
      </c>
      <c r="AJ93" s="18">
        <f t="shared" si="225"/>
        <v>2.295549040833067</v>
      </c>
      <c r="AK93" s="18">
        <f t="shared" si="225"/>
        <v>1.837731128263953</v>
      </c>
      <c r="AL93" s="18">
        <f t="shared" si="225"/>
        <v>1.1907606948833749</v>
      </c>
      <c r="AM93" s="18">
        <f t="shared" si="226"/>
        <v>1.4613315254815351</v>
      </c>
      <c r="AO93" s="18">
        <f t="shared" si="227"/>
        <v>1.4059595258003155</v>
      </c>
      <c r="AP93" s="18">
        <f t="shared" si="228"/>
        <v>3.4121264643001803</v>
      </c>
      <c r="AQ93" s="18">
        <f t="shared" si="229"/>
        <v>4.3245339088862078</v>
      </c>
      <c r="AS93" t="str">
        <f t="shared" si="258"/>
        <v>41 Administrative occupations</v>
      </c>
      <c r="AT93" s="18">
        <f t="shared" si="230"/>
        <v>0.10396568156239017</v>
      </c>
      <c r="AU93" s="18">
        <f t="shared" si="230"/>
        <v>3.852662494363468</v>
      </c>
      <c r="AV93" s="18">
        <f t="shared" si="230"/>
        <v>0.98146134371797089</v>
      </c>
      <c r="AW93" s="18">
        <f t="shared" si="230"/>
        <v>1.3272349038258469</v>
      </c>
      <c r="AX93" s="18">
        <f t="shared" si="231"/>
        <v>1.3749114501549364</v>
      </c>
      <c r="AZ93" s="18">
        <f t="shared" si="232"/>
        <v>1.2118456976691228</v>
      </c>
      <c r="BA93" s="18">
        <f t="shared" si="233"/>
        <v>3.1563168195043456</v>
      </c>
      <c r="BB93" s="18">
        <f t="shared" si="234"/>
        <v>3.9649087500632341</v>
      </c>
      <c r="BD93" t="str">
        <f t="shared" si="259"/>
        <v>41 Administrative occupations</v>
      </c>
      <c r="BE93" s="18">
        <f t="shared" si="235"/>
        <v>-0.58725850828098558</v>
      </c>
      <c r="BF93" s="18">
        <f t="shared" si="235"/>
        <v>16.047326622579373</v>
      </c>
      <c r="BG93" s="18">
        <f t="shared" si="235"/>
        <v>-2.3917491867385787</v>
      </c>
      <c r="BH93" s="18">
        <f t="shared" si="235"/>
        <v>-0.43520273792093667</v>
      </c>
      <c r="BI93" s="18">
        <f t="shared" si="236"/>
        <v>-9.8876932820934904E-2</v>
      </c>
      <c r="BK93" s="18">
        <f t="shared" si="237"/>
        <v>-1.0917041533402672</v>
      </c>
      <c r="BL93" s="18">
        <f t="shared" si="238"/>
        <v>2.2863789192563821</v>
      </c>
      <c r="BM93" s="18">
        <f t="shared" si="239"/>
        <v>1.5088163870051297</v>
      </c>
      <c r="BO93" t="str">
        <f t="shared" si="260"/>
        <v>41 Administrative occupations</v>
      </c>
      <c r="BP93" s="18">
        <f t="shared" si="240"/>
        <v>-2.5316378651170091</v>
      </c>
      <c r="BQ93" s="18">
        <f t="shared" si="240"/>
        <v>19.824183647876701</v>
      </c>
      <c r="BR93" s="18">
        <f t="shared" si="240"/>
        <v>-5.1373831345373766</v>
      </c>
      <c r="BS93" s="18">
        <f t="shared" si="240"/>
        <v>-3.5123759041851943</v>
      </c>
      <c r="BT93" s="18">
        <f t="shared" si="241"/>
        <v>-2.7149723294533579</v>
      </c>
      <c r="BV93" s="18">
        <f t="shared" si="242"/>
        <v>-4.0571146164108285</v>
      </c>
      <c r="BW93" s="18">
        <f t="shared" si="243"/>
        <v>1.7845345217295749</v>
      </c>
      <c r="BX93" s="18">
        <f t="shared" si="244"/>
        <v>-1.1468719335736233</v>
      </c>
      <c r="BZ93" t="str">
        <f t="shared" si="261"/>
        <v>41 Administrative occupations</v>
      </c>
      <c r="CA93" s="18">
        <f t="shared" si="245"/>
        <v>-4.0909885214102104</v>
      </c>
      <c r="CB93" s="18">
        <f t="shared" si="245"/>
        <v>-7.0492111369839243</v>
      </c>
      <c r="CC93" s="18">
        <f t="shared" si="245"/>
        <v>-7.8203926933960055</v>
      </c>
      <c r="CD93" s="18">
        <f t="shared" si="245"/>
        <v>-8.7840925626087909</v>
      </c>
      <c r="CE93" s="18">
        <f t="shared" si="246"/>
        <v>-8.3761949591556473</v>
      </c>
      <c r="CG93" s="18">
        <f t="shared" si="247"/>
        <v>-8.4639839603002809</v>
      </c>
      <c r="CH93" s="18">
        <f t="shared" si="248"/>
        <v>1.1713267714659192</v>
      </c>
      <c r="CI93" s="18">
        <f t="shared" si="249"/>
        <v>-5.0969459921948452</v>
      </c>
      <c r="CK93" t="str">
        <f t="shared" si="262"/>
        <v>41 Administrative occupations</v>
      </c>
      <c r="CL93" s="18">
        <f t="shared" si="250"/>
        <v>-2.3597151213990197</v>
      </c>
      <c r="CM93" s="18">
        <f t="shared" si="250"/>
        <v>-6.9596224128755431</v>
      </c>
      <c r="CN93" s="18">
        <f t="shared" si="250"/>
        <v>-5.920936636789131</v>
      </c>
      <c r="CO93" s="18">
        <f t="shared" si="250"/>
        <v>-5.39900895772284</v>
      </c>
      <c r="CP93" s="18">
        <f t="shared" si="251"/>
        <v>-5.6605525715357157</v>
      </c>
      <c r="CR93" s="18">
        <f t="shared" si="252"/>
        <v>-5.5733057852970109</v>
      </c>
      <c r="CS93" s="18">
        <f t="shared" si="253"/>
        <v>1.3041913010462869</v>
      </c>
      <c r="CT93" s="18">
        <f t="shared" si="254"/>
        <v>-2.9555537602221293</v>
      </c>
    </row>
    <row r="94" spans="1:98" x14ac:dyDescent="0.2">
      <c r="A94" t="str">
        <f t="shared" si="209"/>
        <v>42 Secretarial and related occupations</v>
      </c>
      <c r="B94" s="18">
        <f t="shared" si="210"/>
        <v>4.3453063835358519</v>
      </c>
      <c r="C94" s="18">
        <f t="shared" si="210"/>
        <v>-18.724807379980891</v>
      </c>
      <c r="D94" s="18">
        <f t="shared" si="210"/>
        <v>15.182407719884306</v>
      </c>
      <c r="E94" s="18">
        <f t="shared" si="210"/>
        <v>6.42717927069687</v>
      </c>
      <c r="F94" s="18">
        <f t="shared" si="211"/>
        <v>7.2663228554739945</v>
      </c>
      <c r="H94" s="18">
        <f t="shared" si="212"/>
        <v>9.2690294029297746</v>
      </c>
      <c r="I94" s="18">
        <f t="shared" si="213"/>
        <v>6.5417869288352026</v>
      </c>
      <c r="J94" s="18">
        <f t="shared" si="214"/>
        <v>11.8528897695777</v>
      </c>
      <c r="L94" t="str">
        <f t="shared" si="255"/>
        <v>42 Secretarial and related occupations</v>
      </c>
      <c r="M94" s="18">
        <f t="shared" si="215"/>
        <v>2.3741384797295373</v>
      </c>
      <c r="N94" s="18">
        <f t="shared" si="215"/>
        <v>-9.9155970691757407</v>
      </c>
      <c r="O94" s="18">
        <f t="shared" si="215"/>
        <v>14.13801738449958</v>
      </c>
      <c r="P94" s="18">
        <f t="shared" si="215"/>
        <v>2.9150562879118658</v>
      </c>
      <c r="Q94" s="18">
        <f t="shared" si="216"/>
        <v>5.417302537433355</v>
      </c>
      <c r="S94" s="18">
        <f t="shared" si="217"/>
        <v>6.5277412878670615</v>
      </c>
      <c r="T94" s="18">
        <f t="shared" si="218"/>
        <v>5.5183821247567266</v>
      </c>
      <c r="U94" s="18">
        <f t="shared" si="219"/>
        <v>9.346765377849021</v>
      </c>
      <c r="W94" t="str">
        <f t="shared" si="256"/>
        <v>42 Secretarial and related occupations</v>
      </c>
      <c r="X94" s="18">
        <f t="shared" si="220"/>
        <v>-1.0710242309092899</v>
      </c>
      <c r="Y94" s="18">
        <f t="shared" si="220"/>
        <v>-5.1026462913151267</v>
      </c>
      <c r="Z94" s="18">
        <f t="shared" si="220"/>
        <v>9.4475647854105347</v>
      </c>
      <c r="AA94" s="18">
        <f t="shared" si="220"/>
        <v>3.0707482535039077</v>
      </c>
      <c r="AB94" s="18">
        <f t="shared" si="221"/>
        <v>4.4816281335310126</v>
      </c>
      <c r="AD94" s="18">
        <f t="shared" si="222"/>
        <v>5.1539651089668626</v>
      </c>
      <c r="AE94" s="18">
        <f t="shared" si="223"/>
        <v>4.8933110927286805</v>
      </c>
      <c r="AF94" s="18">
        <f t="shared" si="224"/>
        <v>8.0009634710068269</v>
      </c>
      <c r="AH94" t="str">
        <f t="shared" si="257"/>
        <v>42 Secretarial and related occupations</v>
      </c>
      <c r="AI94" s="18">
        <f t="shared" si="225"/>
        <v>-2.4543610176672281</v>
      </c>
      <c r="AJ94" s="18">
        <f t="shared" si="225"/>
        <v>-0.61264159986497146</v>
      </c>
      <c r="AK94" s="18">
        <f t="shared" si="225"/>
        <v>7.6090252608520537</v>
      </c>
      <c r="AL94" s="18">
        <f t="shared" si="225"/>
        <v>1.6473421160761559</v>
      </c>
      <c r="AM94" s="18">
        <f t="shared" si="226"/>
        <v>3.3286919578879859</v>
      </c>
      <c r="AO94" s="18">
        <f t="shared" si="227"/>
        <v>3.5969375351238453</v>
      </c>
      <c r="AP94" s="18">
        <f t="shared" si="228"/>
        <v>4.3302598817193116</v>
      </c>
      <c r="AQ94" s="18">
        <f t="shared" si="229"/>
        <v>6.5436642318040139</v>
      </c>
      <c r="AS94" t="str">
        <f t="shared" si="258"/>
        <v>42 Secretarial and related occupations</v>
      </c>
      <c r="AT94" s="18">
        <f t="shared" si="230"/>
        <v>-2.8338475456315404</v>
      </c>
      <c r="AU94" s="18">
        <f t="shared" si="230"/>
        <v>-2.3363387647443612</v>
      </c>
      <c r="AV94" s="18">
        <f t="shared" si="230"/>
        <v>5.9874272472107526</v>
      </c>
      <c r="AW94" s="18">
        <f t="shared" si="230"/>
        <v>3.8774837293886755E-2</v>
      </c>
      <c r="AX94" s="18">
        <f t="shared" si="231"/>
        <v>1.7080960982226445</v>
      </c>
      <c r="AZ94" s="18">
        <f t="shared" si="232"/>
        <v>1.9836049796518651</v>
      </c>
      <c r="BA94" s="18">
        <f t="shared" si="233"/>
        <v>3.8449684865202727</v>
      </c>
      <c r="BB94" s="18">
        <f t="shared" si="234"/>
        <v>5.0830106814195641</v>
      </c>
      <c r="BD94" t="str">
        <f t="shared" si="259"/>
        <v>42 Secretarial and related occupations</v>
      </c>
      <c r="BE94" s="18">
        <f t="shared" si="235"/>
        <v>-3.0584041851890786</v>
      </c>
      <c r="BF94" s="18">
        <f t="shared" si="235"/>
        <v>12.5076329703125</v>
      </c>
      <c r="BG94" s="18">
        <f t="shared" si="235"/>
        <v>3.7182695098801677</v>
      </c>
      <c r="BH94" s="18">
        <f t="shared" si="235"/>
        <v>-5.7716006365912005</v>
      </c>
      <c r="BI94" s="18">
        <f t="shared" si="236"/>
        <v>-1.8212999731864965</v>
      </c>
      <c r="BK94" s="18">
        <f t="shared" si="237"/>
        <v>-2.7089336795892538</v>
      </c>
      <c r="BL94" s="18">
        <f t="shared" si="238"/>
        <v>2.7500632868794339</v>
      </c>
      <c r="BM94" s="18">
        <f t="shared" si="239"/>
        <v>1.0208745501102845</v>
      </c>
      <c r="BO94" t="str">
        <f t="shared" si="260"/>
        <v>42 Secretarial and related occupations</v>
      </c>
      <c r="BP94" s="18">
        <f t="shared" si="240"/>
        <v>-6.002836568848835</v>
      </c>
      <c r="BQ94" s="18">
        <f t="shared" si="240"/>
        <v>14.023042889091997</v>
      </c>
      <c r="BR94" s="18">
        <f t="shared" si="240"/>
        <v>-4.0815004781684987</v>
      </c>
      <c r="BS94" s="18">
        <f t="shared" si="240"/>
        <v>-11.905338734948046</v>
      </c>
      <c r="BT94" s="18">
        <f t="shared" si="241"/>
        <v>-8.060947116868844</v>
      </c>
      <c r="BV94" s="18">
        <f t="shared" si="242"/>
        <v>-9.3710005366608016</v>
      </c>
      <c r="BW94" s="18">
        <f t="shared" si="243"/>
        <v>1.7175533273514842</v>
      </c>
      <c r="BX94" s="18">
        <f t="shared" si="244"/>
        <v>-4.2707523600547637</v>
      </c>
      <c r="BZ94" t="str">
        <f t="shared" si="261"/>
        <v>42 Secretarial and related occupations</v>
      </c>
      <c r="CA94" s="18">
        <f t="shared" si="245"/>
        <v>-2.9985239647167261</v>
      </c>
      <c r="CB94" s="18">
        <f t="shared" si="245"/>
        <v>-13.846017430177726</v>
      </c>
      <c r="CC94" s="18">
        <f t="shared" si="245"/>
        <v>-8.3774872586368065</v>
      </c>
      <c r="CD94" s="18">
        <f t="shared" si="245"/>
        <v>-11.656879850082246</v>
      </c>
      <c r="CE94" s="18">
        <f t="shared" si="246"/>
        <v>-10.784902297008514</v>
      </c>
      <c r="CG94" s="18">
        <f t="shared" si="247"/>
        <v>-10.577002829438808</v>
      </c>
      <c r="CH94" s="18">
        <f t="shared" si="248"/>
        <v>1.248401048988379</v>
      </c>
      <c r="CI94" s="18">
        <f t="shared" si="249"/>
        <v>-6.0603935924990804</v>
      </c>
      <c r="CK94" t="str">
        <f t="shared" si="262"/>
        <v>42 Secretarial and related occupations</v>
      </c>
      <c r="CL94" s="18">
        <f t="shared" si="250"/>
        <v>0.22409262856917245</v>
      </c>
      <c r="CM94" s="18">
        <f t="shared" si="250"/>
        <v>-12.386956050344523</v>
      </c>
      <c r="CN94" s="18">
        <f t="shared" si="250"/>
        <v>0.32858194715092992</v>
      </c>
      <c r="CO94" s="18">
        <f t="shared" si="250"/>
        <v>1.2997744123468991</v>
      </c>
      <c r="CP94" s="18">
        <f t="shared" si="251"/>
        <v>8.3171146746918723E-2</v>
      </c>
      <c r="CR94" s="18">
        <f t="shared" si="252"/>
        <v>0.97500347535375287</v>
      </c>
      <c r="CS94" s="18">
        <f t="shared" si="253"/>
        <v>2.5038371637944312</v>
      </c>
      <c r="CT94" s="18">
        <f t="shared" si="254"/>
        <v>3.2077640513840766</v>
      </c>
    </row>
    <row r="95" spans="1:98" x14ac:dyDescent="0.2">
      <c r="A95" t="str">
        <f t="shared" si="209"/>
        <v>51 Skilled agricultural and related trades</v>
      </c>
      <c r="B95" s="18">
        <f t="shared" si="210"/>
        <v>16.023512818637343</v>
      </c>
      <c r="C95" s="18">
        <f t="shared" si="210"/>
        <v>-46.785716658697119</v>
      </c>
      <c r="D95" s="18">
        <f t="shared" si="210"/>
        <v>7.6346516833050604</v>
      </c>
      <c r="E95" s="18">
        <f t="shared" si="210"/>
        <v>5.5469389042290151</v>
      </c>
      <c r="F95" s="18">
        <f t="shared" si="211"/>
        <v>1.7455267084509618</v>
      </c>
      <c r="H95" s="18">
        <f t="shared" si="212"/>
        <v>6.2383046126198938</v>
      </c>
      <c r="I95" s="18">
        <f t="shared" si="213"/>
        <v>5.1379778906873064</v>
      </c>
      <c r="J95" s="18">
        <f t="shared" si="214"/>
        <v>8.912656292560218</v>
      </c>
      <c r="L95" t="str">
        <f t="shared" si="255"/>
        <v>51 Skilled agricultural and related trades</v>
      </c>
      <c r="M95" s="18">
        <f t="shared" si="215"/>
        <v>2.1815288178039349</v>
      </c>
      <c r="N95" s="18">
        <f t="shared" si="215"/>
        <v>-20.980361522461543</v>
      </c>
      <c r="O95" s="18">
        <f t="shared" si="215"/>
        <v>8.2834555088107997</v>
      </c>
      <c r="P95" s="18">
        <f t="shared" si="215"/>
        <v>5.057986405579884</v>
      </c>
      <c r="Q95" s="18">
        <f t="shared" si="216"/>
        <v>4.1842977065757125</v>
      </c>
      <c r="S95" s="18">
        <f t="shared" si="217"/>
        <v>6.1223236131318526</v>
      </c>
      <c r="T95" s="18">
        <f t="shared" si="218"/>
        <v>5.0053814920242301</v>
      </c>
      <c r="U95" s="18">
        <f t="shared" si="219"/>
        <v>8.7494777437739693</v>
      </c>
      <c r="W95" t="str">
        <f t="shared" si="256"/>
        <v>51 Skilled agricultural and related trades</v>
      </c>
      <c r="X95" s="18">
        <f t="shared" si="220"/>
        <v>1.0992322517007214</v>
      </c>
      <c r="Y95" s="18">
        <f t="shared" si="220"/>
        <v>-5.201969132576945</v>
      </c>
      <c r="Z95" s="18">
        <f t="shared" si="220"/>
        <v>4.2603454949339037</v>
      </c>
      <c r="AA95" s="18">
        <f t="shared" si="220"/>
        <v>3.8993423199236821</v>
      </c>
      <c r="AB95" s="18">
        <f t="shared" si="221"/>
        <v>3.4177759329689028</v>
      </c>
      <c r="AD95" s="18">
        <f t="shared" si="222"/>
        <v>4.0195376108201897</v>
      </c>
      <c r="AE95" s="18">
        <f t="shared" si="223"/>
        <v>4.6067956733684579</v>
      </c>
      <c r="AF95" s="18">
        <f t="shared" si="224"/>
        <v>7.0313646308939992</v>
      </c>
      <c r="AH95" t="str">
        <f t="shared" si="257"/>
        <v>51 Skilled agricultural and related trades</v>
      </c>
      <c r="AI95" s="18">
        <f t="shared" si="225"/>
        <v>3.7513898347554697</v>
      </c>
      <c r="AJ95" s="18">
        <f t="shared" si="225"/>
        <v>-10.490574649444984</v>
      </c>
      <c r="AK95" s="18">
        <f t="shared" si="225"/>
        <v>4.4824280994720134</v>
      </c>
      <c r="AL95" s="18">
        <f t="shared" si="225"/>
        <v>3.6282404389178069</v>
      </c>
      <c r="AM95" s="18">
        <f t="shared" si="226"/>
        <v>2.9476988278426708</v>
      </c>
      <c r="AO95" s="18">
        <f t="shared" si="227"/>
        <v>3.9121908993157373</v>
      </c>
      <c r="AP95" s="18">
        <f t="shared" si="228"/>
        <v>4.8566162683040703</v>
      </c>
      <c r="AQ95" s="18">
        <f t="shared" si="229"/>
        <v>7.1433985745679607</v>
      </c>
      <c r="AS95" t="str">
        <f t="shared" si="258"/>
        <v>51 Skilled agricultural and related trades</v>
      </c>
      <c r="AT95" s="18">
        <f t="shared" si="230"/>
        <v>2.0873648092828434</v>
      </c>
      <c r="AU95" s="18">
        <f t="shared" si="230"/>
        <v>-0.77662937250849717</v>
      </c>
      <c r="AV95" s="18">
        <f t="shared" si="230"/>
        <v>2.6036187629653096</v>
      </c>
      <c r="AW95" s="18">
        <f t="shared" si="230"/>
        <v>3.3164814055710146</v>
      </c>
      <c r="AX95" s="18">
        <f t="shared" si="231"/>
        <v>2.8330495114784915</v>
      </c>
      <c r="AZ95" s="18">
        <f t="shared" si="232"/>
        <v>3.078311908251119</v>
      </c>
      <c r="BA95" s="18">
        <f t="shared" si="233"/>
        <v>4.1704000760050208</v>
      </c>
      <c r="BB95" s="18">
        <f t="shared" si="234"/>
        <v>6.0733271095858576</v>
      </c>
      <c r="BD95" t="str">
        <f t="shared" si="259"/>
        <v>51 Skilled agricultural and related trades</v>
      </c>
      <c r="BE95" s="18">
        <f t="shared" si="235"/>
        <v>1.8251589460980044</v>
      </c>
      <c r="BF95" s="18">
        <f t="shared" si="235"/>
        <v>-10.294264734521374</v>
      </c>
      <c r="BG95" s="18">
        <f t="shared" si="235"/>
        <v>-1.8774868230347685</v>
      </c>
      <c r="BH95" s="18">
        <f t="shared" si="235"/>
        <v>1.1833441606901696</v>
      </c>
      <c r="BI95" s="18">
        <f t="shared" si="236"/>
        <v>-0.53458168374764803</v>
      </c>
      <c r="BK95" s="18">
        <f t="shared" si="237"/>
        <v>0.15260279403972454</v>
      </c>
      <c r="BL95" s="18">
        <f t="shared" si="238"/>
        <v>2.6194125885640629</v>
      </c>
      <c r="BM95" s="18">
        <f t="shared" si="239"/>
        <v>2.7260311908088974</v>
      </c>
      <c r="BO95" t="str">
        <f t="shared" si="260"/>
        <v>51 Skilled agricultural and related trades</v>
      </c>
      <c r="BP95" s="18">
        <f t="shared" si="240"/>
        <v>-0.10997850690824817</v>
      </c>
      <c r="BQ95" s="18">
        <f t="shared" si="240"/>
        <v>-13.013758091692074</v>
      </c>
      <c r="BR95" s="18">
        <f t="shared" si="240"/>
        <v>-2.7304689584939701</v>
      </c>
      <c r="BS95" s="18">
        <f t="shared" si="240"/>
        <v>-1.0363485009775797</v>
      </c>
      <c r="BT95" s="18">
        <f t="shared" si="241"/>
        <v>-2.3593331256544059</v>
      </c>
      <c r="BV95" s="18">
        <f t="shared" si="242"/>
        <v>-1.6043086523287675</v>
      </c>
      <c r="BW95" s="18">
        <f t="shared" si="243"/>
        <v>2.5146751313245952</v>
      </c>
      <c r="BX95" s="18">
        <f t="shared" si="244"/>
        <v>1.4225527481582567</v>
      </c>
      <c r="BZ95" t="str">
        <f t="shared" si="261"/>
        <v>51 Skilled agricultural and related trades</v>
      </c>
      <c r="CA95" s="18">
        <f t="shared" si="245"/>
        <v>-5.5521396846071713</v>
      </c>
      <c r="CB95" s="18">
        <f t="shared" si="245"/>
        <v>-8.944971286017589</v>
      </c>
      <c r="CC95" s="18">
        <f t="shared" si="245"/>
        <v>6.9483626524546871E-2</v>
      </c>
      <c r="CD95" s="18">
        <f t="shared" si="245"/>
        <v>1.1872924209637148</v>
      </c>
      <c r="CE95" s="18">
        <f t="shared" si="246"/>
        <v>0.17388077247204592</v>
      </c>
      <c r="CG95" s="18">
        <f t="shared" si="247"/>
        <v>0.81330896718145862</v>
      </c>
      <c r="CH95" s="18">
        <f t="shared" si="248"/>
        <v>2.6386117099353568</v>
      </c>
      <c r="CI95" s="18">
        <f t="shared" si="249"/>
        <v>3.2136346590108555</v>
      </c>
      <c r="CK95" t="str">
        <f t="shared" si="262"/>
        <v>51 Skilled agricultural and related trades</v>
      </c>
      <c r="CL95" s="18">
        <f t="shared" si="250"/>
        <v>-1.9386267825986514</v>
      </c>
      <c r="CM95" s="18">
        <f t="shared" si="250"/>
        <v>-21.181783838976898</v>
      </c>
      <c r="CN95" s="18">
        <f t="shared" si="250"/>
        <v>-0.2549764526494025</v>
      </c>
      <c r="CO95" s="18">
        <f t="shared" si="250"/>
        <v>-5.2855948952894138</v>
      </c>
      <c r="CP95" s="18">
        <f t="shared" si="251"/>
        <v>-4.8403805455721987</v>
      </c>
      <c r="CR95" s="18">
        <f t="shared" si="252"/>
        <v>-3.6375641374456258</v>
      </c>
      <c r="CS95" s="18">
        <f t="shared" si="253"/>
        <v>1.9485546192757885</v>
      </c>
      <c r="CT95" s="18">
        <f t="shared" si="254"/>
        <v>-0.63163151051044419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1.2684591646557219</v>
      </c>
      <c r="C96" s="18">
        <f t="shared" si="210"/>
        <v>-12.738713353784703</v>
      </c>
      <c r="D96" s="18">
        <f t="shared" si="210"/>
        <v>6.9604497446359437</v>
      </c>
      <c r="E96" s="18">
        <f t="shared" si="210"/>
        <v>2.9157891487388232</v>
      </c>
      <c r="F96" s="18">
        <f t="shared" si="211"/>
        <v>3.0943494471959099</v>
      </c>
      <c r="H96" s="18">
        <f t="shared" si="212"/>
        <v>4.2467231625147095</v>
      </c>
      <c r="I96" s="18">
        <f t="shared" si="213"/>
        <v>3.7919839138087941</v>
      </c>
      <c r="J96" s="18">
        <f t="shared" si="214"/>
        <v>6.6148709945357043</v>
      </c>
      <c r="L96" t="str">
        <f t="shared" si="255"/>
        <v>52 Skilled metal, electrical and electronic trades</v>
      </c>
      <c r="M96" s="18">
        <f t="shared" si="215"/>
        <v>5.0804963475873599</v>
      </c>
      <c r="N96" s="18">
        <f t="shared" si="215"/>
        <v>-22.796211848014313</v>
      </c>
      <c r="O96" s="18">
        <f t="shared" si="215"/>
        <v>12.50980784782001</v>
      </c>
      <c r="P96" s="18">
        <f t="shared" si="215"/>
        <v>3.7999355642327259</v>
      </c>
      <c r="Q96" s="18">
        <f t="shared" si="216"/>
        <v>4.4954992549917749</v>
      </c>
      <c r="S96" s="18">
        <f t="shared" si="217"/>
        <v>6.6256070962111391</v>
      </c>
      <c r="T96" s="18">
        <f t="shared" si="218"/>
        <v>5.0325176011027706</v>
      </c>
      <c r="U96" s="18">
        <f t="shared" si="219"/>
        <v>9.1263320672636539</v>
      </c>
      <c r="W96" t="str">
        <f t="shared" si="256"/>
        <v>52 Skilled metal, electrical and electronic trades</v>
      </c>
      <c r="X96" s="18">
        <f t="shared" si="220"/>
        <v>2.7287830059369966</v>
      </c>
      <c r="Y96" s="18">
        <f t="shared" si="220"/>
        <v>-14.100277573713338</v>
      </c>
      <c r="Z96" s="18">
        <f t="shared" si="220"/>
        <v>6.3806024684070151</v>
      </c>
      <c r="AA96" s="18">
        <f t="shared" si="220"/>
        <v>2.6885766569728631</v>
      </c>
      <c r="AB96" s="18">
        <f t="shared" si="221"/>
        <v>2.6763290644627347</v>
      </c>
      <c r="AD96" s="18">
        <f t="shared" si="222"/>
        <v>3.9047905727110699</v>
      </c>
      <c r="AE96" s="18">
        <f t="shared" si="223"/>
        <v>3.8716104252197958</v>
      </c>
      <c r="AF96" s="18">
        <f t="shared" si="224"/>
        <v>6.4234501618855688</v>
      </c>
      <c r="AH96" t="str">
        <f t="shared" si="257"/>
        <v>52 Skilled metal, electrical and electronic trades</v>
      </c>
      <c r="AI96" s="18">
        <f t="shared" si="225"/>
        <v>1.2884330111234243</v>
      </c>
      <c r="AJ96" s="18">
        <f t="shared" si="225"/>
        <v>-8.5928579953658772</v>
      </c>
      <c r="AK96" s="18">
        <f t="shared" si="225"/>
        <v>3.3160500914290791</v>
      </c>
      <c r="AL96" s="18">
        <f t="shared" si="225"/>
        <v>2.3243198265445519</v>
      </c>
      <c r="AM96" s="18">
        <f t="shared" si="226"/>
        <v>1.9120377232618502</v>
      </c>
      <c r="AO96" s="18">
        <f t="shared" si="227"/>
        <v>2.6538343086554894</v>
      </c>
      <c r="AP96" s="18">
        <f t="shared" si="228"/>
        <v>3.2412542835957625</v>
      </c>
      <c r="AQ96" s="18">
        <f t="shared" si="229"/>
        <v>5.0534514265016206</v>
      </c>
      <c r="AS96" t="str">
        <f t="shared" si="258"/>
        <v>52 Skilled metal, electrical and electronic trades</v>
      </c>
      <c r="AT96" s="18">
        <f t="shared" si="230"/>
        <v>0.76777183609879618</v>
      </c>
      <c r="AU96" s="18">
        <f t="shared" si="230"/>
        <v>-11.645121096527811</v>
      </c>
      <c r="AV96" s="18">
        <f t="shared" si="230"/>
        <v>3.4595293439199981</v>
      </c>
      <c r="AW96" s="18">
        <f t="shared" si="230"/>
        <v>1.6628189662079462</v>
      </c>
      <c r="AX96" s="18">
        <f t="shared" si="231"/>
        <v>1.3284808672413106</v>
      </c>
      <c r="AZ96" s="18">
        <f t="shared" si="232"/>
        <v>2.2582284776865524</v>
      </c>
      <c r="BA96" s="18">
        <f t="shared" si="233"/>
        <v>3.169306032789998</v>
      </c>
      <c r="BB96" s="18">
        <f t="shared" si="234"/>
        <v>4.7109546825841564</v>
      </c>
      <c r="BD96" t="str">
        <f t="shared" si="259"/>
        <v>52 Skilled metal, electrical and electronic trades</v>
      </c>
      <c r="BE96" s="18">
        <f t="shared" si="235"/>
        <v>0.82459413676458926</v>
      </c>
      <c r="BF96" s="18">
        <f t="shared" si="235"/>
        <v>-3.9667197565119716</v>
      </c>
      <c r="BG96" s="18">
        <f t="shared" si="235"/>
        <v>-1.7271913991932397</v>
      </c>
      <c r="BH96" s="18">
        <f t="shared" si="235"/>
        <v>-0.73473138256646697</v>
      </c>
      <c r="BI96" s="18">
        <f t="shared" si="236"/>
        <v>-1.2504525253623</v>
      </c>
      <c r="BK96" s="18">
        <f t="shared" si="237"/>
        <v>-1.0666600724630881</v>
      </c>
      <c r="BL96" s="18">
        <f t="shared" si="238"/>
        <v>1.7956804206173071</v>
      </c>
      <c r="BM96" s="18">
        <f t="shared" si="239"/>
        <v>0.97929305894057794</v>
      </c>
      <c r="BO96" t="str">
        <f t="shared" si="260"/>
        <v>52 Skilled metal, electrical and electronic trades</v>
      </c>
      <c r="BP96" s="18">
        <f t="shared" si="240"/>
        <v>-1.2173041133205387</v>
      </c>
      <c r="BQ96" s="18">
        <f t="shared" si="240"/>
        <v>-7.3244461853017135</v>
      </c>
      <c r="BR96" s="18">
        <f t="shared" si="240"/>
        <v>-3.0648462776945773</v>
      </c>
      <c r="BS96" s="18">
        <f t="shared" si="240"/>
        <v>-2.8569399385693806</v>
      </c>
      <c r="BT96" s="18">
        <f t="shared" si="241"/>
        <v>-3.2071908882817968</v>
      </c>
      <c r="BV96" s="18">
        <f t="shared" si="242"/>
        <v>-2.9262915507885068</v>
      </c>
      <c r="BW96" s="18">
        <f t="shared" si="243"/>
        <v>1.6579010127815152</v>
      </c>
      <c r="BX96" s="18">
        <f t="shared" si="244"/>
        <v>-0.55265005099431885</v>
      </c>
      <c r="BZ96" t="str">
        <f t="shared" si="261"/>
        <v>52 Skilled metal, electrical and electronic trades</v>
      </c>
      <c r="CA96" s="18">
        <f t="shared" si="245"/>
        <v>-3.5786536640655453</v>
      </c>
      <c r="CB96" s="18">
        <f t="shared" si="245"/>
        <v>-14.275308049525414</v>
      </c>
      <c r="CC96" s="18">
        <f t="shared" si="245"/>
        <v>-0.48472008173791048</v>
      </c>
      <c r="CD96" s="18">
        <f t="shared" si="245"/>
        <v>-4.7010310985353794</v>
      </c>
      <c r="CE96" s="18">
        <f t="shared" si="246"/>
        <v>-4.040097127701725</v>
      </c>
      <c r="CG96" s="18">
        <f t="shared" si="247"/>
        <v>-3.3158261026401736</v>
      </c>
      <c r="CH96" s="18">
        <f t="shared" si="248"/>
        <v>1.7577642360439016</v>
      </c>
      <c r="CI96" s="18">
        <f t="shared" si="249"/>
        <v>-0.68721185999940371</v>
      </c>
      <c r="CK96" t="str">
        <f t="shared" si="262"/>
        <v>52 Skilled metal, electrical and electronic trades</v>
      </c>
      <c r="CL96" s="18">
        <f t="shared" si="250"/>
        <v>1.4077845722362259</v>
      </c>
      <c r="CM96" s="18">
        <f t="shared" si="250"/>
        <v>-25.000364074550507</v>
      </c>
      <c r="CN96" s="18">
        <f t="shared" si="250"/>
        <v>-1.9033125586091382</v>
      </c>
      <c r="CO96" s="18">
        <f t="shared" si="250"/>
        <v>-4.2304007289814756</v>
      </c>
      <c r="CP96" s="18">
        <f t="shared" si="251"/>
        <v>-4.9722441888088165</v>
      </c>
      <c r="CR96" s="18">
        <f t="shared" si="252"/>
        <v>-3.4609040406910041</v>
      </c>
      <c r="CS96" s="18">
        <f t="shared" si="253"/>
        <v>1.7894546733768113</v>
      </c>
      <c r="CT96" s="18">
        <f t="shared" si="254"/>
        <v>-0.74139199997553806</v>
      </c>
    </row>
    <row r="97" spans="1:98" x14ac:dyDescent="0.2">
      <c r="A97" t="str">
        <f t="shared" si="209"/>
        <v>53 Skilled construction and building trades</v>
      </c>
      <c r="B97" s="18">
        <f t="shared" si="210"/>
        <v>-8.0966211065844558</v>
      </c>
      <c r="C97" s="18">
        <f t="shared" si="210"/>
        <v>-38.116876561366588</v>
      </c>
      <c r="D97" s="18">
        <f t="shared" si="210"/>
        <v>12.764043265689651</v>
      </c>
      <c r="E97" s="18">
        <f t="shared" si="210"/>
        <v>0.46210803147606061</v>
      </c>
      <c r="F97" s="18">
        <f t="shared" si="211"/>
        <v>1.0480689014610522</v>
      </c>
      <c r="H97" s="18">
        <f t="shared" si="212"/>
        <v>4.4059071298616193</v>
      </c>
      <c r="I97" s="18">
        <f t="shared" si="213"/>
        <v>4.4054383201274527</v>
      </c>
      <c r="J97" s="18">
        <f t="shared" si="214"/>
        <v>7.1521969691742404</v>
      </c>
      <c r="L97" t="str">
        <f t="shared" si="255"/>
        <v>53 Skilled construction and building trades</v>
      </c>
      <c r="M97" s="18">
        <f t="shared" si="215"/>
        <v>3.4150936343957383E-2</v>
      </c>
      <c r="N97" s="18">
        <f t="shared" si="215"/>
        <v>-27.122787751393375</v>
      </c>
      <c r="O97" s="18">
        <f t="shared" si="215"/>
        <v>10.249848426678199</v>
      </c>
      <c r="P97" s="18">
        <f t="shared" si="215"/>
        <v>2.2902726391492934</v>
      </c>
      <c r="Q97" s="18">
        <f t="shared" si="216"/>
        <v>2.5183410654803007</v>
      </c>
      <c r="S97" s="18">
        <f t="shared" si="217"/>
        <v>4.8774753864845977</v>
      </c>
      <c r="T97" s="18">
        <f t="shared" si="218"/>
        <v>4.7273464350088279</v>
      </c>
      <c r="U97" s="18">
        <f t="shared" si="219"/>
        <v>7.6993130337731586</v>
      </c>
      <c r="W97" t="str">
        <f t="shared" si="256"/>
        <v>53 Skilled construction and building trades</v>
      </c>
      <c r="X97" s="18">
        <f t="shared" si="220"/>
        <v>-0.26389391697089204</v>
      </c>
      <c r="Y97" s="18">
        <f t="shared" si="220"/>
        <v>-15.472769716330248</v>
      </c>
      <c r="Z97" s="18">
        <f t="shared" si="220"/>
        <v>5.8683628079041039</v>
      </c>
      <c r="AA97" s="18">
        <f t="shared" si="220"/>
        <v>1.9733501444449519</v>
      </c>
      <c r="AB97" s="18">
        <f t="shared" si="221"/>
        <v>1.9719926862872272</v>
      </c>
      <c r="AD97" s="18">
        <f t="shared" si="222"/>
        <v>3.2554991947723044</v>
      </c>
      <c r="AE97" s="18">
        <f t="shared" si="223"/>
        <v>3.9509226710745304</v>
      </c>
      <c r="AF97" s="18">
        <f t="shared" si="224"/>
        <v>6.0254165911139967</v>
      </c>
      <c r="AH97" t="str">
        <f t="shared" si="257"/>
        <v>53 Skilled construction and building trades</v>
      </c>
      <c r="AI97" s="18">
        <f t="shared" si="225"/>
        <v>1.8063780439389943</v>
      </c>
      <c r="AJ97" s="18">
        <f t="shared" si="225"/>
        <v>-14.060489766612971</v>
      </c>
      <c r="AK97" s="18">
        <f t="shared" si="225"/>
        <v>5.6051180867484174</v>
      </c>
      <c r="AL97" s="18">
        <f t="shared" si="225"/>
        <v>2.3127036488868047</v>
      </c>
      <c r="AM97" s="18">
        <f t="shared" si="226"/>
        <v>2.2102810393543448</v>
      </c>
      <c r="AO97" s="18">
        <f t="shared" si="227"/>
        <v>3.3986089961439259</v>
      </c>
      <c r="AP97" s="18">
        <f t="shared" si="228"/>
        <v>4.0937246577298136</v>
      </c>
      <c r="AQ97" s="18">
        <f t="shared" si="229"/>
        <v>6.2316768021145386</v>
      </c>
      <c r="AS97" t="str">
        <f t="shared" si="258"/>
        <v>53 Skilled construction and building trades</v>
      </c>
      <c r="AT97" s="18">
        <f t="shared" si="230"/>
        <v>-1.0815175543502864</v>
      </c>
      <c r="AU97" s="18">
        <f t="shared" si="230"/>
        <v>-12.778943024785526</v>
      </c>
      <c r="AV97" s="18">
        <f t="shared" si="230"/>
        <v>5.6989747131467094</v>
      </c>
      <c r="AW97" s="18">
        <f t="shared" si="230"/>
        <v>1.3523932007440509</v>
      </c>
      <c r="AX97" s="18">
        <f t="shared" si="231"/>
        <v>1.7319118217280494</v>
      </c>
      <c r="AZ97" s="18">
        <f t="shared" si="232"/>
        <v>2.7810216335773852</v>
      </c>
      <c r="BA97" s="18">
        <f t="shared" si="233"/>
        <v>3.8477664319281679</v>
      </c>
      <c r="BB97" s="18">
        <f t="shared" si="234"/>
        <v>5.6198409188383147</v>
      </c>
      <c r="BD97" t="str">
        <f t="shared" si="259"/>
        <v>53 Skilled construction and building trades</v>
      </c>
      <c r="BE97" s="18">
        <f t="shared" si="235"/>
        <v>-1.3049821448425591</v>
      </c>
      <c r="BF97" s="18">
        <f t="shared" si="235"/>
        <v>-9.249185751395828</v>
      </c>
      <c r="BG97" s="18">
        <f t="shared" si="235"/>
        <v>-1.5853224410873001</v>
      </c>
      <c r="BH97" s="18">
        <f t="shared" si="235"/>
        <v>-1.1841019321625401</v>
      </c>
      <c r="BI97" s="18">
        <f t="shared" si="236"/>
        <v>-1.8334264405354683</v>
      </c>
      <c r="BK97" s="18">
        <f t="shared" si="237"/>
        <v>-1.3180235188586686</v>
      </c>
      <c r="BL97" s="18">
        <f t="shared" si="238"/>
        <v>1.9369336854159425</v>
      </c>
      <c r="BM97" s="18">
        <f t="shared" si="239"/>
        <v>0.9534884205442129</v>
      </c>
      <c r="BO97" t="str">
        <f t="shared" si="260"/>
        <v>53 Skilled construction and building trades</v>
      </c>
      <c r="BP97" s="18">
        <f t="shared" si="240"/>
        <v>-0.94673677912409104</v>
      </c>
      <c r="BQ97" s="18">
        <f t="shared" si="240"/>
        <v>-8.8742917575263096</v>
      </c>
      <c r="BR97" s="18">
        <f t="shared" si="240"/>
        <v>-0.33484324528744169</v>
      </c>
      <c r="BS97" s="18">
        <f t="shared" si="240"/>
        <v>-1.5080093660316929</v>
      </c>
      <c r="BT97" s="18">
        <f t="shared" si="241"/>
        <v>-1.6220139981952042</v>
      </c>
      <c r="BV97" s="18">
        <f t="shared" si="242"/>
        <v>-1.1184964560781885</v>
      </c>
      <c r="BW97" s="18">
        <f t="shared" si="243"/>
        <v>2.2783187806361793</v>
      </c>
      <c r="BX97" s="18">
        <f t="shared" si="244"/>
        <v>1.4812050974127855</v>
      </c>
      <c r="BZ97" t="str">
        <f t="shared" si="261"/>
        <v>53 Skilled construction and building trades</v>
      </c>
      <c r="CA97" s="18">
        <f t="shared" si="245"/>
        <v>-4.9168663834135984</v>
      </c>
      <c r="CB97" s="18">
        <f t="shared" si="245"/>
        <v>-16.943963034449883</v>
      </c>
      <c r="CC97" s="18">
        <f t="shared" si="245"/>
        <v>0.85646483093140269</v>
      </c>
      <c r="CD97" s="18">
        <f t="shared" si="245"/>
        <v>-2.2107790833937546</v>
      </c>
      <c r="CE97" s="18">
        <f t="shared" si="246"/>
        <v>-2.2650295865078385</v>
      </c>
      <c r="CG97" s="18">
        <f t="shared" si="247"/>
        <v>-1.1988716219974105</v>
      </c>
      <c r="CH97" s="18">
        <f t="shared" si="248"/>
        <v>2.1588437936777449</v>
      </c>
      <c r="CI97" s="18">
        <f t="shared" si="249"/>
        <v>1.2909338346874799</v>
      </c>
      <c r="CK97" t="str">
        <f t="shared" si="262"/>
        <v>53 Skilled construction and building trades</v>
      </c>
      <c r="CL97" s="18">
        <f t="shared" si="250"/>
        <v>-2.5436282662010923</v>
      </c>
      <c r="CM97" s="18">
        <f t="shared" si="250"/>
        <v>-29.696921123434528</v>
      </c>
      <c r="CN97" s="18">
        <f t="shared" si="250"/>
        <v>-5.0951639878192623</v>
      </c>
      <c r="CO97" s="18">
        <f t="shared" si="250"/>
        <v>-12.290125184259947</v>
      </c>
      <c r="CP97" s="18">
        <f t="shared" si="251"/>
        <v>-11.336716477640751</v>
      </c>
      <c r="CR97" s="18">
        <f t="shared" si="252"/>
        <v>-9.9545495140912479</v>
      </c>
      <c r="CS97" s="18">
        <f t="shared" si="253"/>
        <v>1.2049559783345432</v>
      </c>
      <c r="CT97" s="18">
        <f t="shared" si="254"/>
        <v>-5.8591465728636489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-6.1295449398116153</v>
      </c>
      <c r="C98" s="18">
        <f t="shared" si="210"/>
        <v>-16.659707592978489</v>
      </c>
      <c r="D98" s="18">
        <f t="shared" si="210"/>
        <v>9.9110675741226792</v>
      </c>
      <c r="E98" s="18">
        <f t="shared" si="210"/>
        <v>3.4563484210435202</v>
      </c>
      <c r="F98" s="18">
        <f t="shared" si="211"/>
        <v>4.0164674473812001</v>
      </c>
      <c r="H98" s="18">
        <f t="shared" si="212"/>
        <v>5.5646646589490922</v>
      </c>
      <c r="I98" s="18">
        <f t="shared" si="213"/>
        <v>4.6882747292656513</v>
      </c>
      <c r="J98" s="18">
        <f t="shared" si="214"/>
        <v>8.1554213844599488</v>
      </c>
      <c r="L98" t="str">
        <f t="shared" si="255"/>
        <v>54 Textiles, printing and other skilled trades</v>
      </c>
      <c r="M98" s="18">
        <f t="shared" si="215"/>
        <v>0.58107324944747241</v>
      </c>
      <c r="N98" s="18">
        <f t="shared" si="215"/>
        <v>-1.1489663774444048</v>
      </c>
      <c r="O98" s="18">
        <f t="shared" si="215"/>
        <v>8.5308581551915239</v>
      </c>
      <c r="P98" s="18">
        <f t="shared" si="215"/>
        <v>3.694695503699319</v>
      </c>
      <c r="Q98" s="18">
        <f t="shared" si="216"/>
        <v>4.8683778966413183</v>
      </c>
      <c r="S98" s="18">
        <f t="shared" si="217"/>
        <v>5.2823182902217436</v>
      </c>
      <c r="T98" s="18">
        <f t="shared" si="218"/>
        <v>4.7584347682398498</v>
      </c>
      <c r="U98" s="18">
        <f t="shared" si="219"/>
        <v>8.0012051903679104</v>
      </c>
      <c r="W98" t="str">
        <f t="shared" si="256"/>
        <v>54 Textiles, printing and other skilled trades</v>
      </c>
      <c r="X98" s="18">
        <f t="shared" si="220"/>
        <v>-2.8687026517872249</v>
      </c>
      <c r="Y98" s="18">
        <f t="shared" si="220"/>
        <v>-0.85056881860634537</v>
      </c>
      <c r="Z98" s="18">
        <f t="shared" si="220"/>
        <v>4.4361756653698237</v>
      </c>
      <c r="AA98" s="18">
        <f t="shared" si="220"/>
        <v>1.5489036901379372</v>
      </c>
      <c r="AB98" s="18">
        <f t="shared" si="221"/>
        <v>2.2895077605889602</v>
      </c>
      <c r="AD98" s="18">
        <f t="shared" si="222"/>
        <v>2.5023477656325177</v>
      </c>
      <c r="AE98" s="18">
        <f t="shared" si="223"/>
        <v>3.6260910329604545</v>
      </c>
      <c r="AF98" s="18">
        <f t="shared" si="224"/>
        <v>5.2519429365009529</v>
      </c>
      <c r="AH98" t="str">
        <f t="shared" si="257"/>
        <v>54 Textiles, printing and other skilled trades</v>
      </c>
      <c r="AI98" s="18">
        <f t="shared" si="225"/>
        <v>-2.590095120049396</v>
      </c>
      <c r="AJ98" s="18">
        <f t="shared" si="225"/>
        <v>-6.1712143654161888</v>
      </c>
      <c r="AK98" s="18">
        <f t="shared" si="225"/>
        <v>2.537999065017349</v>
      </c>
      <c r="AL98" s="18">
        <f t="shared" si="225"/>
        <v>1.7607433803539019</v>
      </c>
      <c r="AM98" s="18">
        <f t="shared" si="226"/>
        <v>1.4869468394283825</v>
      </c>
      <c r="AO98" s="18">
        <f t="shared" si="227"/>
        <v>2.0191717564475242</v>
      </c>
      <c r="AP98" s="18">
        <f t="shared" si="228"/>
        <v>3.5393821114281909</v>
      </c>
      <c r="AQ98" s="18">
        <f t="shared" si="229"/>
        <v>4.8492506434314908</v>
      </c>
      <c r="AS98" t="str">
        <f t="shared" si="258"/>
        <v>54 Textiles, printing and other skilled trades</v>
      </c>
      <c r="AT98" s="18">
        <f t="shared" si="230"/>
        <v>-4.0914362605035564</v>
      </c>
      <c r="AU98" s="18">
        <f t="shared" si="230"/>
        <v>-7.9821234558457466</v>
      </c>
      <c r="AV98" s="18">
        <f t="shared" si="230"/>
        <v>4.1002978346851515</v>
      </c>
      <c r="AW98" s="18">
        <f t="shared" si="230"/>
        <v>1.5115039103551053</v>
      </c>
      <c r="AX98" s="18">
        <f t="shared" si="231"/>
        <v>1.6875521329666743</v>
      </c>
      <c r="AZ98" s="18">
        <f t="shared" si="232"/>
        <v>2.367201789144846</v>
      </c>
      <c r="BA98" s="18">
        <f t="shared" si="233"/>
        <v>3.4905135865812564</v>
      </c>
      <c r="BB98" s="18">
        <f t="shared" si="234"/>
        <v>5.0487477559129967</v>
      </c>
      <c r="BD98" t="str">
        <f t="shared" si="259"/>
        <v>54 Textiles, printing and other skilled trades</v>
      </c>
      <c r="BE98" s="18">
        <f t="shared" si="235"/>
        <v>-2.5716280502489086</v>
      </c>
      <c r="BF98" s="18">
        <f t="shared" si="235"/>
        <v>0.91125233058124699</v>
      </c>
      <c r="BG98" s="18">
        <f t="shared" si="235"/>
        <v>0.10097140408862337</v>
      </c>
      <c r="BH98" s="18">
        <f t="shared" si="235"/>
        <v>0.36918679731374748</v>
      </c>
      <c r="BI98" s="18">
        <f t="shared" si="236"/>
        <v>0.31905775576182016</v>
      </c>
      <c r="BK98" s="18">
        <f t="shared" si="237"/>
        <v>0.27970190903674474</v>
      </c>
      <c r="BL98" s="18">
        <f t="shared" si="238"/>
        <v>2.3219305069285712</v>
      </c>
      <c r="BM98" s="18">
        <f t="shared" si="239"/>
        <v>2.5259096303279938</v>
      </c>
      <c r="BO98" t="str">
        <f t="shared" si="260"/>
        <v>54 Textiles, printing and other skilled trades</v>
      </c>
      <c r="BP98" s="18">
        <f t="shared" si="240"/>
        <v>-5.7811373804542381</v>
      </c>
      <c r="BQ98" s="18">
        <f t="shared" si="240"/>
        <v>6.1792788260343734</v>
      </c>
      <c r="BR98" s="18">
        <f t="shared" si="240"/>
        <v>-4.3168653183274568</v>
      </c>
      <c r="BS98" s="18">
        <f t="shared" si="240"/>
        <v>-2.7288349747414453</v>
      </c>
      <c r="BT98" s="18">
        <f t="shared" si="241"/>
        <v>-2.6964646162442096</v>
      </c>
      <c r="BV98" s="18">
        <f t="shared" si="242"/>
        <v>-3.2610854907612952</v>
      </c>
      <c r="BW98" s="18">
        <f t="shared" si="243"/>
        <v>1.7551940980994774</v>
      </c>
      <c r="BX98" s="18">
        <f t="shared" si="244"/>
        <v>-0.65315423864564792</v>
      </c>
      <c r="BZ98" t="str">
        <f t="shared" si="261"/>
        <v>54 Textiles, printing and other skilled trades</v>
      </c>
      <c r="CA98" s="18">
        <f t="shared" si="245"/>
        <v>-5.6677547562061896</v>
      </c>
      <c r="CB98" s="18">
        <f t="shared" si="245"/>
        <v>-5.6818757036713796</v>
      </c>
      <c r="CC98" s="18">
        <f t="shared" si="245"/>
        <v>-2.2162246780585537</v>
      </c>
      <c r="CD98" s="18">
        <f t="shared" si="245"/>
        <v>-3.8492730722141433</v>
      </c>
      <c r="CE98" s="18">
        <f t="shared" si="246"/>
        <v>-3.4580803845738584</v>
      </c>
      <c r="CG98" s="18">
        <f t="shared" si="247"/>
        <v>-3.3079766437742242</v>
      </c>
      <c r="CH98" s="18">
        <f t="shared" si="248"/>
        <v>1.6206796305717752</v>
      </c>
      <c r="CI98" s="18">
        <f t="shared" si="249"/>
        <v>-0.87517142638544598</v>
      </c>
      <c r="CK98" t="str">
        <f t="shared" si="262"/>
        <v>54 Textiles, printing and other skilled trades</v>
      </c>
      <c r="CL98" s="18">
        <f t="shared" si="250"/>
        <v>-3.6593746181171616</v>
      </c>
      <c r="CM98" s="18">
        <f t="shared" si="250"/>
        <v>-18.108922604153697</v>
      </c>
      <c r="CN98" s="18">
        <f t="shared" si="250"/>
        <v>-7.9957575812029784</v>
      </c>
      <c r="CO98" s="18">
        <f t="shared" si="250"/>
        <v>-5.0607834731440482</v>
      </c>
      <c r="CP98" s="18">
        <f t="shared" si="251"/>
        <v>-6.852593369703353</v>
      </c>
      <c r="CR98" s="18">
        <f t="shared" si="252"/>
        <v>-6.0493663602912529</v>
      </c>
      <c r="CS98" s="18">
        <f t="shared" si="253"/>
        <v>1.1990905982365296</v>
      </c>
      <c r="CT98" s="18">
        <f t="shared" si="254"/>
        <v>-3.4786579430878484</v>
      </c>
    </row>
    <row r="99" spans="1:98" x14ac:dyDescent="0.2">
      <c r="A99" t="str">
        <f t="shared" si="209"/>
        <v>61 Caring personal service occupations</v>
      </c>
      <c r="B99" s="18">
        <f t="shared" si="210"/>
        <v>2.8241968550209773</v>
      </c>
      <c r="C99" s="18">
        <f t="shared" si="210"/>
        <v>-17.597576113027792</v>
      </c>
      <c r="D99" s="18">
        <f t="shared" si="210"/>
        <v>12.350389587261802</v>
      </c>
      <c r="E99" s="18">
        <f t="shared" si="210"/>
        <v>4.5907066639105487</v>
      </c>
      <c r="F99" s="18">
        <f t="shared" si="211"/>
        <v>5.3741275990611959</v>
      </c>
      <c r="H99" s="18">
        <f t="shared" si="212"/>
        <v>7.115813996970366</v>
      </c>
      <c r="I99" s="18">
        <f t="shared" si="213"/>
        <v>5.5343229145531136</v>
      </c>
      <c r="J99" s="18">
        <f t="shared" si="214"/>
        <v>9.7689662765453544</v>
      </c>
      <c r="L99" t="str">
        <f t="shared" si="255"/>
        <v>61 Caring personal service occupations</v>
      </c>
      <c r="M99" s="18">
        <f t="shared" si="215"/>
        <v>6.8814110170276166</v>
      </c>
      <c r="N99" s="18">
        <f t="shared" si="215"/>
        <v>-17.737083111868778</v>
      </c>
      <c r="O99" s="18">
        <f t="shared" si="215"/>
        <v>11.112104086063246</v>
      </c>
      <c r="P99" s="18">
        <f t="shared" si="215"/>
        <v>4.8128070466397332</v>
      </c>
      <c r="Q99" s="18">
        <f t="shared" si="216"/>
        <v>5.1379864426004618</v>
      </c>
      <c r="S99" s="18">
        <f t="shared" si="217"/>
        <v>6.8718577337328668</v>
      </c>
      <c r="T99" s="18">
        <f t="shared" si="218"/>
        <v>5.5205801694510725</v>
      </c>
      <c r="U99" s="18">
        <f t="shared" si="219"/>
        <v>9.5885232419635749</v>
      </c>
      <c r="W99" t="str">
        <f t="shared" si="256"/>
        <v>61 Caring personal service occupations</v>
      </c>
      <c r="X99" s="18">
        <f t="shared" si="220"/>
        <v>2.9344977403726658</v>
      </c>
      <c r="Y99" s="18">
        <f t="shared" si="220"/>
        <v>-11.395413495293372</v>
      </c>
      <c r="Z99" s="18">
        <f t="shared" si="220"/>
        <v>5.0892043413696575</v>
      </c>
      <c r="AA99" s="18">
        <f t="shared" si="220"/>
        <v>1.6798922854561305</v>
      </c>
      <c r="AB99" s="18">
        <f t="shared" si="221"/>
        <v>1.8532388078679185</v>
      </c>
      <c r="AD99" s="18">
        <f t="shared" si="222"/>
        <v>2.8038595489967788</v>
      </c>
      <c r="AE99" s="18">
        <f t="shared" si="223"/>
        <v>4.2937531902142556</v>
      </c>
      <c r="AF99" s="18">
        <f t="shared" si="224"/>
        <v>5.9889909689212262</v>
      </c>
      <c r="AH99" t="str">
        <f t="shared" si="257"/>
        <v>61 Caring personal service occupations</v>
      </c>
      <c r="AI99" s="18">
        <f t="shared" si="225"/>
        <v>-0.77686582610881905</v>
      </c>
      <c r="AJ99" s="18">
        <f t="shared" si="225"/>
        <v>-12.228934774443356</v>
      </c>
      <c r="AK99" s="18">
        <f t="shared" si="225"/>
        <v>2.4935148457245093</v>
      </c>
      <c r="AL99" s="18">
        <f t="shared" si="225"/>
        <v>-5.4186756416962911E-2</v>
      </c>
      <c r="AM99" s="18">
        <f t="shared" si="226"/>
        <v>-7.9416780800567466E-2</v>
      </c>
      <c r="AO99" s="18">
        <f t="shared" si="227"/>
        <v>0.78793170291089343</v>
      </c>
      <c r="AP99" s="18">
        <f t="shared" si="228"/>
        <v>3.4582508935663281</v>
      </c>
      <c r="AQ99" s="18">
        <f t="shared" si="229"/>
        <v>3.9584347045033663</v>
      </c>
      <c r="AS99" t="str">
        <f t="shared" si="258"/>
        <v>61 Caring personal service occupations</v>
      </c>
      <c r="AT99" s="18">
        <f t="shared" si="230"/>
        <v>1.5130733914459071</v>
      </c>
      <c r="AU99" s="18">
        <f t="shared" si="230"/>
        <v>-11.86741091509208</v>
      </c>
      <c r="AV99" s="18">
        <f t="shared" si="230"/>
        <v>3.2161872111527101</v>
      </c>
      <c r="AW99" s="18">
        <f t="shared" si="230"/>
        <v>0.77473805476282465</v>
      </c>
      <c r="AX99" s="18">
        <f t="shared" si="231"/>
        <v>0.68436215108187426</v>
      </c>
      <c r="AZ99" s="18">
        <f t="shared" si="232"/>
        <v>1.5820694370626276</v>
      </c>
      <c r="BA99" s="18">
        <f t="shared" si="233"/>
        <v>3.7025750025450721</v>
      </c>
      <c r="BB99" s="18">
        <f t="shared" si="234"/>
        <v>4.6968619635947784</v>
      </c>
      <c r="BD99" t="str">
        <f t="shared" si="259"/>
        <v>61 Caring personal service occupations</v>
      </c>
      <c r="BE99" s="18">
        <f t="shared" si="235"/>
        <v>2.2018291751164876</v>
      </c>
      <c r="BF99" s="18">
        <f t="shared" si="235"/>
        <v>3.5950362298884597</v>
      </c>
      <c r="BG99" s="18">
        <f t="shared" si="235"/>
        <v>3.0665064760918126</v>
      </c>
      <c r="BH99" s="18">
        <f t="shared" si="235"/>
        <v>2.5442813169579859</v>
      </c>
      <c r="BI99" s="18">
        <f t="shared" si="236"/>
        <v>2.7726544550243926</v>
      </c>
      <c r="BK99" s="18">
        <f t="shared" si="237"/>
        <v>2.7180617004128882</v>
      </c>
      <c r="BL99" s="18">
        <f t="shared" si="238"/>
        <v>3.6465950312802864</v>
      </c>
      <c r="BM99" s="18">
        <f t="shared" si="239"/>
        <v>5.4177395693784991</v>
      </c>
      <c r="BO99" t="str">
        <f t="shared" si="260"/>
        <v>61 Caring personal service occupations</v>
      </c>
      <c r="BP99" s="18">
        <f t="shared" si="240"/>
        <v>-1.3149196675401931</v>
      </c>
      <c r="BQ99" s="18">
        <f t="shared" si="240"/>
        <v>8.4420115302902268</v>
      </c>
      <c r="BR99" s="18">
        <f t="shared" si="240"/>
        <v>-2.1025092102062604</v>
      </c>
      <c r="BS99" s="18">
        <f t="shared" si="240"/>
        <v>-2.1448023858906207</v>
      </c>
      <c r="BT99" s="18">
        <f t="shared" si="241"/>
        <v>-1.5012096723333479</v>
      </c>
      <c r="BV99" s="18">
        <f t="shared" si="242"/>
        <v>-2.1307066911949057</v>
      </c>
      <c r="BW99" s="18">
        <f t="shared" si="243"/>
        <v>2.4494126914791581</v>
      </c>
      <c r="BX99" s="18">
        <f t="shared" si="244"/>
        <v>1.0033326046007041</v>
      </c>
      <c r="BZ99" t="str">
        <f t="shared" si="261"/>
        <v>61 Caring personal service occupations</v>
      </c>
      <c r="CA99" s="18">
        <f t="shared" si="245"/>
        <v>-13.652994936137375</v>
      </c>
      <c r="CB99" s="18">
        <f t="shared" si="245"/>
        <v>-19.061338364732883</v>
      </c>
      <c r="CC99" s="18">
        <f t="shared" si="245"/>
        <v>-7.3212058008186194</v>
      </c>
      <c r="CD99" s="18">
        <f t="shared" si="245"/>
        <v>-3.1910464392467253</v>
      </c>
      <c r="CE99" s="18">
        <f t="shared" si="246"/>
        <v>-5.5638394462546481</v>
      </c>
      <c r="CG99" s="18">
        <f t="shared" si="247"/>
        <v>-4.5878222178507899</v>
      </c>
      <c r="CH99" s="18">
        <f t="shared" si="248"/>
        <v>1.2584746065898544</v>
      </c>
      <c r="CI99" s="18">
        <f t="shared" si="249"/>
        <v>-2.3431068912907249</v>
      </c>
      <c r="CK99" t="str">
        <f t="shared" si="262"/>
        <v>61 Caring personal service occupations</v>
      </c>
      <c r="CL99" s="18">
        <f t="shared" si="250"/>
        <v>-1.021986951051912</v>
      </c>
      <c r="CM99" s="18">
        <f t="shared" si="250"/>
        <v>-17.861095467397725</v>
      </c>
      <c r="CN99" s="18">
        <f t="shared" si="250"/>
        <v>1.8301939449515858</v>
      </c>
      <c r="CO99" s="18">
        <f t="shared" si="250"/>
        <v>-1.9474242802872577</v>
      </c>
      <c r="CP99" s="18">
        <f t="shared" si="251"/>
        <v>-1.8743347373335273</v>
      </c>
      <c r="CR99" s="18">
        <f t="shared" si="252"/>
        <v>-0.70405165122476854</v>
      </c>
      <c r="CS99" s="18">
        <f t="shared" si="253"/>
        <v>1.8274404509432962</v>
      </c>
      <c r="CT99" s="18">
        <f t="shared" si="254"/>
        <v>1.2876002087637284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9.8914866203481111</v>
      </c>
      <c r="C100" s="18">
        <f t="shared" si="210"/>
        <v>2.5916940706194325E-2</v>
      </c>
      <c r="D100" s="18">
        <f t="shared" si="210"/>
        <v>9.8070513520637235</v>
      </c>
      <c r="E100" s="18">
        <f t="shared" si="210"/>
        <v>5.093731452023853</v>
      </c>
      <c r="F100" s="18">
        <f t="shared" si="211"/>
        <v>6.2158889758850311</v>
      </c>
      <c r="H100" s="18">
        <f t="shared" si="212"/>
        <v>6.6419189780327237</v>
      </c>
      <c r="I100" s="18">
        <f t="shared" si="213"/>
        <v>5.2118660005002759</v>
      </c>
      <c r="J100" s="18">
        <f t="shared" si="214"/>
        <v>9.2435217239155811</v>
      </c>
      <c r="L100" t="str">
        <f t="shared" si="255"/>
        <v>62 Leisure, travel and related personal service occupations</v>
      </c>
      <c r="M100" s="18">
        <f t="shared" si="215"/>
        <v>7.5488450790262895</v>
      </c>
      <c r="N100" s="18">
        <f t="shared" si="215"/>
        <v>-25.730283850149625</v>
      </c>
      <c r="O100" s="18">
        <f t="shared" si="215"/>
        <v>9.0270354245834525</v>
      </c>
      <c r="P100" s="18">
        <f t="shared" si="215"/>
        <v>4.750098193293284</v>
      </c>
      <c r="Q100" s="18">
        <f t="shared" si="216"/>
        <v>3.8129895962957683</v>
      </c>
      <c r="S100" s="18">
        <f t="shared" si="217"/>
        <v>6.1567694317977262</v>
      </c>
      <c r="T100" s="18">
        <f t="shared" si="218"/>
        <v>4.777103751248668</v>
      </c>
      <c r="U100" s="18">
        <f t="shared" si="219"/>
        <v>8.6354877543980191</v>
      </c>
      <c r="W100" t="str">
        <f t="shared" si="256"/>
        <v>62 Leisure, travel and related personal service occupations</v>
      </c>
      <c r="X100" s="18">
        <f t="shared" si="220"/>
        <v>7.5670813217298294</v>
      </c>
      <c r="Y100" s="18">
        <f t="shared" si="220"/>
        <v>-14.603702065480872</v>
      </c>
      <c r="Z100" s="18">
        <f t="shared" si="220"/>
        <v>5.7041551315830885</v>
      </c>
      <c r="AA100" s="18">
        <f t="shared" si="220"/>
        <v>3.2718291978669267</v>
      </c>
      <c r="AB100" s="18">
        <f t="shared" si="221"/>
        <v>2.7974584193352747</v>
      </c>
      <c r="AD100" s="18">
        <f t="shared" si="222"/>
        <v>4.0763212081242006</v>
      </c>
      <c r="AE100" s="18">
        <f t="shared" si="223"/>
        <v>4.3456730011561362</v>
      </c>
      <c r="AF100" s="18">
        <f t="shared" si="224"/>
        <v>6.8819478045565985</v>
      </c>
      <c r="AH100" t="str">
        <f t="shared" si="257"/>
        <v>62 Leisure, travel and related personal service occupations</v>
      </c>
      <c r="AI100" s="18">
        <f t="shared" si="225"/>
        <v>8.0816236269686037</v>
      </c>
      <c r="AJ100" s="18">
        <f t="shared" si="225"/>
        <v>-14.371356776886589</v>
      </c>
      <c r="AK100" s="18">
        <f t="shared" si="225"/>
        <v>3.7499910517853063</v>
      </c>
      <c r="AL100" s="18">
        <f t="shared" si="225"/>
        <v>2.6080798654115389</v>
      </c>
      <c r="AM100" s="18">
        <f t="shared" si="226"/>
        <v>1.8060149691596195</v>
      </c>
      <c r="AO100" s="18">
        <f t="shared" si="227"/>
        <v>2.9873135742384038</v>
      </c>
      <c r="AP100" s="18">
        <f t="shared" si="228"/>
        <v>4.0225403979716523</v>
      </c>
      <c r="AQ100" s="18">
        <f t="shared" si="229"/>
        <v>5.897104513937812</v>
      </c>
      <c r="AS100" t="str">
        <f t="shared" si="258"/>
        <v>62 Leisure, travel and related personal service occupations</v>
      </c>
      <c r="AT100" s="18">
        <f t="shared" si="230"/>
        <v>9.0924251657825028</v>
      </c>
      <c r="AU100" s="18">
        <f t="shared" si="230"/>
        <v>-5.4208801727646527</v>
      </c>
      <c r="AV100" s="18">
        <f t="shared" si="230"/>
        <v>4.0639244021013265</v>
      </c>
      <c r="AW100" s="18">
        <f t="shared" si="230"/>
        <v>2.9218217056662832</v>
      </c>
      <c r="AX100" s="18">
        <f t="shared" si="231"/>
        <v>2.7331683076909252</v>
      </c>
      <c r="AZ100" s="18">
        <f t="shared" si="232"/>
        <v>3.3011230350588727</v>
      </c>
      <c r="BA100" s="18">
        <f t="shared" si="233"/>
        <v>4.1038434347124175</v>
      </c>
      <c r="BB100" s="18">
        <f t="shared" si="234"/>
        <v>6.1727332340971941</v>
      </c>
      <c r="BD100" t="str">
        <f t="shared" si="259"/>
        <v>62 Leisure, travel and related personal service occupations</v>
      </c>
      <c r="BE100" s="18">
        <f t="shared" si="235"/>
        <v>3.5231440937860903</v>
      </c>
      <c r="BF100" s="18">
        <f t="shared" si="235"/>
        <v>-0.1931789296152564</v>
      </c>
      <c r="BG100" s="18">
        <f t="shared" si="235"/>
        <v>-1.3022573235078938</v>
      </c>
      <c r="BH100" s="18">
        <f t="shared" si="235"/>
        <v>-0.54416185249278604</v>
      </c>
      <c r="BI100" s="18">
        <f t="shared" si="236"/>
        <v>-0.75984217980197277</v>
      </c>
      <c r="BK100" s="18">
        <f t="shared" si="237"/>
        <v>-0.79750513475441709</v>
      </c>
      <c r="BL100" s="18">
        <f t="shared" si="238"/>
        <v>2.3412220633355352</v>
      </c>
      <c r="BM100" s="18">
        <f t="shared" si="239"/>
        <v>1.7740528659412336</v>
      </c>
      <c r="BO100" t="str">
        <f t="shared" si="260"/>
        <v>62 Leisure, travel and related personal service occupations</v>
      </c>
      <c r="BP100" s="18">
        <f t="shared" si="240"/>
        <v>1.271949902429137</v>
      </c>
      <c r="BQ100" s="18">
        <f t="shared" si="240"/>
        <v>7.3332120371161436</v>
      </c>
      <c r="BR100" s="18">
        <f t="shared" si="240"/>
        <v>-4.3354930526581015</v>
      </c>
      <c r="BS100" s="18">
        <f t="shared" si="240"/>
        <v>-2.5198573036452232</v>
      </c>
      <c r="BT100" s="18">
        <f t="shared" si="241"/>
        <v>-2.5059487707890682</v>
      </c>
      <c r="BV100" s="18">
        <f t="shared" si="242"/>
        <v>-3.1288660888240338</v>
      </c>
      <c r="BW100" s="18">
        <f t="shared" si="243"/>
        <v>2.0921878518013193</v>
      </c>
      <c r="BX100" s="18">
        <f t="shared" si="244"/>
        <v>-0.10085007751258201</v>
      </c>
      <c r="BZ100" t="str">
        <f t="shared" si="261"/>
        <v>62 Leisure, travel and related personal service occupations</v>
      </c>
      <c r="CA100" s="18">
        <f t="shared" si="245"/>
        <v>3.2966304916195677</v>
      </c>
      <c r="CB100" s="18">
        <f t="shared" si="245"/>
        <v>-13.588985300359358</v>
      </c>
      <c r="CC100" s="18">
        <f t="shared" si="245"/>
        <v>-2.2647421004254653</v>
      </c>
      <c r="CD100" s="18">
        <f t="shared" si="245"/>
        <v>-3.6688632021941059</v>
      </c>
      <c r="CE100" s="18">
        <f t="shared" si="246"/>
        <v>-3.8873023053793254</v>
      </c>
      <c r="CG100" s="18">
        <f t="shared" si="247"/>
        <v>-3.2030786468839056</v>
      </c>
      <c r="CH100" s="18">
        <f t="shared" si="248"/>
        <v>1.854755887171855</v>
      </c>
      <c r="CI100" s="18">
        <f t="shared" si="249"/>
        <v>-0.47508130391580305</v>
      </c>
      <c r="CK100" t="str">
        <f t="shared" si="262"/>
        <v>62 Leisure, travel and related personal service occupations</v>
      </c>
      <c r="CL100" s="18">
        <f t="shared" si="250"/>
        <v>-0.89348671672330182</v>
      </c>
      <c r="CM100" s="18">
        <f t="shared" si="250"/>
        <v>-19.573317940696157</v>
      </c>
      <c r="CN100" s="18">
        <f t="shared" si="250"/>
        <v>-5.3704729220210528</v>
      </c>
      <c r="CO100" s="18">
        <f t="shared" si="250"/>
        <v>-5.3341997307850386</v>
      </c>
      <c r="CP100" s="18">
        <f t="shared" si="251"/>
        <v>-6.3049735936106739</v>
      </c>
      <c r="CR100" s="18">
        <f t="shared" si="252"/>
        <v>-5.3462923391742745</v>
      </c>
      <c r="CS100" s="18">
        <f t="shared" si="253"/>
        <v>1.3926108186492536</v>
      </c>
      <c r="CT100" s="18">
        <f t="shared" si="254"/>
        <v>-2.6429340966315218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-1.5601126097864126</v>
      </c>
      <c r="C101" s="18">
        <f t="shared" si="210"/>
        <v>3.2771973384666975</v>
      </c>
      <c r="D101" s="18">
        <f t="shared" si="210"/>
        <v>6.3480877359630261</v>
      </c>
      <c r="E101" s="18">
        <f t="shared" si="210"/>
        <v>4.7239126708805701</v>
      </c>
      <c r="F101" s="18">
        <f t="shared" si="211"/>
        <v>5.1373355707883706</v>
      </c>
      <c r="H101" s="18">
        <f t="shared" si="212"/>
        <v>5.2625293928793004</v>
      </c>
      <c r="I101" s="18">
        <f t="shared" si="213"/>
        <v>4.6067535981584751</v>
      </c>
      <c r="J101" s="18">
        <f t="shared" si="214"/>
        <v>7.8885666578663027</v>
      </c>
      <c r="L101" t="str">
        <f t="shared" si="255"/>
        <v>63 Community and civil enforcement occupations</v>
      </c>
      <c r="M101" s="18">
        <f t="shared" si="215"/>
        <v>-2.9786055147795532</v>
      </c>
      <c r="N101" s="18">
        <f t="shared" si="215"/>
        <v>15.261442138289549</v>
      </c>
      <c r="O101" s="18">
        <f t="shared" si="215"/>
        <v>3.2970979468991857</v>
      </c>
      <c r="P101" s="18">
        <f t="shared" si="215"/>
        <v>4.0997808026559834</v>
      </c>
      <c r="Q101" s="18">
        <f t="shared" si="216"/>
        <v>4.5114624934985637</v>
      </c>
      <c r="S101" s="18">
        <f t="shared" si="217"/>
        <v>3.8315291949558405</v>
      </c>
      <c r="T101" s="18">
        <f t="shared" si="218"/>
        <v>4.011361827108284</v>
      </c>
      <c r="U101" s="18">
        <f t="shared" si="219"/>
        <v>6.4715997480939258</v>
      </c>
      <c r="W101" t="str">
        <f t="shared" si="256"/>
        <v>63 Community and civil enforcement occupations</v>
      </c>
      <c r="X101" s="18">
        <f t="shared" si="220"/>
        <v>1.1135017086314702</v>
      </c>
      <c r="Y101" s="18">
        <f t="shared" si="220"/>
        <v>8.4260821933824115</v>
      </c>
      <c r="Z101" s="18">
        <f t="shared" si="220"/>
        <v>3.9597426440601824</v>
      </c>
      <c r="AA101" s="18">
        <f t="shared" si="220"/>
        <v>2.9653837083160495</v>
      </c>
      <c r="AB101" s="18">
        <f t="shared" si="221"/>
        <v>3.6091856939722167</v>
      </c>
      <c r="AD101" s="18">
        <f t="shared" si="222"/>
        <v>3.2957754037427733</v>
      </c>
      <c r="AE101" s="18">
        <f t="shared" si="223"/>
        <v>4.2643916497355105</v>
      </c>
      <c r="AF101" s="18">
        <f t="shared" si="224"/>
        <v>6.2913710363580844</v>
      </c>
      <c r="AH101" t="str">
        <f t="shared" si="257"/>
        <v>63 Community and civil enforcement occupations</v>
      </c>
      <c r="AI101" s="18">
        <f t="shared" si="225"/>
        <v>-1.0974598947306791</v>
      </c>
      <c r="AJ101" s="18">
        <f t="shared" si="225"/>
        <v>26.372356292763154</v>
      </c>
      <c r="AK101" s="18">
        <f t="shared" si="225"/>
        <v>0.28983652833405316</v>
      </c>
      <c r="AL101" s="18">
        <f t="shared" si="225"/>
        <v>2.9704487287129488</v>
      </c>
      <c r="AM101" s="18">
        <f t="shared" si="226"/>
        <v>3.440693159488184</v>
      </c>
      <c r="AO101" s="18">
        <f t="shared" si="227"/>
        <v>2.0690434350176146</v>
      </c>
      <c r="AP101" s="18">
        <f t="shared" si="228"/>
        <v>3.5451733590186274</v>
      </c>
      <c r="AQ101" s="18">
        <f t="shared" si="229"/>
        <v>4.8881251524463432</v>
      </c>
      <c r="AS101" t="str">
        <f t="shared" si="258"/>
        <v>63 Community and civil enforcement occupations</v>
      </c>
      <c r="AT101" s="18">
        <f t="shared" si="230"/>
        <v>-3.3857178459314685</v>
      </c>
      <c r="AU101" s="18">
        <f t="shared" si="230"/>
        <v>17.715026220364184</v>
      </c>
      <c r="AV101" s="18">
        <f t="shared" si="230"/>
        <v>-1.6657177764169639</v>
      </c>
      <c r="AW101" s="18">
        <f t="shared" si="230"/>
        <v>1.3595227376210994</v>
      </c>
      <c r="AX101" s="18">
        <f t="shared" si="231"/>
        <v>1.3474065253459733</v>
      </c>
      <c r="AZ101" s="18">
        <f t="shared" si="232"/>
        <v>0.34090691105945758</v>
      </c>
      <c r="BA101" s="18">
        <f t="shared" si="233"/>
        <v>3.1360848026857902</v>
      </c>
      <c r="BB101" s="18">
        <f t="shared" si="234"/>
        <v>3.3592821792370886</v>
      </c>
      <c r="BD101" t="str">
        <f t="shared" si="259"/>
        <v>63 Community and civil enforcement occupations</v>
      </c>
      <c r="BE101" s="18">
        <f t="shared" si="235"/>
        <v>-7.5953791743318178</v>
      </c>
      <c r="BF101" s="18">
        <f t="shared" si="235"/>
        <v>52.480954072082596</v>
      </c>
      <c r="BG101" s="18">
        <f t="shared" si="235"/>
        <v>-8.5552759568909291</v>
      </c>
      <c r="BH101" s="18">
        <f t="shared" si="235"/>
        <v>1.3683064733624573</v>
      </c>
      <c r="BI101" s="18">
        <f t="shared" si="236"/>
        <v>0.69361289322091846</v>
      </c>
      <c r="BK101" s="18">
        <f t="shared" si="237"/>
        <v>-2.053780357058832</v>
      </c>
      <c r="BL101" s="18">
        <f t="shared" si="238"/>
        <v>1.4884649334868216</v>
      </c>
      <c r="BM101" s="18">
        <f t="shared" si="239"/>
        <v>-0.13041563654025978</v>
      </c>
      <c r="BO101" t="str">
        <f t="shared" si="260"/>
        <v>63 Community and civil enforcement occupations</v>
      </c>
      <c r="BP101" s="18">
        <f t="shared" si="240"/>
        <v>-5.2216351617962449</v>
      </c>
      <c r="BQ101" s="18">
        <f t="shared" si="240"/>
        <v>40.816895583247039</v>
      </c>
      <c r="BR101" s="18">
        <f t="shared" si="240"/>
        <v>-7.1763062316575255</v>
      </c>
      <c r="BS101" s="18">
        <f t="shared" si="240"/>
        <v>-1.0497631261097484</v>
      </c>
      <c r="BT101" s="18">
        <f t="shared" si="241"/>
        <v>-0.84380879872815173</v>
      </c>
      <c r="BV101" s="18">
        <f t="shared" si="242"/>
        <v>-3.1356041061567308</v>
      </c>
      <c r="BW101" s="18">
        <f t="shared" si="243"/>
        <v>1.709588460541922</v>
      </c>
      <c r="BX101" s="18">
        <f t="shared" si="244"/>
        <v>-0.62951515438938177</v>
      </c>
      <c r="BZ101" t="str">
        <f t="shared" si="261"/>
        <v>63 Community and civil enforcement occupations</v>
      </c>
      <c r="CA101" s="18">
        <f t="shared" si="245"/>
        <v>-4.4061901088315309</v>
      </c>
      <c r="CB101" s="18">
        <f t="shared" si="245"/>
        <v>23.113767110485938</v>
      </c>
      <c r="CC101" s="18">
        <f t="shared" si="245"/>
        <v>-3.887377380055046</v>
      </c>
      <c r="CD101" s="18">
        <f t="shared" si="245"/>
        <v>-2.099893183382584</v>
      </c>
      <c r="CE101" s="18">
        <f t="shared" si="246"/>
        <v>-1.2578620993312195</v>
      </c>
      <c r="CG101" s="18">
        <f t="shared" si="247"/>
        <v>-2.699384743980271</v>
      </c>
      <c r="CH101" s="18">
        <f t="shared" si="248"/>
        <v>1.7682512965463415</v>
      </c>
      <c r="CI101" s="18">
        <f t="shared" si="249"/>
        <v>-0.24372154004732582</v>
      </c>
      <c r="CK101" t="str">
        <f t="shared" si="262"/>
        <v>63 Community and civil enforcement occupations</v>
      </c>
      <c r="CL101" s="18">
        <f t="shared" si="250"/>
        <v>-7.7004385948768466</v>
      </c>
      <c r="CM101" s="18">
        <f t="shared" si="250"/>
        <v>19.511704474416614</v>
      </c>
      <c r="CN101" s="18">
        <f t="shared" si="250"/>
        <v>-11.321200366033402</v>
      </c>
      <c r="CO101" s="18">
        <f t="shared" si="250"/>
        <v>-3.8465816195021429</v>
      </c>
      <c r="CP101" s="18">
        <f t="shared" si="251"/>
        <v>-4.9647334348266519</v>
      </c>
      <c r="CR101" s="18">
        <f t="shared" si="252"/>
        <v>-6.4056237482745697</v>
      </c>
      <c r="CS101" s="18">
        <f t="shared" si="253"/>
        <v>0.93478390267436318</v>
      </c>
      <c r="CT101" s="18">
        <f t="shared" si="254"/>
        <v>-4.2629131330058527</v>
      </c>
    </row>
    <row r="102" spans="1:98" x14ac:dyDescent="0.2">
      <c r="A102" t="str">
        <f t="shared" si="209"/>
        <v>71 Sales occupations</v>
      </c>
      <c r="B102" s="18">
        <f t="shared" si="210"/>
        <v>-0.1533702131795045</v>
      </c>
      <c r="C102" s="18">
        <f t="shared" si="210"/>
        <v>-14.979598622858692</v>
      </c>
      <c r="D102" s="18">
        <f t="shared" si="210"/>
        <v>7.0408993258443742</v>
      </c>
      <c r="E102" s="18">
        <f t="shared" si="210"/>
        <v>2.6917093531549474</v>
      </c>
      <c r="F102" s="18">
        <f t="shared" si="211"/>
        <v>2.810887446463517</v>
      </c>
      <c r="H102" s="18">
        <f t="shared" si="212"/>
        <v>4.1214414265590804</v>
      </c>
      <c r="I102" s="18">
        <f t="shared" si="213"/>
        <v>3.9309504195438993</v>
      </c>
      <c r="J102" s="18">
        <f t="shared" si="214"/>
        <v>6.6205023795572915</v>
      </c>
      <c r="L102" t="str">
        <f t="shared" si="255"/>
        <v>71 Sales occupations</v>
      </c>
      <c r="M102" s="18">
        <f t="shared" si="215"/>
        <v>4.7137173246228237</v>
      </c>
      <c r="N102" s="18">
        <f t="shared" si="215"/>
        <v>-15.543223686220585</v>
      </c>
      <c r="O102" s="18">
        <f t="shared" si="215"/>
        <v>8.1608036483737934</v>
      </c>
      <c r="P102" s="18">
        <f t="shared" si="215"/>
        <v>3.9474223991866397</v>
      </c>
      <c r="Q102" s="18">
        <f t="shared" si="216"/>
        <v>3.8891228735324468</v>
      </c>
      <c r="S102" s="18">
        <f t="shared" si="217"/>
        <v>5.3333228911326858</v>
      </c>
      <c r="T102" s="18">
        <f t="shared" si="218"/>
        <v>4.3455174053413703</v>
      </c>
      <c r="U102" s="18">
        <f t="shared" si="219"/>
        <v>7.7714707777521097</v>
      </c>
      <c r="W102" t="str">
        <f t="shared" si="256"/>
        <v>71 Sales occupations</v>
      </c>
      <c r="X102" s="18">
        <f t="shared" si="220"/>
        <v>2.8994112343255551</v>
      </c>
      <c r="Y102" s="18">
        <f t="shared" si="220"/>
        <v>-5.5369362711670478</v>
      </c>
      <c r="Z102" s="18">
        <f t="shared" si="220"/>
        <v>3.0907845974037729</v>
      </c>
      <c r="AA102" s="18">
        <f t="shared" si="220"/>
        <v>2.2567168280226646</v>
      </c>
      <c r="AB102" s="18">
        <f t="shared" si="221"/>
        <v>2.0099374201939968</v>
      </c>
      <c r="AD102" s="18">
        <f t="shared" si="222"/>
        <v>2.5339869177281704</v>
      </c>
      <c r="AE102" s="18">
        <f t="shared" si="223"/>
        <v>3.549566241990787</v>
      </c>
      <c r="AF102" s="18">
        <f t="shared" si="224"/>
        <v>5.2125065563590089</v>
      </c>
      <c r="AH102" t="str">
        <f t="shared" si="257"/>
        <v>71 Sales occupations</v>
      </c>
      <c r="AI102" s="18">
        <f t="shared" si="225"/>
        <v>-8.5486259097100614E-3</v>
      </c>
      <c r="AJ102" s="18">
        <f t="shared" si="225"/>
        <v>-4.2722248595752248</v>
      </c>
      <c r="AK102" s="18">
        <f t="shared" si="225"/>
        <v>1.9390666518907196</v>
      </c>
      <c r="AL102" s="18">
        <f t="shared" si="225"/>
        <v>1.5695520512144956</v>
      </c>
      <c r="AM102" s="18">
        <f t="shared" si="226"/>
        <v>1.309118737666215</v>
      </c>
      <c r="AO102" s="18">
        <f t="shared" si="227"/>
        <v>1.6925745180752738</v>
      </c>
      <c r="AP102" s="18">
        <f t="shared" si="228"/>
        <v>3.3841001514191893</v>
      </c>
      <c r="AQ102" s="18">
        <f t="shared" si="229"/>
        <v>4.4943611895624569</v>
      </c>
      <c r="AS102" t="str">
        <f t="shared" si="258"/>
        <v>71 Sales occupations</v>
      </c>
      <c r="AT102" s="18">
        <f t="shared" si="230"/>
        <v>0.99882051209061462</v>
      </c>
      <c r="AU102" s="18">
        <f t="shared" si="230"/>
        <v>-10.026084044668792</v>
      </c>
      <c r="AV102" s="18">
        <f t="shared" si="230"/>
        <v>1.0814669276693278</v>
      </c>
      <c r="AW102" s="18">
        <f t="shared" si="230"/>
        <v>1.4945030532303782</v>
      </c>
      <c r="AX102" s="18">
        <f t="shared" si="231"/>
        <v>0.60480412169190423</v>
      </c>
      <c r="AZ102" s="18">
        <f t="shared" si="232"/>
        <v>1.3566371582287351</v>
      </c>
      <c r="BA102" s="18">
        <f t="shared" si="233"/>
        <v>2.8848991831999848</v>
      </c>
      <c r="BB102" s="18">
        <f t="shared" si="234"/>
        <v>3.8251627415148315</v>
      </c>
      <c r="BD102" t="str">
        <f t="shared" si="259"/>
        <v>71 Sales occupations</v>
      </c>
      <c r="BE102" s="18">
        <f t="shared" si="235"/>
        <v>1.5831004134456705</v>
      </c>
      <c r="BF102" s="18">
        <f t="shared" si="235"/>
        <v>4.441994999894594</v>
      </c>
      <c r="BG102" s="18">
        <f t="shared" si="235"/>
        <v>-0.97047857034210372</v>
      </c>
      <c r="BH102" s="18">
        <f t="shared" si="235"/>
        <v>0.71230163186810636</v>
      </c>
      <c r="BI102" s="18">
        <f t="shared" si="236"/>
        <v>0.41133375181958698</v>
      </c>
      <c r="BK102" s="18">
        <f t="shared" si="237"/>
        <v>0.14822143572534863</v>
      </c>
      <c r="BL102" s="18">
        <f t="shared" si="238"/>
        <v>2.4954213072552411</v>
      </c>
      <c r="BM102" s="18">
        <f t="shared" si="239"/>
        <v>2.6007227026586754</v>
      </c>
      <c r="BO102" t="str">
        <f t="shared" si="260"/>
        <v>71 Sales occupations</v>
      </c>
      <c r="BP102" s="18">
        <f t="shared" si="240"/>
        <v>-1.5358222238323949</v>
      </c>
      <c r="BQ102" s="18">
        <f t="shared" si="240"/>
        <v>7.4113910486715895</v>
      </c>
      <c r="BR102" s="18">
        <f t="shared" si="240"/>
        <v>-4.5324786709168396</v>
      </c>
      <c r="BS102" s="18">
        <f t="shared" si="240"/>
        <v>-2.8173095022441252</v>
      </c>
      <c r="BT102" s="18">
        <f t="shared" si="241"/>
        <v>-2.7502239439395448</v>
      </c>
      <c r="BV102" s="18">
        <f t="shared" si="242"/>
        <v>-3.3924293606486189</v>
      </c>
      <c r="BW102" s="18">
        <f t="shared" si="243"/>
        <v>2.0463294991295733</v>
      </c>
      <c r="BX102" s="18">
        <f t="shared" si="244"/>
        <v>-0.33466773727031107</v>
      </c>
      <c r="BZ102" t="str">
        <f t="shared" si="261"/>
        <v>71 Sales occupations</v>
      </c>
      <c r="CA102" s="18">
        <f t="shared" si="245"/>
        <v>-0.38586339529914637</v>
      </c>
      <c r="CB102" s="18">
        <f t="shared" si="245"/>
        <v>-15.792703654011653</v>
      </c>
      <c r="CC102" s="18">
        <f t="shared" si="245"/>
        <v>-4.8821704560022328</v>
      </c>
      <c r="CD102" s="18">
        <f t="shared" si="245"/>
        <v>-7.4912738295577981</v>
      </c>
      <c r="CE102" s="18">
        <f t="shared" si="246"/>
        <v>-7.2304607963916361</v>
      </c>
      <c r="CG102" s="18">
        <f t="shared" si="247"/>
        <v>-6.6296232623200275</v>
      </c>
      <c r="CH102" s="18">
        <f t="shared" si="248"/>
        <v>1.3545924877667481</v>
      </c>
      <c r="CI102" s="18">
        <f t="shared" si="249"/>
        <v>-3.55507900648252</v>
      </c>
      <c r="CK102" t="str">
        <f t="shared" si="262"/>
        <v>71 Sales occupations</v>
      </c>
      <c r="CL102" s="18">
        <f t="shared" si="250"/>
        <v>-1.5190433187136643</v>
      </c>
      <c r="CM102" s="18">
        <f t="shared" si="250"/>
        <v>-26.76225204030407</v>
      </c>
      <c r="CN102" s="18">
        <f t="shared" si="250"/>
        <v>-6.6454296748941433</v>
      </c>
      <c r="CO102" s="18">
        <f t="shared" si="250"/>
        <v>-5.2149318904059054</v>
      </c>
      <c r="CP102" s="18">
        <f t="shared" si="251"/>
        <v>-7.1726910465739424</v>
      </c>
      <c r="CR102" s="18">
        <f t="shared" si="252"/>
        <v>-5.6941835908074996</v>
      </c>
      <c r="CS102" s="18">
        <f t="shared" si="253"/>
        <v>1.146242125632857</v>
      </c>
      <c r="CT102" s="18">
        <f t="shared" si="254"/>
        <v>-3.3324100133860224</v>
      </c>
    </row>
    <row r="103" spans="1:98" x14ac:dyDescent="0.2">
      <c r="A103" t="str">
        <f t="shared" si="209"/>
        <v>72 Customer service occupations</v>
      </c>
      <c r="B103" s="18">
        <f t="shared" si="210"/>
        <v>2.281076080181621</v>
      </c>
      <c r="C103" s="18">
        <f t="shared" si="210"/>
        <v>-6.1515161575245836</v>
      </c>
      <c r="D103" s="18">
        <f t="shared" si="210"/>
        <v>14.869003583223183</v>
      </c>
      <c r="E103" s="18">
        <f t="shared" si="210"/>
        <v>4.6041804315291701</v>
      </c>
      <c r="F103" s="18">
        <f t="shared" si="211"/>
        <v>6.9813924634626323</v>
      </c>
      <c r="H103" s="18">
        <f t="shared" si="212"/>
        <v>7.9195962920133978</v>
      </c>
      <c r="I103" s="18">
        <f t="shared" si="213"/>
        <v>5.0948879301894845</v>
      </c>
      <c r="J103" s="18">
        <f t="shared" si="214"/>
        <v>10.116695682847032</v>
      </c>
      <c r="L103" t="str">
        <f t="shared" si="255"/>
        <v>72 Customer service occupations</v>
      </c>
      <c r="M103" s="18">
        <f t="shared" si="215"/>
        <v>5.7660508221844431</v>
      </c>
      <c r="N103" s="18">
        <f t="shared" si="215"/>
        <v>-8.7689201202774125</v>
      </c>
      <c r="O103" s="18">
        <f t="shared" si="215"/>
        <v>14.568923012702562</v>
      </c>
      <c r="P103" s="18">
        <f t="shared" si="215"/>
        <v>4.6768152766990312</v>
      </c>
      <c r="Q103" s="18">
        <f t="shared" si="216"/>
        <v>6.7514723547850597</v>
      </c>
      <c r="S103" s="18">
        <f t="shared" si="217"/>
        <v>7.8754476447449706</v>
      </c>
      <c r="T103" s="18">
        <f t="shared" si="218"/>
        <v>5.2831815291232376</v>
      </c>
      <c r="U103" s="18">
        <f t="shared" si="219"/>
        <v>10.182415373531995</v>
      </c>
      <c r="W103" t="str">
        <f t="shared" si="256"/>
        <v>72 Customer service occupations</v>
      </c>
      <c r="X103" s="18">
        <f t="shared" si="220"/>
        <v>2.6412451903952139</v>
      </c>
      <c r="Y103" s="18">
        <f t="shared" si="220"/>
        <v>4.2967238252408668</v>
      </c>
      <c r="Z103" s="18">
        <f t="shared" si="220"/>
        <v>8.5790568989047031</v>
      </c>
      <c r="AA103" s="18">
        <f t="shared" si="220"/>
        <v>2.8287380249722549</v>
      </c>
      <c r="AB103" s="18">
        <f t="shared" si="221"/>
        <v>4.6849206543041255</v>
      </c>
      <c r="AD103" s="18">
        <f t="shared" si="222"/>
        <v>4.7108517572170383</v>
      </c>
      <c r="AE103" s="18">
        <f t="shared" si="223"/>
        <v>4.0882391928526163</v>
      </c>
      <c r="AF103" s="18">
        <f t="shared" si="224"/>
        <v>7.1527094809059388</v>
      </c>
      <c r="AH103" t="str">
        <f t="shared" si="257"/>
        <v>72 Customer service occupations</v>
      </c>
      <c r="AI103" s="18">
        <f t="shared" si="225"/>
        <v>4.3225344242986186</v>
      </c>
      <c r="AJ103" s="18">
        <f t="shared" si="225"/>
        <v>3.4709506945659996</v>
      </c>
      <c r="AK103" s="18">
        <f t="shared" si="225"/>
        <v>8.905983106342541</v>
      </c>
      <c r="AL103" s="18">
        <f t="shared" si="225"/>
        <v>2.9706405125141222</v>
      </c>
      <c r="AM103" s="18">
        <f t="shared" si="226"/>
        <v>4.8215808193220688</v>
      </c>
      <c r="AO103" s="18">
        <f t="shared" si="227"/>
        <v>4.9122471454404959</v>
      </c>
      <c r="AP103" s="18">
        <f t="shared" si="228"/>
        <v>4.3017458549523102</v>
      </c>
      <c r="AQ103" s="18">
        <f t="shared" si="229"/>
        <v>7.4393920843767614</v>
      </c>
      <c r="AS103" t="str">
        <f t="shared" si="258"/>
        <v>72 Customer service occupations</v>
      </c>
      <c r="AT103" s="18">
        <f t="shared" si="230"/>
        <v>1.5516659089836793</v>
      </c>
      <c r="AU103" s="18">
        <f t="shared" si="230"/>
        <v>1.6163892309842831</v>
      </c>
      <c r="AV103" s="18">
        <f t="shared" si="230"/>
        <v>7.8327014117253846</v>
      </c>
      <c r="AW103" s="18">
        <f t="shared" si="230"/>
        <v>2.1646085074918053</v>
      </c>
      <c r="AX103" s="18">
        <f t="shared" si="231"/>
        <v>3.8681887629892442</v>
      </c>
      <c r="AZ103" s="18">
        <f t="shared" si="232"/>
        <v>4.0200708318661738</v>
      </c>
      <c r="BA103" s="18">
        <f t="shared" si="233"/>
        <v>3.680764618465715</v>
      </c>
      <c r="BB103" s="18">
        <f t="shared" si="234"/>
        <v>6.3722257496757084</v>
      </c>
      <c r="BD103" t="str">
        <f t="shared" si="259"/>
        <v>72 Customer service occupations</v>
      </c>
      <c r="BE103" s="18">
        <f t="shared" si="235"/>
        <v>1.0733008828752721</v>
      </c>
      <c r="BF103" s="18">
        <f t="shared" si="235"/>
        <v>15.542755911992078</v>
      </c>
      <c r="BG103" s="18">
        <f t="shared" si="235"/>
        <v>4.6206832736501946</v>
      </c>
      <c r="BH103" s="18">
        <f t="shared" si="235"/>
        <v>1.9310737771644382</v>
      </c>
      <c r="BI103" s="18">
        <f t="shared" si="236"/>
        <v>3.572278314848143</v>
      </c>
      <c r="BK103" s="18">
        <f t="shared" si="237"/>
        <v>2.8198383741509625</v>
      </c>
      <c r="BL103" s="18">
        <f t="shared" si="238"/>
        <v>2.9534570767207446</v>
      </c>
      <c r="BM103" s="18">
        <f t="shared" si="239"/>
        <v>4.9530505877522613</v>
      </c>
      <c r="BO103" t="str">
        <f t="shared" si="260"/>
        <v>72 Customer service occupations</v>
      </c>
      <c r="BP103" s="18">
        <f t="shared" si="240"/>
        <v>0.68293017887475216</v>
      </c>
      <c r="BQ103" s="18">
        <f t="shared" si="240"/>
        <v>14.955821515658375</v>
      </c>
      <c r="BR103" s="18">
        <f t="shared" si="240"/>
        <v>2.0126798689249936</v>
      </c>
      <c r="BS103" s="18">
        <f t="shared" si="240"/>
        <v>-0.85627426847630916</v>
      </c>
      <c r="BT103" s="18">
        <f t="shared" si="241"/>
        <v>0.96093910315766529</v>
      </c>
      <c r="BV103" s="18">
        <f t="shared" si="242"/>
        <v>9.0964842009189084E-2</v>
      </c>
      <c r="BW103" s="18">
        <f t="shared" si="243"/>
        <v>2.7117504663533021</v>
      </c>
      <c r="BX103" s="18">
        <f t="shared" si="244"/>
        <v>2.7744267425336089</v>
      </c>
      <c r="BZ103" t="str">
        <f t="shared" si="261"/>
        <v>72 Customer service occupations</v>
      </c>
      <c r="CA103" s="18">
        <f t="shared" si="245"/>
        <v>-1.8381561087092324</v>
      </c>
      <c r="CB103" s="18">
        <f t="shared" si="245"/>
        <v>-0.95982613883470735</v>
      </c>
      <c r="CC103" s="18">
        <f t="shared" si="245"/>
        <v>3.0648212467871749</v>
      </c>
      <c r="CD103" s="18">
        <f t="shared" si="245"/>
        <v>-0.39596405557065228</v>
      </c>
      <c r="CE103" s="18">
        <f t="shared" si="246"/>
        <v>0.63714654449613661</v>
      </c>
      <c r="CG103" s="18">
        <f t="shared" si="247"/>
        <v>0.74452240148881188</v>
      </c>
      <c r="CH103" s="18">
        <f t="shared" si="248"/>
        <v>2.0640531398556705</v>
      </c>
      <c r="CI103" s="18">
        <f t="shared" si="249"/>
        <v>2.6309052176845871</v>
      </c>
      <c r="CK103" t="str">
        <f t="shared" si="262"/>
        <v>72 Customer service occupations</v>
      </c>
      <c r="CL103" s="18">
        <f t="shared" si="250"/>
        <v>7.5368243759140308</v>
      </c>
      <c r="CM103" s="18">
        <f t="shared" si="250"/>
        <v>-16.260655773655863</v>
      </c>
      <c r="CN103" s="18">
        <f t="shared" si="250"/>
        <v>5.8320817781879253</v>
      </c>
      <c r="CO103" s="18">
        <f t="shared" si="250"/>
        <v>-0.84768598489920466</v>
      </c>
      <c r="CP103" s="18">
        <f t="shared" si="251"/>
        <v>0.13024978448670232</v>
      </c>
      <c r="CR103" s="18">
        <f t="shared" si="252"/>
        <v>1.3306937055298507</v>
      </c>
      <c r="CS103" s="18">
        <f t="shared" si="253"/>
        <v>2.5035323586611202</v>
      </c>
      <c r="CT103" s="18">
        <f t="shared" si="254"/>
        <v>3.471160452828137</v>
      </c>
    </row>
    <row r="104" spans="1:98" x14ac:dyDescent="0.2">
      <c r="A104" t="str">
        <f t="shared" si="209"/>
        <v>81 Process, plant and machine operatives</v>
      </c>
      <c r="B104" s="18">
        <f t="shared" si="210"/>
        <v>2.1241719120326241</v>
      </c>
      <c r="C104" s="18">
        <f t="shared" si="210"/>
        <v>-31.526974931288866</v>
      </c>
      <c r="D104" s="18">
        <f t="shared" si="210"/>
        <v>16.946136206015836</v>
      </c>
      <c r="E104" s="18">
        <f t="shared" si="210"/>
        <v>7.5235122603273696</v>
      </c>
      <c r="F104" s="18">
        <f t="shared" si="211"/>
        <v>7.3137096234392907</v>
      </c>
      <c r="H104" s="18">
        <f t="shared" si="212"/>
        <v>10.576860179367475</v>
      </c>
      <c r="I104" s="18">
        <f t="shared" si="213"/>
        <v>6.814016175299642</v>
      </c>
      <c r="J104" s="18">
        <f t="shared" si="214"/>
        <v>12.941827304481457</v>
      </c>
      <c r="L104" t="str">
        <f t="shared" si="255"/>
        <v>81 Process, plant and machine operatives</v>
      </c>
      <c r="M104" s="18">
        <f t="shared" si="215"/>
        <v>5.1142213919726176</v>
      </c>
      <c r="N104" s="18">
        <f t="shared" si="215"/>
        <v>-23.956352486666198</v>
      </c>
      <c r="O104" s="18">
        <f t="shared" si="215"/>
        <v>15.609851288171672</v>
      </c>
      <c r="P104" s="18">
        <f t="shared" si="215"/>
        <v>5.0857563797598315</v>
      </c>
      <c r="Q104" s="18">
        <f t="shared" si="216"/>
        <v>6.1004512850495907</v>
      </c>
      <c r="S104" s="18">
        <f t="shared" si="217"/>
        <v>8.4827911277277188</v>
      </c>
      <c r="T104" s="18">
        <f t="shared" si="218"/>
        <v>5.8102293814832784</v>
      </c>
      <c r="U104" s="18">
        <f t="shared" si="219"/>
        <v>10.906771237490442</v>
      </c>
      <c r="W104" t="str">
        <f t="shared" si="256"/>
        <v>81 Process, plant and machine operatives</v>
      </c>
      <c r="X104" s="18">
        <f t="shared" si="220"/>
        <v>0.12189013404115823</v>
      </c>
      <c r="Y104" s="18">
        <f t="shared" si="220"/>
        <v>-13.65116028851453</v>
      </c>
      <c r="Z104" s="18">
        <f t="shared" si="220"/>
        <v>11.781331253225957</v>
      </c>
      <c r="AA104" s="18">
        <f t="shared" si="220"/>
        <v>5.106312011547387</v>
      </c>
      <c r="AB104" s="18">
        <f t="shared" si="221"/>
        <v>5.8399020987254247</v>
      </c>
      <c r="AD104" s="18">
        <f t="shared" si="222"/>
        <v>7.2858116219141289</v>
      </c>
      <c r="AE104" s="18">
        <f t="shared" si="223"/>
        <v>5.1372382625193724</v>
      </c>
      <c r="AF104" s="18">
        <f t="shared" si="224"/>
        <v>9.6673663106833665</v>
      </c>
      <c r="AH104" t="str">
        <f t="shared" si="257"/>
        <v>81 Process, plant and machine operatives</v>
      </c>
      <c r="AI104" s="18">
        <f t="shared" si="225"/>
        <v>0.5745780037620607</v>
      </c>
      <c r="AJ104" s="18">
        <f t="shared" si="225"/>
        <v>-9.749778548000986</v>
      </c>
      <c r="AK104" s="18">
        <f t="shared" si="225"/>
        <v>10.560052941047271</v>
      </c>
      <c r="AL104" s="18">
        <f t="shared" si="225"/>
        <v>3.8540064387426964</v>
      </c>
      <c r="AM104" s="18">
        <f t="shared" si="226"/>
        <v>4.9795002885641093</v>
      </c>
      <c r="AO104" s="18">
        <f t="shared" si="227"/>
        <v>6.0428967675402401</v>
      </c>
      <c r="AP104" s="18">
        <f t="shared" si="228"/>
        <v>4.4684047823294382</v>
      </c>
      <c r="AQ104" s="18">
        <f t="shared" si="229"/>
        <v>8.3667973482458358</v>
      </c>
      <c r="AS104" t="str">
        <f t="shared" si="258"/>
        <v>81 Process, plant and machine operatives</v>
      </c>
      <c r="AT104" s="18">
        <f t="shared" si="230"/>
        <v>0.28856515685342643</v>
      </c>
      <c r="AU104" s="18">
        <f t="shared" si="230"/>
        <v>-8.9761554649334769</v>
      </c>
      <c r="AV104" s="18">
        <f t="shared" si="230"/>
        <v>9.6414553441030559</v>
      </c>
      <c r="AW104" s="18">
        <f t="shared" si="230"/>
        <v>3.3769513392713835</v>
      </c>
      <c r="AX104" s="18">
        <f t="shared" si="231"/>
        <v>4.4609920658590818</v>
      </c>
      <c r="AZ104" s="18">
        <f t="shared" si="232"/>
        <v>5.4243043820223935</v>
      </c>
      <c r="BA104" s="18">
        <f t="shared" si="233"/>
        <v>4.2912477000621729</v>
      </c>
      <c r="BB104" s="18">
        <f t="shared" si="234"/>
        <v>7.8034472835111668</v>
      </c>
      <c r="BD104" t="str">
        <f t="shared" si="259"/>
        <v>81 Process, plant and machine operatives</v>
      </c>
      <c r="BE104" s="18">
        <f t="shared" si="235"/>
        <v>0.45632859298665451</v>
      </c>
      <c r="BF104" s="18">
        <f t="shared" si="235"/>
        <v>-0.71853120859627362</v>
      </c>
      <c r="BG104" s="18">
        <f t="shared" si="235"/>
        <v>4.4633064108235754</v>
      </c>
      <c r="BH104" s="18">
        <f t="shared" si="235"/>
        <v>1.4694014268097355</v>
      </c>
      <c r="BI104" s="18">
        <f t="shared" si="236"/>
        <v>2.2562533130699558</v>
      </c>
      <c r="BK104" s="18">
        <f t="shared" si="237"/>
        <v>2.4577123635237452</v>
      </c>
      <c r="BL104" s="18">
        <f t="shared" si="238"/>
        <v>2.6140443571647687</v>
      </c>
      <c r="BM104" s="18">
        <f t="shared" si="239"/>
        <v>4.4157856118765881</v>
      </c>
      <c r="BO104" t="str">
        <f t="shared" si="260"/>
        <v>81 Process, plant and machine operatives</v>
      </c>
      <c r="BP104" s="18">
        <f t="shared" si="240"/>
        <v>-1.165176712862015</v>
      </c>
      <c r="BQ104" s="18">
        <f t="shared" si="240"/>
        <v>-1.0218666243190344</v>
      </c>
      <c r="BR104" s="18">
        <f t="shared" si="240"/>
        <v>3.3948220444978361</v>
      </c>
      <c r="BS104" s="18">
        <f t="shared" si="240"/>
        <v>-0.98242113890489868</v>
      </c>
      <c r="BT104" s="18">
        <f t="shared" si="241"/>
        <v>0.3626834893697195</v>
      </c>
      <c r="BV104" s="18">
        <f t="shared" si="242"/>
        <v>0.45567248290538931</v>
      </c>
      <c r="BW104" s="18">
        <f t="shared" si="243"/>
        <v>2.5109648016162334</v>
      </c>
      <c r="BX104" s="18">
        <f t="shared" si="244"/>
        <v>2.8361305918115587</v>
      </c>
      <c r="BZ104" t="str">
        <f t="shared" si="261"/>
        <v>81 Process, plant and machine operatives</v>
      </c>
      <c r="CA104" s="18">
        <f t="shared" si="245"/>
        <v>-3.314332976743839</v>
      </c>
      <c r="CB104" s="18">
        <f t="shared" si="245"/>
        <v>-15.156052682281162</v>
      </c>
      <c r="CC104" s="18">
        <f t="shared" si="245"/>
        <v>2.8635089563926686</v>
      </c>
      <c r="CD104" s="18">
        <f t="shared" si="245"/>
        <v>-5.9735449203679458</v>
      </c>
      <c r="CE104" s="18">
        <f t="shared" si="246"/>
        <v>-3.9158481965328784</v>
      </c>
      <c r="CG104" s="18">
        <f t="shared" si="247"/>
        <v>-3.1156075123787152</v>
      </c>
      <c r="CH104" s="18">
        <f t="shared" si="248"/>
        <v>1.9497690641540055</v>
      </c>
      <c r="CI104" s="18">
        <f t="shared" si="249"/>
        <v>-0.2857455437893841</v>
      </c>
      <c r="CK104" t="str">
        <f t="shared" si="262"/>
        <v>81 Process, plant and machine operatives</v>
      </c>
      <c r="CL104" s="18">
        <f t="shared" si="250"/>
        <v>-5.0343485114931141</v>
      </c>
      <c r="CM104" s="18">
        <f t="shared" si="250"/>
        <v>-24.703752679779857</v>
      </c>
      <c r="CN104" s="18">
        <f t="shared" si="250"/>
        <v>-10.09773167440885</v>
      </c>
      <c r="CO104" s="18">
        <f t="shared" si="250"/>
        <v>-9.2882610188439685</v>
      </c>
      <c r="CP104" s="18">
        <f t="shared" si="251"/>
        <v>-10.58891930886886</v>
      </c>
      <c r="CR104" s="18">
        <f t="shared" si="252"/>
        <v>-9.5588911679798212</v>
      </c>
      <c r="CS104" s="18">
        <f t="shared" si="253"/>
        <v>0.89247108783707674</v>
      </c>
      <c r="CT104" s="18">
        <f t="shared" si="254"/>
        <v>-6.5132628873323277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3.6103378206909786</v>
      </c>
      <c r="C105" s="18">
        <f t="shared" si="210"/>
        <v>-13.909602945199385</v>
      </c>
      <c r="D105" s="18">
        <f t="shared" si="210"/>
        <v>13.10426948955441</v>
      </c>
      <c r="E105" s="18">
        <f t="shared" si="210"/>
        <v>4.6101995433390774</v>
      </c>
      <c r="F105" s="18">
        <f t="shared" si="211"/>
        <v>5.8962608695724006</v>
      </c>
      <c r="H105" s="18">
        <f t="shared" si="212"/>
        <v>7.36820355248613</v>
      </c>
      <c r="I105" s="18">
        <f t="shared" si="213"/>
        <v>6.4765283798530859</v>
      </c>
      <c r="J105" s="18">
        <f t="shared" si="214"/>
        <v>10.495015866433999</v>
      </c>
      <c r="L105" t="str">
        <f t="shared" si="255"/>
        <v>82 Transport and mobile machine drivers and operatives</v>
      </c>
      <c r="M105" s="18">
        <f t="shared" si="215"/>
        <v>4.3311384429945754</v>
      </c>
      <c r="N105" s="18">
        <f t="shared" si="215"/>
        <v>-16.090068190599172</v>
      </c>
      <c r="O105" s="18">
        <f t="shared" si="215"/>
        <v>10.530896083312724</v>
      </c>
      <c r="P105" s="18">
        <f t="shared" si="215"/>
        <v>3.9855431066554869</v>
      </c>
      <c r="Q105" s="18">
        <f t="shared" si="216"/>
        <v>4.5767381624237435</v>
      </c>
      <c r="S105" s="18">
        <f t="shared" si="217"/>
        <v>6.1230866656933003</v>
      </c>
      <c r="T105" s="18">
        <f t="shared" si="218"/>
        <v>5.7433095876850526</v>
      </c>
      <c r="U105" s="18">
        <f t="shared" si="219"/>
        <v>9.2108340091928689</v>
      </c>
      <c r="W105" t="str">
        <f t="shared" si="256"/>
        <v>82 Transport and mobile machine drivers and operatives</v>
      </c>
      <c r="X105" s="18">
        <f t="shared" si="220"/>
        <v>4.0377528973966292</v>
      </c>
      <c r="Y105" s="18">
        <f t="shared" si="220"/>
        <v>0.43844988135708363</v>
      </c>
      <c r="Z105" s="18">
        <f t="shared" si="220"/>
        <v>5.8984778460807519</v>
      </c>
      <c r="AA105" s="18">
        <f t="shared" si="220"/>
        <v>3.4667896644940965</v>
      </c>
      <c r="AB105" s="18">
        <f t="shared" si="221"/>
        <v>4.0273165459891791</v>
      </c>
      <c r="AD105" s="18">
        <f t="shared" si="222"/>
        <v>4.2710840456604338</v>
      </c>
      <c r="AE105" s="18">
        <f t="shared" si="223"/>
        <v>4.9316949169161406</v>
      </c>
      <c r="AF105" s="18">
        <f t="shared" si="224"/>
        <v>7.4331371499521071</v>
      </c>
      <c r="AH105" t="str">
        <f t="shared" si="257"/>
        <v>82 Transport and mobile machine drivers and operatives</v>
      </c>
      <c r="AI105" s="18">
        <f t="shared" si="225"/>
        <v>3.7661914116649653</v>
      </c>
      <c r="AJ105" s="18">
        <f t="shared" si="225"/>
        <v>-1.8256966027310084</v>
      </c>
      <c r="AK105" s="18">
        <f t="shared" si="225"/>
        <v>5.5092629869581522</v>
      </c>
      <c r="AL105" s="18">
        <f t="shared" si="225"/>
        <v>2.6333951850835646</v>
      </c>
      <c r="AM105" s="18">
        <f t="shared" si="226"/>
        <v>3.2365798821950564</v>
      </c>
      <c r="AO105" s="18">
        <f t="shared" si="227"/>
        <v>3.5832008343777755</v>
      </c>
      <c r="AP105" s="18">
        <f t="shared" si="228"/>
        <v>4.5755081723378277</v>
      </c>
      <c r="AQ105" s="18">
        <f t="shared" si="229"/>
        <v>6.7182142380983301</v>
      </c>
      <c r="AS105" t="str">
        <f t="shared" si="258"/>
        <v>82 Transport and mobile machine drivers and operatives</v>
      </c>
      <c r="AT105" s="18">
        <f t="shared" si="230"/>
        <v>2.294785805447197</v>
      </c>
      <c r="AU105" s="18">
        <f t="shared" si="230"/>
        <v>-1.9145022234463793</v>
      </c>
      <c r="AV105" s="18">
        <f t="shared" si="230"/>
        <v>6.028802583814441</v>
      </c>
      <c r="AW105" s="18">
        <f t="shared" si="230"/>
        <v>2.8789946554339085</v>
      </c>
      <c r="AX105" s="18">
        <f t="shared" si="231"/>
        <v>3.5438836239259697</v>
      </c>
      <c r="AZ105" s="18">
        <f t="shared" si="232"/>
        <v>3.9183940834297326</v>
      </c>
      <c r="BA105" s="18">
        <f t="shared" si="233"/>
        <v>4.8712650256102608</v>
      </c>
      <c r="BB105" s="18">
        <f t="shared" si="234"/>
        <v>7.1582668157182061</v>
      </c>
      <c r="BD105" t="str">
        <f t="shared" si="259"/>
        <v>82 Transport and mobile machine drivers and operatives</v>
      </c>
      <c r="BE105" s="18">
        <f t="shared" si="235"/>
        <v>2.5473253854310984</v>
      </c>
      <c r="BF105" s="18">
        <f t="shared" si="235"/>
        <v>9.1159537413187941E-2</v>
      </c>
      <c r="BG105" s="18">
        <f t="shared" si="235"/>
        <v>1.0672080912802917</v>
      </c>
      <c r="BH105" s="18">
        <f t="shared" si="235"/>
        <v>1.28356518022823</v>
      </c>
      <c r="BI105" s="18">
        <f t="shared" si="236"/>
        <v>1.141014165311427</v>
      </c>
      <c r="BK105" s="18">
        <f t="shared" si="237"/>
        <v>1.2113947371466649</v>
      </c>
      <c r="BL105" s="18">
        <f t="shared" si="238"/>
        <v>2.9444506863405939</v>
      </c>
      <c r="BM105" s="18">
        <f t="shared" si="239"/>
        <v>3.7749677884064692</v>
      </c>
      <c r="BO105" t="str">
        <f t="shared" si="260"/>
        <v>82 Transport and mobile machine drivers and operatives</v>
      </c>
      <c r="BP105" s="18">
        <f t="shared" si="240"/>
        <v>0.34141750766960577</v>
      </c>
      <c r="BQ105" s="18">
        <f t="shared" si="240"/>
        <v>-1.5212759585774061</v>
      </c>
      <c r="BR105" s="18">
        <f t="shared" si="240"/>
        <v>0.39541302904535502</v>
      </c>
      <c r="BS105" s="18">
        <f t="shared" si="240"/>
        <v>-0.79726953411330959</v>
      </c>
      <c r="BT105" s="18">
        <f t="shared" si="241"/>
        <v>-0.471662080523505</v>
      </c>
      <c r="BV105" s="18">
        <f t="shared" si="242"/>
        <v>-0.40129137136097892</v>
      </c>
      <c r="BW105" s="18">
        <f t="shared" si="243"/>
        <v>2.8530499674658039</v>
      </c>
      <c r="BX105" s="18">
        <f t="shared" si="244"/>
        <v>2.5850309982520248</v>
      </c>
      <c r="BZ105" t="str">
        <f t="shared" si="261"/>
        <v>82 Transport and mobile machine drivers and operatives</v>
      </c>
      <c r="CA105" s="18">
        <f t="shared" si="245"/>
        <v>-3.9956879709544535</v>
      </c>
      <c r="CB105" s="18">
        <f t="shared" si="245"/>
        <v>-9.2563690869385766</v>
      </c>
      <c r="CC105" s="18">
        <f t="shared" si="245"/>
        <v>0.18084550279551248</v>
      </c>
      <c r="CD105" s="18">
        <f t="shared" si="245"/>
        <v>-2.7416456321113225</v>
      </c>
      <c r="CE105" s="18">
        <f t="shared" si="246"/>
        <v>-2.2620897435389198</v>
      </c>
      <c r="CG105" s="18">
        <f t="shared" si="247"/>
        <v>-1.777079689121186</v>
      </c>
      <c r="CH105" s="18">
        <f t="shared" si="248"/>
        <v>2.3775783481892798</v>
      </c>
      <c r="CI105" s="18">
        <f t="shared" si="249"/>
        <v>1.1479496789469135</v>
      </c>
      <c r="CK105" t="str">
        <f t="shared" si="262"/>
        <v>82 Transport and mobile machine drivers and operatives</v>
      </c>
      <c r="CL105" s="18">
        <f t="shared" si="250"/>
        <v>1.8288947049882154</v>
      </c>
      <c r="CM105" s="18">
        <f t="shared" si="250"/>
        <v>-18.481096957230225</v>
      </c>
      <c r="CN105" s="18">
        <f t="shared" si="250"/>
        <v>-2.3262835534415216</v>
      </c>
      <c r="CO105" s="18">
        <f t="shared" si="250"/>
        <v>-7.0667465522188273</v>
      </c>
      <c r="CP105" s="18">
        <f t="shared" si="251"/>
        <v>-6.3805373555900102</v>
      </c>
      <c r="CR105" s="18">
        <f t="shared" si="252"/>
        <v>-5.5127233313277291</v>
      </c>
      <c r="CS105" s="18">
        <f t="shared" si="253"/>
        <v>1.851460696229501</v>
      </c>
      <c r="CT105" s="18">
        <f t="shared" si="254"/>
        <v>-1.9526830580168131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1.7438513079027551</v>
      </c>
      <c r="C106" s="18">
        <f t="shared" si="210"/>
        <v>-19.949511940540209</v>
      </c>
      <c r="D106" s="18">
        <f t="shared" si="210"/>
        <v>6.7085628147735887</v>
      </c>
      <c r="E106" s="18">
        <f t="shared" si="210"/>
        <v>5.0868289159360147</v>
      </c>
      <c r="F106" s="18">
        <f t="shared" si="211"/>
        <v>3.8102412931394714</v>
      </c>
      <c r="H106" s="18">
        <f t="shared" si="212"/>
        <v>5.6246496895437703</v>
      </c>
      <c r="I106" s="18">
        <f t="shared" si="213"/>
        <v>5.0488498537196502</v>
      </c>
      <c r="J106" s="18">
        <f t="shared" si="214"/>
        <v>8.4275608030290208</v>
      </c>
      <c r="L106" t="str">
        <f t="shared" si="255"/>
        <v>91 Elementary trades and related occupations</v>
      </c>
      <c r="M106" s="18">
        <f t="shared" si="215"/>
        <v>-4.3595322626877042E-2</v>
      </c>
      <c r="N106" s="18">
        <f t="shared" si="215"/>
        <v>-30.906111746872423</v>
      </c>
      <c r="O106" s="18">
        <f t="shared" si="215"/>
        <v>7.2734652648794196</v>
      </c>
      <c r="P106" s="18">
        <f t="shared" si="215"/>
        <v>4.9052234385939419</v>
      </c>
      <c r="Q106" s="18">
        <f t="shared" si="216"/>
        <v>2.9181615289116447</v>
      </c>
      <c r="S106" s="18">
        <f t="shared" si="217"/>
        <v>5.6887704238515191</v>
      </c>
      <c r="T106" s="18">
        <f t="shared" si="218"/>
        <v>4.7632798621152661</v>
      </c>
      <c r="U106" s="18">
        <f t="shared" si="219"/>
        <v>8.2911100654335499</v>
      </c>
      <c r="W106" t="str">
        <f t="shared" si="256"/>
        <v>91 Elementary trades and related occupations</v>
      </c>
      <c r="X106" s="18">
        <f t="shared" si="220"/>
        <v>-0.69199988639107035</v>
      </c>
      <c r="Y106" s="18">
        <f t="shared" si="220"/>
        <v>-13.204337642760166</v>
      </c>
      <c r="Z106" s="18">
        <f t="shared" si="220"/>
        <v>0.59634741315182094</v>
      </c>
      <c r="AA106" s="18">
        <f t="shared" si="220"/>
        <v>2.0530824158390137</v>
      </c>
      <c r="AB106" s="18">
        <f t="shared" si="221"/>
        <v>0.57253496648042024</v>
      </c>
      <c r="AD106" s="18">
        <f t="shared" si="222"/>
        <v>1.565175155152132</v>
      </c>
      <c r="AE106" s="18">
        <f t="shared" si="223"/>
        <v>3.5682162245456839</v>
      </c>
      <c r="AF106" s="18">
        <f t="shared" si="224"/>
        <v>4.5682083475210522</v>
      </c>
      <c r="AH106" t="str">
        <f t="shared" si="257"/>
        <v>91 Elementary trades and related occupations</v>
      </c>
      <c r="AI106" s="18">
        <f t="shared" si="225"/>
        <v>-0.60087378773413525</v>
      </c>
      <c r="AJ106" s="18">
        <f t="shared" si="225"/>
        <v>-15.503990515231258</v>
      </c>
      <c r="AK106" s="18">
        <f t="shared" si="225"/>
        <v>1.1737152792895111</v>
      </c>
      <c r="AL106" s="18">
        <f t="shared" si="225"/>
        <v>2.8904492986811858</v>
      </c>
      <c r="AM106" s="18">
        <f t="shared" si="226"/>
        <v>1.0986445539321821</v>
      </c>
      <c r="AO106" s="18">
        <f t="shared" si="227"/>
        <v>2.3149921449747257</v>
      </c>
      <c r="AP106" s="18">
        <f t="shared" si="228"/>
        <v>3.8125869970301318</v>
      </c>
      <c r="AQ106" s="18">
        <f t="shared" si="229"/>
        <v>5.2760881662731851</v>
      </c>
      <c r="AS106" t="str">
        <f t="shared" si="258"/>
        <v>91 Elementary trades and related occupations</v>
      </c>
      <c r="AT106" s="18">
        <f t="shared" si="230"/>
        <v>-0.67679328115906046</v>
      </c>
      <c r="AU106" s="18">
        <f t="shared" si="230"/>
        <v>-0.94501863220439741</v>
      </c>
      <c r="AV106" s="18">
        <f t="shared" si="230"/>
        <v>0.38405872692393039</v>
      </c>
      <c r="AW106" s="18">
        <f t="shared" si="230"/>
        <v>2.1121374596570153</v>
      </c>
      <c r="AX106" s="18">
        <f t="shared" si="231"/>
        <v>1.3761652623726972</v>
      </c>
      <c r="AZ106" s="18">
        <f t="shared" si="232"/>
        <v>1.5328308858078676</v>
      </c>
      <c r="BA106" s="18">
        <f t="shared" si="233"/>
        <v>3.1694442028417313</v>
      </c>
      <c r="BB106" s="18">
        <f t="shared" si="234"/>
        <v>4.1983921292944926</v>
      </c>
      <c r="BD106" t="str">
        <f t="shared" si="259"/>
        <v>91 Elementary trades and related occupations</v>
      </c>
      <c r="BE106" s="18">
        <f t="shared" si="235"/>
        <v>-2.4368268909951252</v>
      </c>
      <c r="BF106" s="18">
        <f t="shared" si="235"/>
        <v>3.3680876616494881</v>
      </c>
      <c r="BG106" s="18">
        <f t="shared" si="235"/>
        <v>-2.8954589644289652</v>
      </c>
      <c r="BH106" s="18">
        <f t="shared" si="235"/>
        <v>1.584922549702017</v>
      </c>
      <c r="BI106" s="18">
        <f t="shared" si="236"/>
        <v>0.27202715501042363</v>
      </c>
      <c r="BK106" s="18">
        <f t="shared" si="237"/>
        <v>6.8951456844956738E-2</v>
      </c>
      <c r="BL106" s="18">
        <f t="shared" si="238"/>
        <v>2.0062170281800684</v>
      </c>
      <c r="BM106" s="18">
        <f t="shared" si="239"/>
        <v>2.0584938499689676</v>
      </c>
      <c r="BO106" t="str">
        <f t="shared" si="260"/>
        <v>91 Elementary trades and related occupations</v>
      </c>
      <c r="BP106" s="18">
        <f t="shared" si="240"/>
        <v>-3.7007169242783133</v>
      </c>
      <c r="BQ106" s="18">
        <f t="shared" si="240"/>
        <v>0.97927882092225804</v>
      </c>
      <c r="BR106" s="18">
        <f t="shared" si="240"/>
        <v>-5.0734163620561823</v>
      </c>
      <c r="BS106" s="18">
        <f t="shared" si="240"/>
        <v>-1.2879071200263437</v>
      </c>
      <c r="BT106" s="18">
        <f t="shared" si="241"/>
        <v>-2.3483254791713981</v>
      </c>
      <c r="BV106" s="18">
        <f t="shared" si="242"/>
        <v>-2.5662262766028565</v>
      </c>
      <c r="BW106" s="18">
        <f t="shared" si="243"/>
        <v>1.6944687878090781</v>
      </c>
      <c r="BX106" s="18">
        <f t="shared" si="244"/>
        <v>-0.24596918950949842</v>
      </c>
      <c r="BZ106" t="str">
        <f t="shared" si="261"/>
        <v>91 Elementary trades and related occupations</v>
      </c>
      <c r="CA106" s="18">
        <f t="shared" si="245"/>
        <v>-3.7728627314578711</v>
      </c>
      <c r="CB106" s="18">
        <f t="shared" si="245"/>
        <v>-11.055561231007438</v>
      </c>
      <c r="CC106" s="18">
        <f t="shared" si="245"/>
        <v>-4.0004454017251501</v>
      </c>
      <c r="CD106" s="18">
        <f t="shared" si="245"/>
        <v>-2.5904860558137788</v>
      </c>
      <c r="CE106" s="18">
        <f t="shared" si="246"/>
        <v>-3.5827110711399546</v>
      </c>
      <c r="CG106" s="18">
        <f t="shared" si="247"/>
        <v>-3.0627585320086914</v>
      </c>
      <c r="CH106" s="18">
        <f t="shared" si="248"/>
        <v>1.7086276023317026</v>
      </c>
      <c r="CI106" s="18">
        <f t="shared" si="249"/>
        <v>-0.57980670415603841</v>
      </c>
      <c r="CK106" t="str">
        <f t="shared" si="262"/>
        <v>91 Elementary trades and related occupations</v>
      </c>
      <c r="CL106" s="18">
        <f t="shared" si="250"/>
        <v>-3.2234488341962853</v>
      </c>
      <c r="CM106" s="18">
        <f t="shared" si="250"/>
        <v>-19.132015888716126</v>
      </c>
      <c r="CN106" s="18">
        <f t="shared" si="250"/>
        <v>-7.1014166014568776</v>
      </c>
      <c r="CO106" s="18">
        <f t="shared" si="250"/>
        <v>-6.4501830607754158</v>
      </c>
      <c r="CP106" s="18">
        <f t="shared" si="251"/>
        <v>-7.5002160386933419</v>
      </c>
      <c r="CR106" s="18">
        <f t="shared" si="252"/>
        <v>-6.6677665835421784</v>
      </c>
      <c r="CS106" s="18">
        <f t="shared" si="253"/>
        <v>1.191038946934686</v>
      </c>
      <c r="CT106" s="18">
        <f t="shared" si="254"/>
        <v>-3.9124509561533571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5.0870952209311149</v>
      </c>
      <c r="C107" s="18">
        <f t="shared" si="210"/>
        <v>-17.528782301895973</v>
      </c>
      <c r="D107" s="18">
        <f t="shared" si="210"/>
        <v>11.153970090758648</v>
      </c>
      <c r="E107" s="18">
        <f t="shared" si="210"/>
        <v>4.2199303590801707</v>
      </c>
      <c r="F107" s="18">
        <f t="shared" si="211"/>
        <v>4.7947903186491336</v>
      </c>
      <c r="H107" s="18">
        <f t="shared" si="212"/>
        <v>6.4818314138049171</v>
      </c>
      <c r="I107" s="18">
        <f t="shared" si="213"/>
        <v>5.4001156359567926</v>
      </c>
      <c r="J107" s="18">
        <f t="shared" si="214"/>
        <v>9.2430792390616023</v>
      </c>
      <c r="L107" t="str">
        <f t="shared" ref="L107" si="263">A107</f>
        <v>92 Elementary administration and service occupations</v>
      </c>
      <c r="M107" s="18">
        <f t="shared" si="215"/>
        <v>3.579805038990358</v>
      </c>
      <c r="N107" s="18">
        <f t="shared" si="215"/>
        <v>-16.587644290373248</v>
      </c>
      <c r="O107" s="18">
        <f t="shared" si="215"/>
        <v>10.813441009140256</v>
      </c>
      <c r="P107" s="18">
        <f t="shared" si="215"/>
        <v>3.9689081157113337</v>
      </c>
      <c r="Q107" s="18">
        <f t="shared" si="216"/>
        <v>4.6108458889610793</v>
      </c>
      <c r="S107" s="18">
        <f t="shared" si="217"/>
        <v>6.202107641864707</v>
      </c>
      <c r="T107" s="18">
        <f t="shared" si="218"/>
        <v>5.2332428046744095</v>
      </c>
      <c r="U107" s="18">
        <f t="shared" si="219"/>
        <v>8.9455998748171126</v>
      </c>
      <c r="W107" t="str">
        <f t="shared" ref="W107" si="264">A107</f>
        <v>92 Elementary administration and service occupations</v>
      </c>
      <c r="X107" s="18">
        <f t="shared" si="220"/>
        <v>2.8634445038091982</v>
      </c>
      <c r="Y107" s="18">
        <f t="shared" si="220"/>
        <v>-7.1604403991858634</v>
      </c>
      <c r="Z107" s="18">
        <f t="shared" si="220"/>
        <v>5.3600303601294419</v>
      </c>
      <c r="AA107" s="18">
        <f t="shared" si="220"/>
        <v>2.1569932950339599</v>
      </c>
      <c r="AB107" s="18">
        <f t="shared" si="221"/>
        <v>2.5326295846505698</v>
      </c>
      <c r="AD107" s="18">
        <f t="shared" si="222"/>
        <v>3.2137040247719462</v>
      </c>
      <c r="AE107" s="18">
        <f t="shared" si="223"/>
        <v>4.3096460050938257</v>
      </c>
      <c r="AF107" s="18">
        <f t="shared" si="224"/>
        <v>6.2713144953291833</v>
      </c>
      <c r="AH107" t="str">
        <f t="shared" ref="AH107" si="265">L107</f>
        <v>92 Elementary administration and service occupations</v>
      </c>
      <c r="AI107" s="18">
        <f t="shared" si="225"/>
        <v>3.1857884211480503</v>
      </c>
      <c r="AJ107" s="18">
        <f t="shared" si="225"/>
        <v>-5.627716649363002</v>
      </c>
      <c r="AK107" s="18">
        <f t="shared" si="225"/>
        <v>5.3329211847119584</v>
      </c>
      <c r="AL107" s="18">
        <f t="shared" si="225"/>
        <v>2.7060203249333226</v>
      </c>
      <c r="AM107" s="18">
        <f t="shared" si="226"/>
        <v>2.9737449610543587</v>
      </c>
      <c r="AO107" s="18">
        <f t="shared" si="227"/>
        <v>3.5742929180558658</v>
      </c>
      <c r="AP107" s="18">
        <f t="shared" si="228"/>
        <v>4.2850686869382093</v>
      </c>
      <c r="AQ107" s="18">
        <f t="shared" si="229"/>
        <v>6.4946580786451769</v>
      </c>
      <c r="AS107" t="str">
        <f t="shared" ref="AS107" si="266">W107</f>
        <v>92 Elementary administration and service occupations</v>
      </c>
      <c r="AT107" s="18">
        <f t="shared" si="230"/>
        <v>1.5445428220239643</v>
      </c>
      <c r="AU107" s="18">
        <f t="shared" si="230"/>
        <v>-4.5039256564778256</v>
      </c>
      <c r="AV107" s="18">
        <f t="shared" si="230"/>
        <v>4.4774416109827575</v>
      </c>
      <c r="AW107" s="18">
        <f t="shared" si="230"/>
        <v>2.116797498388534</v>
      </c>
      <c r="AX107" s="18">
        <f t="shared" si="231"/>
        <v>2.4187277754970538</v>
      </c>
      <c r="AZ107" s="18">
        <f t="shared" si="232"/>
        <v>2.8976920897658909</v>
      </c>
      <c r="BA107" s="18">
        <f t="shared" si="233"/>
        <v>4.0166310576617459</v>
      </c>
      <c r="BB107" s="18">
        <f t="shared" si="234"/>
        <v>5.8319177878115358</v>
      </c>
      <c r="BD107" t="str">
        <f t="shared" ref="BD107" si="267">AH107</f>
        <v>92 Elementary administration and service occupations</v>
      </c>
      <c r="BE107" s="18">
        <f t="shared" si="235"/>
        <v>-0.86160150343940201</v>
      </c>
      <c r="BF107" s="18">
        <f t="shared" si="235"/>
        <v>-1.5605362080173268E-2</v>
      </c>
      <c r="BG107" s="18">
        <f t="shared" si="235"/>
        <v>-2.9783086592483077E-2</v>
      </c>
      <c r="BH107" s="18">
        <f t="shared" si="235"/>
        <v>0.60433740918546253</v>
      </c>
      <c r="BI107" s="18">
        <f t="shared" si="236"/>
        <v>0.36696178425408288</v>
      </c>
      <c r="BK107" s="18">
        <f t="shared" si="237"/>
        <v>0.392518245222373</v>
      </c>
      <c r="BL107" s="18">
        <f t="shared" si="238"/>
        <v>2.6940349661522589</v>
      </c>
      <c r="BM107" s="18">
        <f t="shared" si="239"/>
        <v>2.9669956609669201</v>
      </c>
      <c r="BO107" t="str">
        <f t="shared" ref="BO107" si="268">AS107</f>
        <v>92 Elementary administration and service occupations</v>
      </c>
      <c r="BP107" s="18">
        <f t="shared" si="240"/>
        <v>-0.68568668051405268</v>
      </c>
      <c r="BQ107" s="18">
        <f t="shared" si="240"/>
        <v>1.4448134025804693</v>
      </c>
      <c r="BR107" s="18">
        <f t="shared" si="240"/>
        <v>-1.5517414626505355</v>
      </c>
      <c r="BS107" s="18">
        <f t="shared" si="240"/>
        <v>-1.8322069075200287</v>
      </c>
      <c r="BT107" s="18">
        <f t="shared" si="241"/>
        <v>-1.5427911692174723</v>
      </c>
      <c r="BV107" s="18">
        <f t="shared" si="242"/>
        <v>-1.7388073170678919</v>
      </c>
      <c r="BW107" s="18">
        <f t="shared" si="243"/>
        <v>2.3582977026423313</v>
      </c>
      <c r="BX107" s="18">
        <f t="shared" si="244"/>
        <v>1.1505926759293406</v>
      </c>
      <c r="BZ107" t="str">
        <f t="shared" ref="BZ107" si="269">BD107</f>
        <v>92 Elementary administration and service occupations</v>
      </c>
      <c r="CA107" s="18">
        <f t="shared" si="245"/>
        <v>-1.3237896837487662</v>
      </c>
      <c r="CB107" s="18">
        <f t="shared" si="245"/>
        <v>-13.025162679919255</v>
      </c>
      <c r="CC107" s="18">
        <f t="shared" si="245"/>
        <v>-0.43578309481412392</v>
      </c>
      <c r="CD107" s="18">
        <f t="shared" si="245"/>
        <v>-3.4168288078045728</v>
      </c>
      <c r="CE107" s="18">
        <f t="shared" si="246"/>
        <v>-3.1314519281250841</v>
      </c>
      <c r="CG107" s="18">
        <f t="shared" si="247"/>
        <v>-2.4331984801402085</v>
      </c>
      <c r="CH107" s="18">
        <f t="shared" si="248"/>
        <v>1.971067963424411</v>
      </c>
      <c r="CI107" s="18">
        <f t="shared" si="249"/>
        <v>0.20527528757430247</v>
      </c>
      <c r="CK107" t="str">
        <f t="shared" ref="CK107" si="270">BO107</f>
        <v>92 Elementary administration and service occupations</v>
      </c>
      <c r="CL107" s="18">
        <f t="shared" si="250"/>
        <v>-5.0256825504012888</v>
      </c>
      <c r="CM107" s="18">
        <f t="shared" si="250"/>
        <v>-27.45091871640426</v>
      </c>
      <c r="CN107" s="18">
        <f t="shared" si="250"/>
        <v>-6.4897742072041691</v>
      </c>
      <c r="CO107" s="18">
        <f t="shared" si="250"/>
        <v>-6.4844900865287265</v>
      </c>
      <c r="CP107" s="18">
        <f t="shared" si="251"/>
        <v>-7.9581701206281057</v>
      </c>
      <c r="CR107" s="18">
        <f t="shared" si="252"/>
        <v>-6.4862514932638948</v>
      </c>
      <c r="CS107" s="18">
        <f t="shared" si="253"/>
        <v>1.154960445678066</v>
      </c>
      <c r="CT107" s="18">
        <f t="shared" si="254"/>
        <v>-3.8644450967447952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5.1123007206028692</v>
      </c>
      <c r="C109" s="26">
        <f>IF(AND(D$6-C$6 &lt;&gt; 0,C35&lt;&gt;0,D35&lt;&gt;0),(EXP(LN(D35/C35)/(D$6-C$6))-1)*100,0)</f>
        <v>-3.793674566474492</v>
      </c>
      <c r="D109" s="26">
        <f>IF(AND(E$6-D$6 &lt;&gt; 0,D35&lt;&gt;0,E35&lt;&gt;0),(EXP(LN(E35/D35)/(E$6-D$6))-1)*100,0)</f>
        <v>6.3333635655816067</v>
      </c>
      <c r="E109" s="26">
        <f>IF(AND(F$6-E$6 &lt;&gt; 0,E35&lt;&gt;0,F35&lt;&gt;0),(EXP(LN(F35/E35)/(F$6-E$6))-1)*100,0)</f>
        <v>3.1020953948818875</v>
      </c>
      <c r="F109" s="26">
        <f>IF(AND(F$6-C$6 &lt;&gt; 0,C35&lt;&gt;0,F35&lt;&gt;0),(EXP(LN(F35/C35)/(F$6-C$6))-1)*100,0)</f>
        <v>3.6517512188050993</v>
      </c>
      <c r="H109" s="26">
        <f t="shared" ref="H109" si="271">IF($F$6-$D$6 &lt;&gt; 0,(EXP(LN(1+(H72/100))/($F$6-$D$6))-1)*100,0)</f>
        <v>4.1681245364380004</v>
      </c>
      <c r="I109" s="26">
        <f t="shared" ref="I109" si="272">IF(D35&gt;0,((1+(I35/D35))^(1/($F$6-$D$6))-1)*100,0)</f>
        <v>3.8813734221852192</v>
      </c>
      <c r="J109" s="26">
        <f t="shared" ref="J109" si="273">IF($F$6-$D$6 &lt;&gt; 0,(EXP(LN(1+(J72/100))/($F$6-$D$6))-1)*100,0)</f>
        <v>6.6195472220212492</v>
      </c>
      <c r="L109" s="24" t="str">
        <f>L35</f>
        <v>All occupations</v>
      </c>
      <c r="M109" s="26">
        <f>IF(AND(N$6-M$6 &lt;&gt; 0,M35&lt;&gt;0,N35&lt;&gt;0),(EXP(LN(N35/M35)/(N$6-M$6))-1)*100,0)</f>
        <v>6.0923078392436603</v>
      </c>
      <c r="N109" s="26">
        <f>IF(AND(O$6-N$6 &lt;&gt; 0,N35&lt;&gt;0,O35&lt;&gt;0),(EXP(LN(O35/N35)/(O$6-N$6))-1)*100,0)</f>
        <v>-3.8608552338358137</v>
      </c>
      <c r="O109" s="26">
        <f>IF(AND(P$6-O$6 &lt;&gt; 0,O35&lt;&gt;0,P35&lt;&gt;0),(EXP(LN(P35/O35)/(P$6-O$6))-1)*100,0)</f>
        <v>6.490703086113303</v>
      </c>
      <c r="P109" s="26">
        <f>IF(AND(Q$6-P$6 &lt;&gt; 0,P35&lt;&gt;0,Q35&lt;&gt;0),(EXP(LN(Q35/P35)/(Q$6-P$6))-1)*100,0)</f>
        <v>3.1061985328081132</v>
      </c>
      <c r="Q109" s="26">
        <f>IF(AND(Q$6-N$6 &lt;&gt; 0,N35&lt;&gt;0,Q35&lt;&gt;0),(EXP(LN(Q35/N35)/(Q$6-N$6))-1)*100,0)</f>
        <v>3.6977073645911407</v>
      </c>
      <c r="S109" s="26">
        <f t="shared" ref="S109" si="274">IF($F$6-$D$6 &lt;&gt; 0,(EXP(LN(1+(S72/100))/($F$6-$D$6))-1)*100,0)</f>
        <v>4.2222428204886642</v>
      </c>
      <c r="T109" s="26">
        <f t="shared" ref="T109" si="275">IF(O35&gt;0,((1+(T35/O35))^(1/($F$6-$D$6))-1)*100,0)</f>
        <v>4.0594114331581332</v>
      </c>
      <c r="U109" s="26">
        <f t="shared" ref="U109" si="276">IF($F$6-$D$6 &lt;&gt; 0,(EXP(LN(1+(U72/100))/($F$6-$D$6))-1)*100,0)</f>
        <v>6.7821998433040154</v>
      </c>
      <c r="W109" s="24" t="str">
        <f>W35</f>
        <v>All occupations</v>
      </c>
      <c r="X109" s="26">
        <f>IF(AND(Y$6-X$6 &lt;&gt; 0,X35&lt;&gt;0,Y35&lt;&gt;0),(EXP(LN(Y35/X35)/(Y$6-X$6))-1)*100,0)</f>
        <v>3.0965227741684309</v>
      </c>
      <c r="Y109" s="26">
        <f>IF(AND(Z$6-Y$6 &lt;&gt; 0,Y35&lt;&gt;0,Z35&lt;&gt;0),(EXP(LN(Z35/Y35)/(Z$6-Y$6))-1)*100,0)</f>
        <v>3.0273787826977872</v>
      </c>
      <c r="Z109" s="26">
        <f>IF(AND(AA$6-Z$6 &lt;&gt; 0,Z35&lt;&gt;0,AA35&lt;&gt;0),(EXP(LN(AA35/Z35)/(AA$6-Z$6))-1)*100,0)</f>
        <v>2.3710892311198384</v>
      </c>
      <c r="AA109" s="26">
        <f>IF(AND(AB$6-AA$6 &lt;&gt; 0,AA35&lt;&gt;0,AB35&lt;&gt;0),(EXP(LN(AB35/AA35)/(AB$6-AA$6))-1)*100,0)</f>
        <v>1.6006379362040191</v>
      </c>
      <c r="AB109" s="26">
        <f>IF(AND(AB$6-Y$6 &lt;&gt; 0,Y35&lt;&gt;0,AB35&lt;&gt;0),(EXP(LN(AB35/Y35)/(AB$6-Y$6))-1)*100,0)</f>
        <v>1.9295780155441644</v>
      </c>
      <c r="AD109" s="26">
        <f t="shared" ref="AD109" si="277">IF($F$6-$D$6 &lt;&gt; 0,(EXP(LN(1+(AD72/100))/($F$6-$D$6))-1)*100,0)</f>
        <v>1.8568085960472214</v>
      </c>
      <c r="AE109" s="26">
        <f t="shared" ref="AE109" si="278">IF(Z35&gt;0,((1+(AE35/Z35))^(1/($F$6-$D$6))-1)*100,0)</f>
        <v>3.3869860347284453</v>
      </c>
      <c r="AF109" s="26">
        <f t="shared" ref="AF109" si="279">IF($F$6-$D$6 &lt;&gt; 0,(EXP(LN(1+(AF72/100))/($F$6-$D$6))-1)*100,0)</f>
        <v>4.6094893434129203</v>
      </c>
      <c r="AH109" s="24" t="str">
        <f>AH35</f>
        <v>All occupations</v>
      </c>
      <c r="AI109" s="26">
        <f>IF(AND(AJ$6-AI$6 &lt;&gt; 0,AI35&lt;&gt;0,AJ35&lt;&gt;0),(EXP(LN(AJ35/AI35)/(AJ$6-AI$6))-1)*100,0)</f>
        <v>-0.43932785696959575</v>
      </c>
      <c r="AJ109" s="26">
        <f>IF(AND(AK$6-AJ$6 &lt;&gt; 0,AJ35&lt;&gt;0,AK35&lt;&gt;0),(EXP(LN(AK35/AJ35)/(AK$6-AJ$6))-1)*100,0)</f>
        <v>-1.9080337580181794</v>
      </c>
      <c r="AK109" s="26">
        <f>IF(AND(AL$6-AK$6 &lt;&gt; 0,AK35&lt;&gt;0,AL35&lt;&gt;0),(EXP(LN(AL35/AK35)/(AL$6-AK$6))-1)*100,0)</f>
        <v>0.89798368252773653</v>
      </c>
      <c r="AL109" s="26">
        <f>IF(AND(AM$6-AL$6 &lt;&gt; 0,AL35&lt;&gt;0,AM35&lt;&gt;0),(EXP(LN(AM35/AL35)/(AM$6-AL$6))-1)*100,0)</f>
        <v>0.85230075953033335</v>
      </c>
      <c r="AM109" s="26">
        <f>IF(AND(AM$6-AJ$6 &lt;&gt; 0,AJ35&lt;&gt;0,AM35&lt;&gt;0),(EXP(LN(AM35/AJ35)/(AM$6-AJ$6))-1)*100,0)</f>
        <v>0.69177548359036223</v>
      </c>
      <c r="AO109" s="26">
        <f t="shared" ref="AO109" si="280">IF($F$6-$D$6 &lt;&gt; 0,(EXP(LN(1+(AO72/100))/($F$6-$D$6))-1)*100,0)</f>
        <v>0.86752610189360091</v>
      </c>
      <c r="AP109" s="26">
        <f t="shared" ref="AP109" si="281">IF(AK35&gt;0,((1+(AP35/AK35))^(1/($F$6-$D$6))-1)*100,0)</f>
        <v>3.0906851790267753</v>
      </c>
      <c r="AQ109" s="26">
        <f t="shared" ref="AQ109" si="282">IF($F$6-$D$6 &lt;&gt; 0,(EXP(LN(1+(AQ72/100))/($F$6-$D$6))-1)*100,0)</f>
        <v>3.6696087385446718</v>
      </c>
      <c r="AS109" s="24" t="str">
        <f>AS35</f>
        <v>All occupations</v>
      </c>
      <c r="AT109" s="26">
        <f>IF(AND(AU$6-AT$6 &lt;&gt; 0,AT35&lt;&gt;0,AU35&lt;&gt;0),(EXP(LN(AU35/AT35)/(AU$6-AT$6))-1)*100,0)</f>
        <v>1.9748988373710086</v>
      </c>
      <c r="AU109" s="26">
        <f>IF(AND(AV$6-AU$6 &lt;&gt; 0,AU35&lt;&gt;0,AV35&lt;&gt;0),(EXP(LN(AV35/AU35)/(AV$6-AU$6))-1)*100,0)</f>
        <v>1.0234088978614553</v>
      </c>
      <c r="AV109" s="26">
        <f>IF(AND(AW$6-AV$6 &lt;&gt; 0,AV35&lt;&gt;0,AW35&lt;&gt;0),(EXP(LN(AW35/AV35)/(AW$6-AV$6))-1)*100,0)</f>
        <v>2.1203844692910812</v>
      </c>
      <c r="AW109" s="26">
        <f>IF(AND(AX$6-AW$6 &lt;&gt; 0,AW35&lt;&gt;0,AX35&lt;&gt;0),(EXP(LN(AX35/AW35)/(AX$6-AW$6))-1)*100,0)</f>
        <v>1.4920432201638967</v>
      </c>
      <c r="AX109" s="26">
        <f>IF(AND(AX$6-AU$6 &lt;&gt; 0,AU35&lt;&gt;0,AX35&lt;&gt;0),(EXP(LN(AX35/AU35)/(AX$6-AU$6))-1)*100,0)</f>
        <v>1.6585735300116866</v>
      </c>
      <c r="AZ109" s="26">
        <f t="shared" ref="AZ109" si="283">IF($F$6-$D$6 &lt;&gt; 0,(EXP(LN(1+(AZ72/100))/($F$6-$D$6))-1)*100,0)</f>
        <v>1.7010595520227323</v>
      </c>
      <c r="BA109" s="26">
        <f t="shared" ref="BA109" si="284">IF(AV35&gt;0,((1+(BA35/AV35))^(1/($F$6-$D$6))-1)*100,0)</f>
        <v>3.2362880225197843</v>
      </c>
      <c r="BB109" s="26">
        <f t="shared" ref="BB109" si="285">IF($F$6-$D$6 &lt;&gt; 0,(EXP(LN(1+(BB72/100))/($F$6-$D$6))-1)*100,0)</f>
        <v>4.3731705563609946</v>
      </c>
      <c r="BD109" s="24" t="str">
        <f>BD35</f>
        <v>All occupations</v>
      </c>
      <c r="BE109" s="26">
        <f>IF(AND(BF$6-BE$6 &lt;&gt; 0,BE35&lt;&gt;0,BF35&lt;&gt;0),(EXP(LN(BF35/BE35)/(BF$6-BE$6))-1)*100,0)</f>
        <v>1.2688003436968298</v>
      </c>
      <c r="BF109" s="26">
        <f>IF(AND(BG$6-BF$6 &lt;&gt; 0,BF35&lt;&gt;0,BG35&lt;&gt;0),(EXP(LN(BG35/BF35)/(BG$6-BF$6))-1)*100,0)</f>
        <v>7.9930465121681449</v>
      </c>
      <c r="BG109" s="26">
        <f>IF(AND(BH$6-BG$6 &lt;&gt; 0,BG35&lt;&gt;0,BH35&lt;&gt;0),(EXP(LN(BH35/BG35)/(BH$6-BG$6))-1)*100,0)</f>
        <v>-0.44107518670832846</v>
      </c>
      <c r="BH109" s="26">
        <f>IF(AND(BI$6-BH$6 &lt;&gt; 0,BH35&lt;&gt;0,BI35&lt;&gt;0),(EXP(LN(BI35/BH35)/(BI$6-BH$6))-1)*100,0)</f>
        <v>0.76723670385066001</v>
      </c>
      <c r="BI109" s="26">
        <f>IF(AND(BI$6-BF$6 &lt;&gt; 0,BF35&lt;&gt;0,BI35&lt;&gt;0),(EXP(LN(BI35/BF35)/(BI$6-BF$6))-1)*100,0)</f>
        <v>0.82352847027598042</v>
      </c>
      <c r="BK109" s="26">
        <f t="shared" ref="BK109" si="286">IF($F$6-$D$6 &lt;&gt; 0,(EXP(LN(1+(BK72/100))/($F$6-$D$6))-1)*100,0)</f>
        <v>0.36284537237460945</v>
      </c>
      <c r="BL109" s="26">
        <f t="shared" ref="BL109" si="287">IF(BG35&gt;0,((1+(BL35/BG35))^(1/($F$6-$D$6))-1)*100,0)</f>
        <v>2.5331844443656548</v>
      </c>
      <c r="BM109" s="26">
        <f t="shared" ref="BM109" si="288">IF($F$6-$D$6 &lt;&gt; 0,(EXP(LN(1+(BM72/100))/($F$6-$D$6))-1)*100,0)</f>
        <v>2.7908332663984625</v>
      </c>
      <c r="BO109" s="24" t="str">
        <f>BO35</f>
        <v>All occupations</v>
      </c>
      <c r="BP109" s="26">
        <f>IF(AND(BQ$6-BP$6 &lt;&gt; 0,BP35&lt;&gt;0,BQ35&lt;&gt;0),(EXP(LN(BQ35/BP35)/(BQ$6-BP$6))-1)*100,0)</f>
        <v>-0.85571694146882038</v>
      </c>
      <c r="BQ109" s="26">
        <f>IF(AND(BR$6-BQ$6 &lt;&gt; 0,BQ35&lt;&gt;0,BR35&lt;&gt;0),(EXP(LN(BR35/BQ35)/(BR$6-BQ$6))-1)*100,0)</f>
        <v>8.3009935789404743</v>
      </c>
      <c r="BR109" s="26">
        <f>IF(AND(BS$6-BR$6 &lt;&gt; 0,BR35&lt;&gt;0,BS35&lt;&gt;0),(EXP(LN(BS35/BR35)/(BS$6-BR$6))-1)*100,0)</f>
        <v>-2.8006505313960983</v>
      </c>
      <c r="BS109" s="26">
        <f>IF(AND(BT$6-BS$6 &lt;&gt; 0,BS35&lt;&gt;0,BT35&lt;&gt;0),(EXP(LN(BT35/BS35)/(BT$6-BS$6))-1)*100,0)</f>
        <v>-2.2508561488897239</v>
      </c>
      <c r="BT109" s="26">
        <f>IF(AND(BT$6-BQ$6 &lt;&gt; 0,BQ35&lt;&gt;0,BT35&lt;&gt;0),(EXP(LN(BT35/BQ35)/(BT$6-BQ$6))-1)*100,0)</f>
        <v>-1.795830223495043</v>
      </c>
      <c r="BV109" s="26">
        <f t="shared" ref="BV109" si="289">IF($F$6-$D$6 &lt;&gt; 0,(EXP(LN(1+(BV72/100))/($F$6-$D$6))-1)*100,0)</f>
        <v>-2.4344656143907129</v>
      </c>
      <c r="BW109" s="26">
        <f t="shared" ref="BW109" si="290">IF(BR35&gt;0,((1+(BW35/BR35))^(1/($F$6-$D$6))-1)*100,0)</f>
        <v>2.1277036544974148</v>
      </c>
      <c r="BX109" s="26">
        <f t="shared" ref="BX109" si="291">IF($F$6-$D$6 &lt;&gt; 0,(EXP(LN(1+(BX72/100))/($F$6-$D$6))-1)*100,0)</f>
        <v>0.40382313154996297</v>
      </c>
      <c r="BZ109" s="24" t="str">
        <f>BZ35</f>
        <v>All occupations</v>
      </c>
      <c r="CA109" s="26">
        <f>IF(AND(CB$6-CA$6 &lt;&gt; 0,CA35&lt;&gt;0,CB35&lt;&gt;0),(EXP(LN(CB35/CA35)/(CB$6-CA$6))-1)*100,0)</f>
        <v>-2.2325029371392469</v>
      </c>
      <c r="CB109" s="26">
        <f>IF(AND(CC$6-CB$6 &lt;&gt; 0,CB35&lt;&gt;0,CC35&lt;&gt;0),(EXP(LN(CC35/CB35)/(CC$6-CB$6))-1)*100,0)</f>
        <v>-9.1080418392623592</v>
      </c>
      <c r="CC109" s="26">
        <f>IF(AND(CD$6-CC$6 &lt;&gt; 0,CC35&lt;&gt;0,CD35&lt;&gt;0),(EXP(LN(CD35/CC35)/(CD$6-CC$6))-1)*100,0)</f>
        <v>-2.2267238692767144</v>
      </c>
      <c r="CD109" s="26">
        <f>IF(AND(CE$6-CD$6 &lt;&gt; 0,CD35&lt;&gt;0,CE35&lt;&gt;0),(EXP(LN(CE35/CD35)/(CE$6-CD$6))-1)*100,0)</f>
        <v>-4.0994000592453066</v>
      </c>
      <c r="CE109" s="26">
        <f>IF(AND(CE$6-CB$6 &lt;&gt; 0,CB35&lt;&gt;0,CE35&lt;&gt;0),(EXP(LN(CE35/CB35)/(CE$6-CB$6))-1)*100,0)</f>
        <v>-3.840992721787817</v>
      </c>
      <c r="CG109" s="26">
        <f t="shared" ref="CG109" si="292">IF($F$6-$D$6 &lt;&gt; 0,(EXP(LN(1+(CG72/100))/($F$6-$D$6))-1)*100,0)</f>
        <v>-3.4791942871848947</v>
      </c>
      <c r="CH109" s="26">
        <f t="shared" ref="CH109" si="293">IF(CC35&gt;0,((1+(CH35/CC35))^(1/($F$6-$D$6))-1)*100,0)</f>
        <v>1.763345110381076</v>
      </c>
      <c r="CI109" s="26">
        <f t="shared" ref="CI109" si="294">IF($F$6-$D$6 &lt;&gt; 0,(EXP(LN(1+(CI72/100))/($F$6-$D$6))-1)*100,0)</f>
        <v>-0.79102271787370171</v>
      </c>
      <c r="CK109" s="24" t="str">
        <f>CK35</f>
        <v>All occupations</v>
      </c>
      <c r="CL109" s="26">
        <f>IF(AND(CM$6-CL$6 &lt;&gt; 0,CL35&lt;&gt;0,CM35&lt;&gt;0),(EXP(LN(CM35/CL35)/(CM$6-CL$6))-1)*100,0)</f>
        <v>-1.5184508693427023</v>
      </c>
      <c r="CM109" s="26">
        <f>IF(AND(CN$6-CM$6 &lt;&gt; 0,CM35&lt;&gt;0,CN35&lt;&gt;0),(EXP(LN(CN35/CM35)/(CN$6-CM$6))-1)*100,0)</f>
        <v>-20.951585041577637</v>
      </c>
      <c r="CN109" s="26">
        <f>IF(AND(CO$6-CN$6 &lt;&gt; 0,CN35&lt;&gt;0,CO35&lt;&gt;0),(EXP(LN(CO35/CN35)/(CO$6-CN$6))-1)*100,0)</f>
        <v>-4.3886977784210357</v>
      </c>
      <c r="CO109" s="26">
        <f>IF(AND(CP$6-CO$6 &lt;&gt; 0,CO35&lt;&gt;0,CP35&lt;&gt;0),(EXP(LN(CP35/CO35)/(CP$6-CO$6))-1)*100,0)</f>
        <v>-4.8997779174592804</v>
      </c>
      <c r="CP109" s="26">
        <f>IF(AND(CP$6-CM$6 &lt;&gt; 0,CM35&lt;&gt;0,CP35&lt;&gt;0),(EXP(LN(CP35/CM35)/(CP$6-CM$6))-1)*100,0)</f>
        <v>-5.8346954715629673</v>
      </c>
      <c r="CR109" s="26">
        <f t="shared" ref="CR109" si="295">IF($F$6-$D$6 &lt;&gt; 0,(EXP(LN(1+(CR72/100))/($F$6-$D$6))-1)*100,0)</f>
        <v>-4.729722141740611</v>
      </c>
      <c r="CS109" s="26">
        <f t="shared" ref="CS109" si="296">IF(CN35&gt;0,((1+(CS35/CN35))^(1/($F$6-$D$6))-1)*100,0)</f>
        <v>1.4763972226321975</v>
      </c>
      <c r="CT109" s="26">
        <f t="shared" ref="CT109" si="297">IF($F$6-$D$6 &lt;&gt; 0,(EXP(LN(1+(CT72/100))/($F$6-$D$6))-1)*100,0)</f>
        <v>-2.0821265561148494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Sheffield City Region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Sheffield City Region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Sheffield City Region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Sheffield City Region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Sheffield City Region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Sheffield City Region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Sheffield City Region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Sheffield City Region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Sheffield City Region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0.1037683137615788</v>
      </c>
      <c r="C119" s="27">
        <f t="shared" si="299"/>
        <v>-2.4931439506414799E-2</v>
      </c>
      <c r="D119" s="27">
        <f t="shared" si="299"/>
        <v>0.13774680349033891</v>
      </c>
      <c r="E119" s="27">
        <f t="shared" si="299"/>
        <v>0.2393186131729127</v>
      </c>
      <c r="F119" s="27">
        <f t="shared" ref="F119:F144" si="300">F8-D8</f>
        <v>0.37706541666325161</v>
      </c>
      <c r="L119" t="str">
        <f>A119</f>
        <v>11 Corporate managers and directors</v>
      </c>
      <c r="M119" s="27">
        <f t="shared" ref="M119:P144" si="301">N8-M8</f>
        <v>1.1446132805886866</v>
      </c>
      <c r="N119" s="27">
        <f t="shared" si="301"/>
        <v>-0.25796054128367274</v>
      </c>
      <c r="O119" s="27">
        <f t="shared" si="301"/>
        <v>1.2588417440947675</v>
      </c>
      <c r="P119" s="27">
        <f t="shared" si="301"/>
        <v>2.2508359272820808</v>
      </c>
      <c r="Q119" s="27">
        <f t="shared" ref="Q119:Q144" si="302">Q8-O8</f>
        <v>3.5096776713768483</v>
      </c>
      <c r="W119" t="str">
        <f>A119</f>
        <v>11 Corporate managers and directors</v>
      </c>
      <c r="X119" s="27">
        <f t="shared" ref="X119:AA144" si="303">Y8-X8</f>
        <v>2.3000342111032808</v>
      </c>
      <c r="Y119" s="27">
        <f t="shared" si="303"/>
        <v>0.50204844563946693</v>
      </c>
      <c r="Z119" s="27">
        <f t="shared" si="303"/>
        <v>0.34876164682280653</v>
      </c>
      <c r="AA119" s="27">
        <f t="shared" si="303"/>
        <v>2.3767287397621271</v>
      </c>
      <c r="AB119" s="27">
        <f t="shared" ref="AB119:AB144" si="304">AB8-Z8</f>
        <v>2.7254903865849336</v>
      </c>
      <c r="AH119" t="str">
        <f>L119</f>
        <v>11 Corporate managers and directors</v>
      </c>
      <c r="AI119" s="27">
        <f t="shared" ref="AI119:AL144" si="305">AJ8-AI8</f>
        <v>0.25812455635510245</v>
      </c>
      <c r="AJ119" s="27">
        <f t="shared" si="305"/>
        <v>0.19459786089180175</v>
      </c>
      <c r="AK119" s="27">
        <f t="shared" si="305"/>
        <v>-0.11188779852935271</v>
      </c>
      <c r="AL119" s="27">
        <f t="shared" si="305"/>
        <v>0.21767284745022408</v>
      </c>
      <c r="AM119" s="27">
        <f t="shared" ref="AM119:AM144" si="306">AM8-AK8</f>
        <v>0.10578504892087137</v>
      </c>
      <c r="AS119" t="str">
        <f>W119</f>
        <v>11 Corporate managers and directors</v>
      </c>
      <c r="AT119" s="27">
        <f t="shared" ref="AT119:AW144" si="307">AU8-AT8</f>
        <v>0.42099354587248028</v>
      </c>
      <c r="AU119" s="27">
        <f t="shared" si="307"/>
        <v>0.25799789080362112</v>
      </c>
      <c r="AV119" s="27">
        <f t="shared" si="307"/>
        <v>-0.14918363973263071</v>
      </c>
      <c r="AW119" s="27">
        <f t="shared" si="307"/>
        <v>0.37804342188678941</v>
      </c>
      <c r="AX119" s="27">
        <f t="shared" ref="AX119:AX144" si="308">AX8-AV8</f>
        <v>0.2288597821541587</v>
      </c>
      <c r="BD119" t="str">
        <f>AH119</f>
        <v>11 Corporate managers and directors</v>
      </c>
      <c r="BE119" s="27">
        <f t="shared" ref="BE119:BH144" si="309">BF8-BE8</f>
        <v>1.3715710584179792</v>
      </c>
      <c r="BF119" s="27">
        <f t="shared" si="309"/>
        <v>1.5944372274264254</v>
      </c>
      <c r="BG119" s="27">
        <f t="shared" si="309"/>
        <v>-1.9887076571042046</v>
      </c>
      <c r="BH119" s="27">
        <f t="shared" si="309"/>
        <v>0.75520558664372128</v>
      </c>
      <c r="BI119" s="27">
        <f t="shared" ref="BI119:BI144" si="310">BI8-BG8</f>
        <v>-1.2335020704604833</v>
      </c>
      <c r="BO119" t="str">
        <f>AS119</f>
        <v>11 Corporate managers and directors</v>
      </c>
      <c r="BP119" s="27">
        <f t="shared" ref="BP119:BS144" si="311">BQ8-BP8</f>
        <v>0.45905507816752777</v>
      </c>
      <c r="BQ119" s="27">
        <f t="shared" si="311"/>
        <v>0.83129490856493771</v>
      </c>
      <c r="BR119" s="27">
        <f t="shared" si="311"/>
        <v>-1.8770028356533857</v>
      </c>
      <c r="BS119" s="27">
        <f t="shared" si="311"/>
        <v>-1.1851178821980217</v>
      </c>
      <c r="BT119" s="27">
        <f t="shared" ref="BT119:BT144" si="312">BT8-BR8</f>
        <v>-3.0621207178514074</v>
      </c>
      <c r="BZ119" t="str">
        <f>BD119</f>
        <v>11 Corporate managers and directors</v>
      </c>
      <c r="CA119" s="68">
        <f t="shared" ref="CA119:CD144" si="313">CB8-CA8</f>
        <v>0.28577037074289136</v>
      </c>
      <c r="CB119" s="68">
        <f t="shared" si="313"/>
        <v>0.19397726321208886</v>
      </c>
      <c r="CC119" s="68">
        <f t="shared" si="313"/>
        <v>-0.64285499859147066</v>
      </c>
      <c r="CD119" s="68">
        <f t="shared" si="313"/>
        <v>-1.0499675922294207</v>
      </c>
      <c r="CE119" s="68">
        <f t="shared" ref="CE119:CE144" si="314">CE8-CC8</f>
        <v>-1.6928225908208914</v>
      </c>
      <c r="CK119" t="str">
        <f>BO119</f>
        <v>11 Corporate managers and directors</v>
      </c>
      <c r="CL119" s="68">
        <f t="shared" ref="CL119:CO144" si="315">CM8-CL8</f>
        <v>0.16634787990190103</v>
      </c>
      <c r="CM119" s="68">
        <f t="shared" si="315"/>
        <v>-0.21909398767680976</v>
      </c>
      <c r="CN119" s="68">
        <f t="shared" si="315"/>
        <v>-0.21063819414208629</v>
      </c>
      <c r="CO119" s="68">
        <f t="shared" si="315"/>
        <v>-0.1245789028488471</v>
      </c>
      <c r="CP119" s="68">
        <f t="shared" ref="CP119:CP144" si="316">CP8-CN8</f>
        <v>-0.33521709699093338</v>
      </c>
    </row>
    <row r="120" spans="1:94" x14ac:dyDescent="0.2">
      <c r="A120" t="str">
        <f t="shared" si="298"/>
        <v>12 Other managers and proprietors</v>
      </c>
      <c r="B120" s="27">
        <f t="shared" si="299"/>
        <v>2.7858499297111677E-2</v>
      </c>
      <c r="C120" s="27">
        <f t="shared" si="299"/>
        <v>-1.136119358692067E-2</v>
      </c>
      <c r="D120" s="27">
        <f t="shared" si="299"/>
        <v>0.14284566291842613</v>
      </c>
      <c r="E120" s="27">
        <f t="shared" si="299"/>
        <v>0.16677023701000693</v>
      </c>
      <c r="F120" s="27">
        <f t="shared" si="300"/>
        <v>0.30961589992843308</v>
      </c>
      <c r="L120" t="str">
        <f t="shared" ref="L120:L143" si="317">A120</f>
        <v>12 Other managers and proprietors</v>
      </c>
      <c r="M120" s="27">
        <f t="shared" si="301"/>
        <v>0.33024458299338533</v>
      </c>
      <c r="N120" s="27">
        <f t="shared" si="301"/>
        <v>-0.14534327410691361</v>
      </c>
      <c r="O120" s="27">
        <f t="shared" si="301"/>
        <v>1.1672055453311097</v>
      </c>
      <c r="P120" s="27">
        <f t="shared" si="301"/>
        <v>1.5204531821097444</v>
      </c>
      <c r="Q120" s="27">
        <f t="shared" si="302"/>
        <v>2.6876587274408541</v>
      </c>
      <c r="W120" t="str">
        <f t="shared" ref="W120:W143" si="318">A120</f>
        <v>12 Other managers and proprietors</v>
      </c>
      <c r="X120" s="27">
        <f t="shared" si="303"/>
        <v>0.48056283853145088</v>
      </c>
      <c r="Y120" s="27">
        <f t="shared" si="303"/>
        <v>8.1242179985574481E-3</v>
      </c>
      <c r="Z120" s="27">
        <f t="shared" si="303"/>
        <v>1.463430641056759</v>
      </c>
      <c r="AA120" s="27">
        <f t="shared" si="303"/>
        <v>1.6257146682999624</v>
      </c>
      <c r="AB120" s="27">
        <f t="shared" si="304"/>
        <v>3.0891453093567214</v>
      </c>
      <c r="AH120" t="str">
        <f t="shared" ref="AH120:AH143" si="319">L120</f>
        <v>12 Other managers and proprietors</v>
      </c>
      <c r="AI120" s="27">
        <f t="shared" si="305"/>
        <v>0.12448074553288824</v>
      </c>
      <c r="AJ120" s="27">
        <f t="shared" si="305"/>
        <v>5.228211760632151E-2</v>
      </c>
      <c r="AK120" s="27">
        <f t="shared" si="305"/>
        <v>0.33431263352957208</v>
      </c>
      <c r="AL120" s="27">
        <f t="shared" si="305"/>
        <v>0.39318408802593807</v>
      </c>
      <c r="AM120" s="27">
        <f t="shared" si="306"/>
        <v>0.72749672155551015</v>
      </c>
      <c r="AS120" t="str">
        <f t="shared" ref="AS120:AS143" si="320">W120</f>
        <v>12 Other managers and proprietors</v>
      </c>
      <c r="AT120" s="27">
        <f t="shared" si="307"/>
        <v>0.11404486495272637</v>
      </c>
      <c r="AU120" s="27">
        <f t="shared" si="307"/>
        <v>1.2454821337289035E-2</v>
      </c>
      <c r="AV120" s="27">
        <f t="shared" si="307"/>
        <v>0.4050548564270664</v>
      </c>
      <c r="AW120" s="27">
        <f t="shared" si="307"/>
        <v>0.38248559836546692</v>
      </c>
      <c r="AX120" s="27">
        <f t="shared" si="308"/>
        <v>0.78754045479253332</v>
      </c>
      <c r="BD120" t="str">
        <f t="shared" ref="BD120:BD143" si="321">AH120</f>
        <v>12 Other managers and proprietors</v>
      </c>
      <c r="BE120" s="27">
        <f t="shared" si="309"/>
        <v>0.11579639293291955</v>
      </c>
      <c r="BF120" s="27">
        <f t="shared" si="309"/>
        <v>0.50136909769178706</v>
      </c>
      <c r="BG120" s="27">
        <f t="shared" si="309"/>
        <v>0.20304348457660559</v>
      </c>
      <c r="BH120" s="27">
        <f t="shared" si="309"/>
        <v>0.55645317003674144</v>
      </c>
      <c r="BI120" s="27">
        <f t="shared" si="310"/>
        <v>0.75949665461334703</v>
      </c>
      <c r="BO120" t="str">
        <f t="shared" ref="BO120:BO143" si="322">AS120</f>
        <v>12 Other managers and proprietors</v>
      </c>
      <c r="BP120" s="27">
        <f t="shared" si="311"/>
        <v>9.8368287091408657E-2</v>
      </c>
      <c r="BQ120" s="27">
        <f t="shared" si="311"/>
        <v>0.30442416859898236</v>
      </c>
      <c r="BR120" s="27">
        <f t="shared" si="311"/>
        <v>2.6782345646857664E-2</v>
      </c>
      <c r="BS120" s="27">
        <f t="shared" si="311"/>
        <v>-0.42493996181517657</v>
      </c>
      <c r="BT120" s="27">
        <f t="shared" si="312"/>
        <v>-0.39815761616831891</v>
      </c>
      <c r="BZ120" t="str">
        <f t="shared" ref="BZ120:BZ143" si="323">BD120</f>
        <v>12 Other managers and proprietors</v>
      </c>
      <c r="CA120" s="68">
        <f t="shared" si="313"/>
        <v>-2.0085915402565213E-2</v>
      </c>
      <c r="CB120" s="68">
        <f t="shared" si="313"/>
        <v>-0.21042161767156031</v>
      </c>
      <c r="CC120" s="68">
        <f t="shared" si="313"/>
        <v>2.9220583827884727E-2</v>
      </c>
      <c r="CD120" s="68">
        <f t="shared" si="313"/>
        <v>-0.66986878697195595</v>
      </c>
      <c r="CE120" s="68">
        <f t="shared" si="314"/>
        <v>-0.64064820314407123</v>
      </c>
      <c r="CK120" t="str">
        <f t="shared" ref="CK120:CK143" si="324">BO120</f>
        <v>12 Other managers and proprietors</v>
      </c>
      <c r="CL120" s="68">
        <f t="shared" si="315"/>
        <v>-5.1178316580414718E-3</v>
      </c>
      <c r="CM120" s="68">
        <f t="shared" si="315"/>
        <v>-0.22396878621511973</v>
      </c>
      <c r="CN120" s="68">
        <f t="shared" si="315"/>
        <v>8.8770196320970607E-2</v>
      </c>
      <c r="CO120" s="68">
        <f t="shared" si="315"/>
        <v>-0.17638050104188363</v>
      </c>
      <c r="CP120" s="68">
        <f t="shared" si="316"/>
        <v>-8.7610304720913024E-2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0.29305900838432342</v>
      </c>
      <c r="C121" s="27">
        <f t="shared" si="299"/>
        <v>-4.526387643900831E-2</v>
      </c>
      <c r="D121" s="27">
        <f t="shared" si="299"/>
        <v>0.48169037432227935</v>
      </c>
      <c r="E121" s="27">
        <f t="shared" si="299"/>
        <v>0.58232703887189308</v>
      </c>
      <c r="F121" s="27">
        <f t="shared" si="300"/>
        <v>1.0640174131941724</v>
      </c>
      <c r="L121" t="str">
        <f t="shared" si="317"/>
        <v>21 Science, research, engineering and technology professionals</v>
      </c>
      <c r="M121" s="27">
        <f t="shared" si="301"/>
        <v>1.5648009475375035</v>
      </c>
      <c r="N121" s="27">
        <f t="shared" si="301"/>
        <v>-0.17216163865975886</v>
      </c>
      <c r="O121" s="27">
        <f t="shared" si="301"/>
        <v>2.2413837302307442</v>
      </c>
      <c r="P121" s="27">
        <f t="shared" si="301"/>
        <v>2.5941263114759927</v>
      </c>
      <c r="Q121" s="27">
        <f t="shared" si="302"/>
        <v>4.8355100417067369</v>
      </c>
      <c r="W121" t="str">
        <f t="shared" si="318"/>
        <v>21 Science, research, engineering and technology professionals</v>
      </c>
      <c r="X121" s="27">
        <f t="shared" si="303"/>
        <v>1.8102276396039532</v>
      </c>
      <c r="Y121" s="27">
        <f t="shared" si="303"/>
        <v>0.64142300297758403</v>
      </c>
      <c r="Z121" s="27">
        <f t="shared" si="303"/>
        <v>0.72903825992409566</v>
      </c>
      <c r="AA121" s="27">
        <f t="shared" si="303"/>
        <v>1.3628116294177612</v>
      </c>
      <c r="AB121" s="27">
        <f t="shared" si="304"/>
        <v>2.0918498893418569</v>
      </c>
      <c r="AH121" t="str">
        <f t="shared" si="319"/>
        <v>21 Science, research, engineering and technology professionals</v>
      </c>
      <c r="AI121" s="27">
        <f t="shared" si="305"/>
        <v>0.13760305978741361</v>
      </c>
      <c r="AJ121" s="27">
        <f t="shared" si="305"/>
        <v>0.13869215624134212</v>
      </c>
      <c r="AK121" s="27">
        <f t="shared" si="305"/>
        <v>5.6591989141270282E-2</v>
      </c>
      <c r="AL121" s="27">
        <f t="shared" si="305"/>
        <v>0.15248948981414268</v>
      </c>
      <c r="AM121" s="27">
        <f t="shared" si="306"/>
        <v>0.20908147895541296</v>
      </c>
      <c r="AS121" t="str">
        <f t="shared" si="320"/>
        <v>21 Science, research, engineering and technology professionals</v>
      </c>
      <c r="AT121" s="27">
        <f t="shared" si="307"/>
        <v>0.43039426441903084</v>
      </c>
      <c r="AU121" s="27">
        <f t="shared" si="307"/>
        <v>0.21600002294316223</v>
      </c>
      <c r="AV121" s="27">
        <f t="shared" si="307"/>
        <v>6.6463828702931771E-3</v>
      </c>
      <c r="AW121" s="27">
        <f t="shared" si="307"/>
        <v>0.19248655837517248</v>
      </c>
      <c r="AX121" s="27">
        <f t="shared" si="308"/>
        <v>0.19913294124546566</v>
      </c>
      <c r="BD121" t="str">
        <f t="shared" si="321"/>
        <v>21 Science, research, engineering and technology professionals</v>
      </c>
      <c r="BE121" s="27">
        <f t="shared" si="309"/>
        <v>0.64309695890850094</v>
      </c>
      <c r="BF121" s="27">
        <f t="shared" si="309"/>
        <v>0.89514232432524299</v>
      </c>
      <c r="BG121" s="27">
        <f t="shared" si="309"/>
        <v>-1.0524319327747316</v>
      </c>
      <c r="BH121" s="27">
        <f t="shared" si="309"/>
        <v>-2.1234496573843131E-2</v>
      </c>
      <c r="BI121" s="27">
        <f t="shared" si="310"/>
        <v>-1.0736664293485747</v>
      </c>
      <c r="BO121" t="str">
        <f t="shared" si="322"/>
        <v>21 Science, research, engineering and technology professionals</v>
      </c>
      <c r="BP121" s="27">
        <f t="shared" si="311"/>
        <v>0.26107430271493115</v>
      </c>
      <c r="BQ121" s="27">
        <f t="shared" si="311"/>
        <v>0.60289037017558167</v>
      </c>
      <c r="BR121" s="27">
        <f t="shared" si="311"/>
        <v>-0.70831963588747859</v>
      </c>
      <c r="BS121" s="27">
        <f t="shared" si="311"/>
        <v>-0.51906519303381371</v>
      </c>
      <c r="BT121" s="27">
        <f t="shared" si="312"/>
        <v>-1.2273848289212923</v>
      </c>
      <c r="BZ121" t="str">
        <f t="shared" si="323"/>
        <v>21 Science, research, engineering and technology professionals</v>
      </c>
      <c r="CA121" s="68">
        <f t="shared" si="313"/>
        <v>0.2024796174010508</v>
      </c>
      <c r="CB121" s="68">
        <f t="shared" si="313"/>
        <v>0.13830647747041969</v>
      </c>
      <c r="CC121" s="68">
        <f t="shared" si="313"/>
        <v>-0.12909915272410522</v>
      </c>
      <c r="CD121" s="68">
        <f t="shared" si="313"/>
        <v>-0.4777092200808557</v>
      </c>
      <c r="CE121" s="68">
        <f t="shared" si="314"/>
        <v>-0.60680837280496092</v>
      </c>
      <c r="CK121" t="str">
        <f t="shared" si="324"/>
        <v>21 Science, research, engineering and technology professionals</v>
      </c>
      <c r="CL121" s="68">
        <f t="shared" si="315"/>
        <v>0.1508325031142892</v>
      </c>
      <c r="CM121" s="68">
        <f t="shared" si="315"/>
        <v>-3.1840024167681058E-2</v>
      </c>
      <c r="CN121" s="68">
        <f t="shared" si="315"/>
        <v>3.7189790930899191E-2</v>
      </c>
      <c r="CO121" s="68">
        <f t="shared" si="315"/>
        <v>-0.1151077348940634</v>
      </c>
      <c r="CP121" s="68">
        <f t="shared" si="316"/>
        <v>-7.7917943963164205E-2</v>
      </c>
    </row>
    <row r="122" spans="1:94" x14ac:dyDescent="0.2">
      <c r="A122" t="str">
        <f t="shared" si="298"/>
        <v>22 Health professionals</v>
      </c>
      <c r="B122" s="27">
        <f t="shared" si="299"/>
        <v>0.39794438101777696</v>
      </c>
      <c r="C122" s="27">
        <f t="shared" si="299"/>
        <v>-4.9132294254227382E-2</v>
      </c>
      <c r="D122" s="27">
        <f t="shared" si="299"/>
        <v>0.86331349643922461</v>
      </c>
      <c r="E122" s="27">
        <f t="shared" si="299"/>
        <v>1.1612111587735754</v>
      </c>
      <c r="F122" s="27">
        <f t="shared" si="300"/>
        <v>2.0245246552128</v>
      </c>
      <c r="L122" t="str">
        <f t="shared" si="317"/>
        <v>22 Health professionals</v>
      </c>
      <c r="M122" s="27">
        <f t="shared" si="301"/>
        <v>1.3727781261550547</v>
      </c>
      <c r="N122" s="27">
        <f t="shared" si="301"/>
        <v>-0.24405497008745236</v>
      </c>
      <c r="O122" s="27">
        <f t="shared" si="301"/>
        <v>2.2858048553337156</v>
      </c>
      <c r="P122" s="27">
        <f t="shared" si="301"/>
        <v>3.0403937111764279</v>
      </c>
      <c r="Q122" s="27">
        <f t="shared" si="302"/>
        <v>5.3261985665101435</v>
      </c>
      <c r="W122" t="str">
        <f t="shared" si="318"/>
        <v>22 Health professionals</v>
      </c>
      <c r="X122" s="27">
        <f t="shared" si="303"/>
        <v>1.5908906627192501</v>
      </c>
      <c r="Y122" s="27">
        <f t="shared" si="303"/>
        <v>0.37040306226336384</v>
      </c>
      <c r="Z122" s="27">
        <f t="shared" si="303"/>
        <v>1.6466732896960039</v>
      </c>
      <c r="AA122" s="27">
        <f t="shared" si="303"/>
        <v>1.6533847979658276</v>
      </c>
      <c r="AB122" s="27">
        <f t="shared" si="304"/>
        <v>3.3000580876618315</v>
      </c>
      <c r="AH122" t="str">
        <f t="shared" si="319"/>
        <v>22 Health professionals</v>
      </c>
      <c r="AI122" s="27">
        <f t="shared" si="305"/>
        <v>-1.2043229735141212</v>
      </c>
      <c r="AJ122" s="27">
        <f t="shared" si="305"/>
        <v>-0.29674707859502991</v>
      </c>
      <c r="AK122" s="27">
        <f t="shared" si="305"/>
        <v>-1.5157811529708503</v>
      </c>
      <c r="AL122" s="27">
        <f t="shared" si="305"/>
        <v>-1.4630703820216879</v>
      </c>
      <c r="AM122" s="27">
        <f t="shared" si="306"/>
        <v>-2.978851534992538</v>
      </c>
      <c r="AS122" t="str">
        <f t="shared" si="320"/>
        <v>22 Health professionals</v>
      </c>
      <c r="AT122" s="27">
        <f t="shared" si="307"/>
        <v>0.1064630373386356</v>
      </c>
      <c r="AU122" s="27">
        <f t="shared" si="307"/>
        <v>8.5831376948136251E-2</v>
      </c>
      <c r="AV122" s="27">
        <f t="shared" si="307"/>
        <v>7.946680331204925E-2</v>
      </c>
      <c r="AW122" s="27">
        <f t="shared" si="307"/>
        <v>0.14688166734268993</v>
      </c>
      <c r="AX122" s="27">
        <f t="shared" si="308"/>
        <v>0.22634847065473918</v>
      </c>
      <c r="BD122" t="str">
        <f t="shared" si="321"/>
        <v>22 Health professionals</v>
      </c>
      <c r="BE122" s="27">
        <f t="shared" si="309"/>
        <v>0.6029538484756527</v>
      </c>
      <c r="BF122" s="27">
        <f t="shared" si="309"/>
        <v>0.66242098798015459</v>
      </c>
      <c r="BG122" s="27">
        <f t="shared" si="309"/>
        <v>0.22768773594356961</v>
      </c>
      <c r="BH122" s="27">
        <f t="shared" si="309"/>
        <v>0.8457196637848492</v>
      </c>
      <c r="BI122" s="27">
        <f t="shared" si="310"/>
        <v>1.0734073997284188</v>
      </c>
      <c r="BO122" t="str">
        <f t="shared" si="322"/>
        <v>22 Health professionals</v>
      </c>
      <c r="BP122" s="27">
        <f t="shared" si="311"/>
        <v>0.31102524124534514</v>
      </c>
      <c r="BQ122" s="27">
        <f t="shared" si="311"/>
        <v>0.45618021862752789</v>
      </c>
      <c r="BR122" s="27">
        <f t="shared" si="311"/>
        <v>-0.4320411132512092</v>
      </c>
      <c r="BS122" s="27">
        <f t="shared" si="311"/>
        <v>-0.5066245078773628</v>
      </c>
      <c r="BT122" s="27">
        <f t="shared" si="312"/>
        <v>-0.93866562112857199</v>
      </c>
      <c r="BZ122" t="str">
        <f t="shared" si="323"/>
        <v>22 Health professionals</v>
      </c>
      <c r="CA122" s="68">
        <f t="shared" si="313"/>
        <v>0.26230210345078864</v>
      </c>
      <c r="CB122" s="68">
        <f t="shared" si="313"/>
        <v>-0.16882697246230216</v>
      </c>
      <c r="CC122" s="68">
        <f t="shared" si="313"/>
        <v>-0.22503897747549373</v>
      </c>
      <c r="CD122" s="68">
        <f t="shared" si="313"/>
        <v>-0.49884696727914069</v>
      </c>
      <c r="CE122" s="68">
        <f t="shared" si="314"/>
        <v>-0.72388594475463441</v>
      </c>
      <c r="CK122" t="str">
        <f t="shared" si="324"/>
        <v>22 Health professionals</v>
      </c>
      <c r="CL122" s="68">
        <f t="shared" si="315"/>
        <v>5.1828700544848755E-2</v>
      </c>
      <c r="CM122" s="68">
        <f t="shared" si="315"/>
        <v>-2.0307124680263022E-3</v>
      </c>
      <c r="CN122" s="68">
        <f t="shared" si="315"/>
        <v>8.7896755560225026E-3</v>
      </c>
      <c r="CO122" s="68">
        <f t="shared" si="315"/>
        <v>-3.1601684687559861E-2</v>
      </c>
      <c r="CP122" s="68">
        <f t="shared" si="316"/>
        <v>-2.2812009131537359E-2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0.3987838213771937</v>
      </c>
      <c r="C123" s="27">
        <f t="shared" si="299"/>
        <v>-5.3043332457352488E-2</v>
      </c>
      <c r="D123" s="27">
        <f t="shared" si="299"/>
        <v>0.51725212856103076</v>
      </c>
      <c r="E123" s="27">
        <f t="shared" si="299"/>
        <v>0.63055854107169429</v>
      </c>
      <c r="F123" s="27">
        <f t="shared" si="300"/>
        <v>1.147810669632725</v>
      </c>
      <c r="L123" t="str">
        <f t="shared" si="317"/>
        <v>23 Teaching and other educational professionals</v>
      </c>
      <c r="M123" s="27">
        <f t="shared" si="301"/>
        <v>2.9917818865378774</v>
      </c>
      <c r="N123" s="27">
        <f t="shared" si="301"/>
        <v>3.9018889926797584E-2</v>
      </c>
      <c r="O123" s="27">
        <f t="shared" si="301"/>
        <v>3.2173645761144964</v>
      </c>
      <c r="P123" s="27">
        <f t="shared" si="301"/>
        <v>4.1795109918306821</v>
      </c>
      <c r="Q123" s="27">
        <f t="shared" si="302"/>
        <v>7.3968755679451785</v>
      </c>
      <c r="W123" t="str">
        <f t="shared" si="318"/>
        <v>23 Teaching and other educational professionals</v>
      </c>
      <c r="X123" s="27">
        <f t="shared" si="303"/>
        <v>-0.53986511318086983</v>
      </c>
      <c r="Y123" s="27">
        <f t="shared" si="303"/>
        <v>0.72815003113040966</v>
      </c>
      <c r="Z123" s="27">
        <f t="shared" si="303"/>
        <v>-1.6611239267991049</v>
      </c>
      <c r="AA123" s="27">
        <f t="shared" si="303"/>
        <v>-1.6969776996109198</v>
      </c>
      <c r="AB123" s="27">
        <f t="shared" si="304"/>
        <v>-3.3581016264100247</v>
      </c>
      <c r="AH123" t="str">
        <f t="shared" si="319"/>
        <v>23 Teaching and other educational professionals</v>
      </c>
      <c r="AI123" s="27">
        <f t="shared" si="305"/>
        <v>-0.52243140673341637</v>
      </c>
      <c r="AJ123" s="27">
        <f t="shared" si="305"/>
        <v>-7.121267057197167E-2</v>
      </c>
      <c r="AK123" s="27">
        <f t="shared" si="305"/>
        <v>-0.2462575952992298</v>
      </c>
      <c r="AL123" s="27">
        <f t="shared" si="305"/>
        <v>-3.0841815536491679E-2</v>
      </c>
      <c r="AM123" s="27">
        <f t="shared" si="306"/>
        <v>-0.27709941083572148</v>
      </c>
      <c r="AS123" t="str">
        <f t="shared" si="320"/>
        <v>23 Teaching and other educational professionals</v>
      </c>
      <c r="AT123" s="27">
        <f t="shared" si="307"/>
        <v>-8.6282065708700451E-3</v>
      </c>
      <c r="AU123" s="27">
        <f t="shared" si="307"/>
        <v>1.7539672689292407E-2</v>
      </c>
      <c r="AV123" s="27">
        <f t="shared" si="307"/>
        <v>-5.6180255522959049E-2</v>
      </c>
      <c r="AW123" s="27">
        <f t="shared" si="307"/>
        <v>-3.171353550120512E-2</v>
      </c>
      <c r="AX123" s="27">
        <f t="shared" si="308"/>
        <v>-8.789379102416417E-2</v>
      </c>
      <c r="BD123" t="str">
        <f t="shared" si="321"/>
        <v>23 Teaching and other educational professionals</v>
      </c>
      <c r="BE123" s="27">
        <f t="shared" si="309"/>
        <v>3.2464182785914231E-2</v>
      </c>
      <c r="BF123" s="27">
        <f t="shared" si="309"/>
        <v>0.35426454455663969</v>
      </c>
      <c r="BG123" s="27">
        <f t="shared" si="309"/>
        <v>-0.27586430725804623</v>
      </c>
      <c r="BH123" s="27">
        <f t="shared" si="309"/>
        <v>0.15829290178192879</v>
      </c>
      <c r="BI123" s="27">
        <f t="shared" si="310"/>
        <v>-0.11757140547611744</v>
      </c>
      <c r="BO123" t="str">
        <f t="shared" si="322"/>
        <v>23 Teaching and other educational professionals</v>
      </c>
      <c r="BP123" s="27">
        <f t="shared" si="311"/>
        <v>1.8214231448739904E-2</v>
      </c>
      <c r="BQ123" s="27">
        <f t="shared" si="311"/>
        <v>0.27033075253852035</v>
      </c>
      <c r="BR123" s="27">
        <f t="shared" si="311"/>
        <v>-0.36689713890923337</v>
      </c>
      <c r="BS123" s="27">
        <f t="shared" si="311"/>
        <v>-0.22035311165612459</v>
      </c>
      <c r="BT123" s="27">
        <f t="shared" si="312"/>
        <v>-0.58725025056535796</v>
      </c>
      <c r="BZ123" t="str">
        <f t="shared" si="323"/>
        <v>23 Teaching and other educational professionals</v>
      </c>
      <c r="CA123" s="68">
        <f t="shared" si="313"/>
        <v>5.021957174366054E-2</v>
      </c>
      <c r="CB123" s="68">
        <f t="shared" si="313"/>
        <v>2.52854666461515E-2</v>
      </c>
      <c r="CC123" s="68">
        <f t="shared" si="313"/>
        <v>-0.17671670986097254</v>
      </c>
      <c r="CD123" s="68">
        <f t="shared" si="313"/>
        <v>-0.22707653212721812</v>
      </c>
      <c r="CE123" s="68">
        <f t="shared" si="314"/>
        <v>-0.40379324198819067</v>
      </c>
      <c r="CK123" t="str">
        <f t="shared" si="324"/>
        <v>23 Teaching and other educational professionals</v>
      </c>
      <c r="CL123" s="68">
        <f t="shared" si="315"/>
        <v>4.3148871861902388E-2</v>
      </c>
      <c r="CM123" s="68">
        <f t="shared" si="315"/>
        <v>1.5190485574118923E-2</v>
      </c>
      <c r="CN123" s="68">
        <f t="shared" si="315"/>
        <v>-2.3366280161852132E-2</v>
      </c>
      <c r="CO123" s="68">
        <f t="shared" si="315"/>
        <v>-5.5499161727510113E-2</v>
      </c>
      <c r="CP123" s="68">
        <f t="shared" si="316"/>
        <v>-7.8865441889362245E-2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0.15162973474557007</v>
      </c>
      <c r="C124" s="27">
        <f t="shared" si="299"/>
        <v>-8.0810840448621857E-3</v>
      </c>
      <c r="D124" s="27">
        <f t="shared" si="299"/>
        <v>0.28314190443420206</v>
      </c>
      <c r="E124" s="27">
        <f t="shared" si="299"/>
        <v>0.33678394001543011</v>
      </c>
      <c r="F124" s="27">
        <f t="shared" si="300"/>
        <v>0.61992584444963217</v>
      </c>
      <c r="L124" t="str">
        <f t="shared" si="317"/>
        <v>24 Business, media and public service professionals</v>
      </c>
      <c r="M124" s="27">
        <f t="shared" si="301"/>
        <v>1.9618597271810465</v>
      </c>
      <c r="N124" s="27">
        <f t="shared" si="301"/>
        <v>0.1124664853338766</v>
      </c>
      <c r="O124" s="27">
        <f t="shared" si="301"/>
        <v>3.1550582500797271</v>
      </c>
      <c r="P124" s="27">
        <f t="shared" si="301"/>
        <v>3.7961297970956132</v>
      </c>
      <c r="Q124" s="27">
        <f t="shared" si="302"/>
        <v>6.9511880471753402</v>
      </c>
      <c r="W124" t="str">
        <f t="shared" si="318"/>
        <v>24 Business, media and public service professionals</v>
      </c>
      <c r="X124" s="27">
        <f t="shared" si="303"/>
        <v>2.1930167674675758</v>
      </c>
      <c r="Y124" s="27">
        <f t="shared" si="303"/>
        <v>1.7128464270237913</v>
      </c>
      <c r="Z124" s="27">
        <f t="shared" si="303"/>
        <v>1.8899509664763787</v>
      </c>
      <c r="AA124" s="27">
        <f t="shared" si="303"/>
        <v>2.4511465922454647</v>
      </c>
      <c r="AB124" s="27">
        <f t="shared" si="304"/>
        <v>4.3410975587218434</v>
      </c>
      <c r="AH124" t="str">
        <f t="shared" si="319"/>
        <v>24 Business, media and public service professionals</v>
      </c>
      <c r="AI124" s="27">
        <f t="shared" si="305"/>
        <v>-4.5571208384665329E-2</v>
      </c>
      <c r="AJ124" s="27">
        <f t="shared" si="305"/>
        <v>0.14776718245767428</v>
      </c>
      <c r="AK124" s="27">
        <f t="shared" si="305"/>
        <v>-7.1628213866977042E-2</v>
      </c>
      <c r="AL124" s="27">
        <f t="shared" si="305"/>
        <v>7.1893746227868371E-2</v>
      </c>
      <c r="AM124" s="27">
        <f t="shared" si="306"/>
        <v>2.6553236089132959E-4</v>
      </c>
      <c r="AS124" t="str">
        <f t="shared" si="320"/>
        <v>24 Business, media and public service professionals</v>
      </c>
      <c r="AT124" s="27">
        <f t="shared" si="307"/>
        <v>0.2630027771534027</v>
      </c>
      <c r="AU124" s="27">
        <f t="shared" si="307"/>
        <v>0.24956929852546428</v>
      </c>
      <c r="AV124" s="27">
        <f t="shared" si="307"/>
        <v>0.22410304749116294</v>
      </c>
      <c r="AW124" s="27">
        <f t="shared" si="307"/>
        <v>0.34318062342746858</v>
      </c>
      <c r="AX124" s="27">
        <f t="shared" si="308"/>
        <v>0.56728367091863152</v>
      </c>
      <c r="BD124" t="str">
        <f t="shared" si="321"/>
        <v>24 Business, media and public service professionals</v>
      </c>
      <c r="BE124" s="27">
        <f t="shared" si="309"/>
        <v>0.99005434430798012</v>
      </c>
      <c r="BF124" s="27">
        <f t="shared" si="309"/>
        <v>1.4291619936384485</v>
      </c>
      <c r="BG124" s="27">
        <f t="shared" si="309"/>
        <v>-0.2633803119323419</v>
      </c>
      <c r="BH124" s="27">
        <f t="shared" si="309"/>
        <v>0.65777039295608564</v>
      </c>
      <c r="BI124" s="27">
        <f t="shared" si="310"/>
        <v>0.39439008102374373</v>
      </c>
      <c r="BO124" t="str">
        <f t="shared" si="322"/>
        <v>24 Business, media and public service professionals</v>
      </c>
      <c r="BP124" s="27">
        <f t="shared" si="311"/>
        <v>0.23825160310684979</v>
      </c>
      <c r="BQ124" s="27">
        <f t="shared" si="311"/>
        <v>0.88190280391287734</v>
      </c>
      <c r="BR124" s="27">
        <f t="shared" si="311"/>
        <v>-0.73912174179788703</v>
      </c>
      <c r="BS124" s="27">
        <f t="shared" si="311"/>
        <v>-0.70036903858630772</v>
      </c>
      <c r="BT124" s="27">
        <f t="shared" si="312"/>
        <v>-1.4394907803841948</v>
      </c>
      <c r="BZ124" t="str">
        <f t="shared" si="323"/>
        <v>24 Business, media and public service professionals</v>
      </c>
      <c r="CA124" s="68">
        <f t="shared" si="313"/>
        <v>0.24094582143710386</v>
      </c>
      <c r="CB124" s="68">
        <f t="shared" si="313"/>
        <v>0.17923048625691074</v>
      </c>
      <c r="CC124" s="68">
        <f t="shared" si="313"/>
        <v>-0.21492221377480636</v>
      </c>
      <c r="CD124" s="68">
        <f t="shared" si="313"/>
        <v>-0.73679584730032333</v>
      </c>
      <c r="CE124" s="68">
        <f t="shared" si="314"/>
        <v>-0.95171806107512968</v>
      </c>
      <c r="CK124" t="str">
        <f t="shared" si="324"/>
        <v>24 Business, media and public service professionals</v>
      </c>
      <c r="CL124" s="68">
        <f t="shared" si="315"/>
        <v>0.15354716238428612</v>
      </c>
      <c r="CM124" s="68">
        <f t="shared" si="315"/>
        <v>-3.4996338144364758E-2</v>
      </c>
      <c r="CN124" s="68">
        <f t="shared" si="315"/>
        <v>-4.605160902020089E-2</v>
      </c>
      <c r="CO124" s="68">
        <f t="shared" si="315"/>
        <v>-0.15874717415229017</v>
      </c>
      <c r="CP124" s="68">
        <f t="shared" si="316"/>
        <v>-0.20479878317249106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5.1777172664423027E-2</v>
      </c>
      <c r="C125" s="27">
        <f t="shared" si="299"/>
        <v>-1.7151628346844805E-3</v>
      </c>
      <c r="D125" s="27">
        <f t="shared" si="299"/>
        <v>6.2560035674333048E-2</v>
      </c>
      <c r="E125" s="27">
        <f t="shared" si="299"/>
        <v>0.13688543682486326</v>
      </c>
      <c r="F125" s="27">
        <f t="shared" si="300"/>
        <v>0.19944547249919631</v>
      </c>
      <c r="L125" t="str">
        <f t="shared" si="317"/>
        <v>31 Science, engineering and technology associate professionals</v>
      </c>
      <c r="M125" s="27">
        <f t="shared" si="301"/>
        <v>0.30872465455018361</v>
      </c>
      <c r="N125" s="27">
        <f t="shared" si="301"/>
        <v>-1.6490066606724474E-2</v>
      </c>
      <c r="O125" s="27">
        <f t="shared" si="301"/>
        <v>0.25660830347560659</v>
      </c>
      <c r="P125" s="27">
        <f t="shared" si="301"/>
        <v>0.52456314480024324</v>
      </c>
      <c r="Q125" s="27">
        <f t="shared" si="302"/>
        <v>0.78117144827584983</v>
      </c>
      <c r="W125" t="str">
        <f t="shared" si="318"/>
        <v>31 Science, engineering and technology associate professionals</v>
      </c>
      <c r="X125" s="27">
        <f t="shared" si="303"/>
        <v>0.72188376802827436</v>
      </c>
      <c r="Y125" s="27">
        <f t="shared" si="303"/>
        <v>0.1798765844770398</v>
      </c>
      <c r="Z125" s="27">
        <f t="shared" si="303"/>
        <v>-0.120620837564271</v>
      </c>
      <c r="AA125" s="27">
        <f t="shared" si="303"/>
        <v>0.46997697601872845</v>
      </c>
      <c r="AB125" s="27">
        <f t="shared" si="304"/>
        <v>0.34935613845445745</v>
      </c>
      <c r="AH125" t="str">
        <f t="shared" si="319"/>
        <v>31 Science, engineering and technology associate professionals</v>
      </c>
      <c r="AI125" s="27">
        <f t="shared" si="305"/>
        <v>0.11357502358224653</v>
      </c>
      <c r="AJ125" s="27">
        <f t="shared" si="305"/>
        <v>4.6990848283081199E-2</v>
      </c>
      <c r="AK125" s="27">
        <f t="shared" si="305"/>
        <v>2.9126803473788154E-2</v>
      </c>
      <c r="AL125" s="27">
        <f t="shared" si="305"/>
        <v>0.202640825434518</v>
      </c>
      <c r="AM125" s="27">
        <f t="shared" si="306"/>
        <v>0.23176762890830616</v>
      </c>
      <c r="AS125" t="str">
        <f t="shared" si="320"/>
        <v>31 Science, engineering and technology associate professionals</v>
      </c>
      <c r="AT125" s="27">
        <f t="shared" si="307"/>
        <v>0.1564778090737361</v>
      </c>
      <c r="AU125" s="27">
        <f t="shared" si="307"/>
        <v>6.8212029660080775E-2</v>
      </c>
      <c r="AV125" s="27">
        <f t="shared" si="307"/>
        <v>-0.16801147527931382</v>
      </c>
      <c r="AW125" s="27">
        <f t="shared" si="307"/>
        <v>6.3440957417280064E-2</v>
      </c>
      <c r="AX125" s="27">
        <f t="shared" si="308"/>
        <v>-0.10457051786203375</v>
      </c>
      <c r="BD125" t="str">
        <f t="shared" si="321"/>
        <v>31 Science, engineering and technology associate professionals</v>
      </c>
      <c r="BE125" s="27">
        <f t="shared" si="309"/>
        <v>0.18095743944156606</v>
      </c>
      <c r="BF125" s="27">
        <f t="shared" si="309"/>
        <v>0.48378565023461162</v>
      </c>
      <c r="BG125" s="27">
        <f t="shared" si="309"/>
        <v>-0.83776074263941713</v>
      </c>
      <c r="BH125" s="27">
        <f t="shared" si="309"/>
        <v>-0.22354381477835905</v>
      </c>
      <c r="BI125" s="27">
        <f t="shared" si="310"/>
        <v>-1.0613045574177762</v>
      </c>
      <c r="BO125" t="str">
        <f t="shared" si="322"/>
        <v>31 Science, engineering and technology associate professionals</v>
      </c>
      <c r="BP125" s="27">
        <f t="shared" si="311"/>
        <v>0.20524387805030941</v>
      </c>
      <c r="BQ125" s="27">
        <f t="shared" si="311"/>
        <v>0.34857485440194336</v>
      </c>
      <c r="BR125" s="27">
        <f t="shared" si="311"/>
        <v>-0.56619157125512642</v>
      </c>
      <c r="BS125" s="27">
        <f t="shared" si="311"/>
        <v>-0.16413574838261802</v>
      </c>
      <c r="BT125" s="27">
        <f t="shared" si="312"/>
        <v>-0.73032731963774444</v>
      </c>
      <c r="BZ125" t="str">
        <f t="shared" si="323"/>
        <v>31 Science, engineering and technology associate professionals</v>
      </c>
      <c r="CA125" s="68">
        <f t="shared" si="313"/>
        <v>0.18681780632474831</v>
      </c>
      <c r="CB125" s="68">
        <f t="shared" si="313"/>
        <v>0.16343118397966028</v>
      </c>
      <c r="CC125" s="68">
        <f t="shared" si="313"/>
        <v>-0.28855519656307327</v>
      </c>
      <c r="CD125" s="68">
        <f t="shared" si="313"/>
        <v>-0.20397315374514635</v>
      </c>
      <c r="CE125" s="68">
        <f t="shared" si="314"/>
        <v>-0.49252835030821962</v>
      </c>
      <c r="CK125" t="str">
        <f t="shared" si="324"/>
        <v>31 Science, engineering and technology associate professionals</v>
      </c>
      <c r="CL125" s="68">
        <f t="shared" si="315"/>
        <v>9.2316221837577095E-2</v>
      </c>
      <c r="CM125" s="68">
        <f t="shared" si="315"/>
        <v>2.8089609607935828E-3</v>
      </c>
      <c r="CN125" s="68">
        <f t="shared" si="315"/>
        <v>-2.5755496103040953E-2</v>
      </c>
      <c r="CO125" s="68">
        <f t="shared" si="315"/>
        <v>-2.8171966155198402E-2</v>
      </c>
      <c r="CP125" s="68">
        <f t="shared" si="316"/>
        <v>-5.3927462258239356E-2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1.4070270038967235E-2</v>
      </c>
      <c r="C126" s="27">
        <f t="shared" si="299"/>
        <v>-1.1991796807842986E-2</v>
      </c>
      <c r="D126" s="27">
        <f t="shared" si="299"/>
        <v>2.3812615019104665E-2</v>
      </c>
      <c r="E126" s="27">
        <f t="shared" si="299"/>
        <v>4.3251755016577936E-2</v>
      </c>
      <c r="F126" s="27">
        <f t="shared" si="300"/>
        <v>6.7064370035682608E-2</v>
      </c>
      <c r="L126" t="str">
        <f t="shared" si="317"/>
        <v>32 Health and social care associate professionals</v>
      </c>
      <c r="M126" s="27">
        <f t="shared" si="301"/>
        <v>0.33451770524860203</v>
      </c>
      <c r="N126" s="27">
        <f t="shared" si="301"/>
        <v>-9.7642269316958075E-2</v>
      </c>
      <c r="O126" s="27">
        <f t="shared" si="301"/>
        <v>0.56866564451156698</v>
      </c>
      <c r="P126" s="27">
        <f t="shared" si="301"/>
        <v>1.0145965283953926</v>
      </c>
      <c r="Q126" s="27">
        <f t="shared" si="302"/>
        <v>1.5832621729069596</v>
      </c>
      <c r="W126" t="str">
        <f t="shared" si="318"/>
        <v>32 Health and social care associate professionals</v>
      </c>
      <c r="X126" s="27">
        <f t="shared" si="303"/>
        <v>0.55165128104612782</v>
      </c>
      <c r="Y126" s="27">
        <f t="shared" si="303"/>
        <v>7.8844404646281063E-3</v>
      </c>
      <c r="Z126" s="27">
        <f t="shared" si="303"/>
        <v>0.61594953319047852</v>
      </c>
      <c r="AA126" s="27">
        <f t="shared" si="303"/>
        <v>0.89922281726587094</v>
      </c>
      <c r="AB126" s="27">
        <f t="shared" si="304"/>
        <v>1.5151723504563495</v>
      </c>
      <c r="AH126" t="str">
        <f t="shared" si="319"/>
        <v>32 Health and social care associate professionals</v>
      </c>
      <c r="AI126" s="27">
        <f t="shared" si="305"/>
        <v>-0.3287530902917708</v>
      </c>
      <c r="AJ126" s="27">
        <f t="shared" si="305"/>
        <v>-8.227018281717835E-2</v>
      </c>
      <c r="AK126" s="27">
        <f t="shared" si="305"/>
        <v>-0.40270632516662119</v>
      </c>
      <c r="AL126" s="27">
        <f t="shared" si="305"/>
        <v>-0.56635500150169016</v>
      </c>
      <c r="AM126" s="27">
        <f t="shared" si="306"/>
        <v>-0.96906132666831135</v>
      </c>
      <c r="AS126" t="str">
        <f t="shared" si="320"/>
        <v>32 Health and social care associate professionals</v>
      </c>
      <c r="AT126" s="27">
        <f t="shared" si="307"/>
        <v>8.0317252628953395E-2</v>
      </c>
      <c r="AU126" s="27">
        <f t="shared" si="307"/>
        <v>3.4603842951496544E-2</v>
      </c>
      <c r="AV126" s="27">
        <f t="shared" si="307"/>
        <v>1.5545933172605664E-2</v>
      </c>
      <c r="AW126" s="27">
        <f t="shared" si="307"/>
        <v>8.905516595687557E-2</v>
      </c>
      <c r="AX126" s="27">
        <f t="shared" si="308"/>
        <v>0.10460109912948123</v>
      </c>
      <c r="BD126" t="str">
        <f t="shared" si="321"/>
        <v>32 Health and social care associate professionals</v>
      </c>
      <c r="BE126" s="27">
        <f t="shared" si="309"/>
        <v>0.45450759223381842</v>
      </c>
      <c r="BF126" s="27">
        <f t="shared" si="309"/>
        <v>0.47564460009953446</v>
      </c>
      <c r="BG126" s="27">
        <f t="shared" si="309"/>
        <v>5.9435780052241149E-2</v>
      </c>
      <c r="BH126" s="27">
        <f t="shared" si="309"/>
        <v>0.890552413634909</v>
      </c>
      <c r="BI126" s="27">
        <f t="shared" si="310"/>
        <v>0.94998819368715015</v>
      </c>
      <c r="BO126" t="str">
        <f t="shared" si="322"/>
        <v>32 Health and social care associate professionals</v>
      </c>
      <c r="BP126" s="27">
        <f t="shared" si="311"/>
        <v>0.17597501802348736</v>
      </c>
      <c r="BQ126" s="27">
        <f t="shared" si="311"/>
        <v>0.38510823500807101</v>
      </c>
      <c r="BR126" s="27">
        <f t="shared" si="311"/>
        <v>-0.44059376565029962</v>
      </c>
      <c r="BS126" s="27">
        <f t="shared" si="311"/>
        <v>-0.37017622626749946</v>
      </c>
      <c r="BT126" s="27">
        <f t="shared" si="312"/>
        <v>-0.81076999191779908</v>
      </c>
      <c r="BZ126" t="str">
        <f t="shared" si="323"/>
        <v>32 Health and social care associate professionals</v>
      </c>
      <c r="CA126" s="68">
        <f t="shared" si="313"/>
        <v>-5.762220190455758E-2</v>
      </c>
      <c r="CB126" s="68">
        <f t="shared" si="313"/>
        <v>-7.6918036848719118E-2</v>
      </c>
      <c r="CC126" s="68">
        <f t="shared" si="313"/>
        <v>-0.15631877899851004</v>
      </c>
      <c r="CD126" s="68">
        <f t="shared" si="313"/>
        <v>-0.18685823703208151</v>
      </c>
      <c r="CE126" s="68">
        <f t="shared" si="314"/>
        <v>-0.34317701603059159</v>
      </c>
      <c r="CK126" t="str">
        <f t="shared" si="324"/>
        <v>32 Health and social care associate professionals</v>
      </c>
      <c r="CL126" s="68">
        <f t="shared" si="315"/>
        <v>1.6717522200756174E-2</v>
      </c>
      <c r="CM126" s="68">
        <f t="shared" si="315"/>
        <v>-5.3384818113641486E-3</v>
      </c>
      <c r="CN126" s="68">
        <f t="shared" si="315"/>
        <v>-2.6720266945661209E-3</v>
      </c>
      <c r="CO126" s="68">
        <f t="shared" si="315"/>
        <v>-1.1651850985795659E-2</v>
      </c>
      <c r="CP126" s="68">
        <f t="shared" si="316"/>
        <v>-1.432387768036178E-2</v>
      </c>
    </row>
    <row r="127" spans="1:94" x14ac:dyDescent="0.2">
      <c r="A127" t="str">
        <f t="shared" si="298"/>
        <v>33 Protective service occupations</v>
      </c>
      <c r="B127" s="27">
        <f t="shared" si="299"/>
        <v>1.3799311484131334E-3</v>
      </c>
      <c r="C127" s="27">
        <f t="shared" si="299"/>
        <v>-1.9557233464261338E-3</v>
      </c>
      <c r="D127" s="27">
        <f t="shared" si="299"/>
        <v>1.4739489757329662E-2</v>
      </c>
      <c r="E127" s="27">
        <f t="shared" si="299"/>
        <v>2.0064537876308415E-2</v>
      </c>
      <c r="F127" s="27">
        <f t="shared" si="300"/>
        <v>3.4804027633638074E-2</v>
      </c>
      <c r="L127" t="str">
        <f t="shared" si="317"/>
        <v>33 Protective service occupations</v>
      </c>
      <c r="M127" s="27">
        <f t="shared" si="301"/>
        <v>4.063349050052284E-2</v>
      </c>
      <c r="N127" s="27">
        <f t="shared" si="301"/>
        <v>-2.4552994622283553E-2</v>
      </c>
      <c r="O127" s="27">
        <f t="shared" si="301"/>
        <v>0.25440790188568219</v>
      </c>
      <c r="P127" s="27">
        <f t="shared" si="301"/>
        <v>0.30311577723434624</v>
      </c>
      <c r="Q127" s="27">
        <f t="shared" si="302"/>
        <v>0.55752367912002843</v>
      </c>
      <c r="W127" t="str">
        <f t="shared" si="318"/>
        <v>33 Protective service occupations</v>
      </c>
      <c r="X127" s="27">
        <f t="shared" si="303"/>
        <v>0.21051667379364103</v>
      </c>
      <c r="Y127" s="27">
        <f t="shared" si="303"/>
        <v>0.14930279976682326</v>
      </c>
      <c r="Z127" s="27">
        <f t="shared" si="303"/>
        <v>0.74330784007355977</v>
      </c>
      <c r="AA127" s="27">
        <f t="shared" si="303"/>
        <v>1.2284402652274138</v>
      </c>
      <c r="AB127" s="27">
        <f t="shared" si="304"/>
        <v>1.9717481053009736</v>
      </c>
      <c r="AH127" t="str">
        <f t="shared" si="319"/>
        <v>33 Protective service occupations</v>
      </c>
      <c r="AI127" s="27">
        <f t="shared" si="305"/>
        <v>4.552901324979558E-2</v>
      </c>
      <c r="AJ127" s="27">
        <f t="shared" si="305"/>
        <v>5.6201168935395562E-2</v>
      </c>
      <c r="AK127" s="27">
        <f t="shared" si="305"/>
        <v>0.21073712196008187</v>
      </c>
      <c r="AL127" s="27">
        <f t="shared" si="305"/>
        <v>0.33698715306979576</v>
      </c>
      <c r="AM127" s="27">
        <f t="shared" si="306"/>
        <v>0.54772427502987764</v>
      </c>
      <c r="AS127" t="str">
        <f t="shared" si="320"/>
        <v>33 Protective service occupations</v>
      </c>
      <c r="AT127" s="27">
        <f t="shared" si="307"/>
        <v>-2.0725062665670924E-2</v>
      </c>
      <c r="AU127" s="27">
        <f t="shared" si="307"/>
        <v>1.942105369025382E-2</v>
      </c>
      <c r="AV127" s="27">
        <f t="shared" si="307"/>
        <v>6.8377841601899358E-2</v>
      </c>
      <c r="AW127" s="27">
        <f t="shared" si="307"/>
        <v>9.9169089785796527E-2</v>
      </c>
      <c r="AX127" s="27">
        <f t="shared" si="308"/>
        <v>0.16754693138769589</v>
      </c>
      <c r="BD127" t="str">
        <f t="shared" si="321"/>
        <v>33 Protective service occupations</v>
      </c>
      <c r="BE127" s="27">
        <f t="shared" si="309"/>
        <v>-6.9887840420838732E-2</v>
      </c>
      <c r="BF127" s="27">
        <f t="shared" si="309"/>
        <v>0.17504215181792415</v>
      </c>
      <c r="BG127" s="27">
        <f t="shared" si="309"/>
        <v>4.7057469738358115E-2</v>
      </c>
      <c r="BH127" s="27">
        <f t="shared" si="309"/>
        <v>-2.0784049143879324E-2</v>
      </c>
      <c r="BI127" s="27">
        <f t="shared" si="310"/>
        <v>2.6273420594478791E-2</v>
      </c>
      <c r="BO127" t="str">
        <f t="shared" si="322"/>
        <v>33 Protective service occupations</v>
      </c>
      <c r="BP127" s="27">
        <f t="shared" si="311"/>
        <v>-8.9447809426296931E-2</v>
      </c>
      <c r="BQ127" s="27">
        <f t="shared" si="311"/>
        <v>0.19507326270198355</v>
      </c>
      <c r="BR127" s="27">
        <f t="shared" si="311"/>
        <v>-5.5502073366346272E-2</v>
      </c>
      <c r="BS127" s="27">
        <f t="shared" si="311"/>
        <v>-0.41350991127925796</v>
      </c>
      <c r="BT127" s="27">
        <f t="shared" si="312"/>
        <v>-0.46901198464560423</v>
      </c>
      <c r="BZ127" t="str">
        <f t="shared" si="323"/>
        <v>33 Protective service occupations</v>
      </c>
      <c r="CA127" s="68">
        <f t="shared" si="313"/>
        <v>-9.0741041501536168E-2</v>
      </c>
      <c r="CB127" s="68">
        <f t="shared" si="313"/>
        <v>1.1560025588521317E-2</v>
      </c>
      <c r="CC127" s="68">
        <f t="shared" si="313"/>
        <v>7.2284682434474501E-2</v>
      </c>
      <c r="CD127" s="68">
        <f t="shared" si="313"/>
        <v>-0.37241247944448697</v>
      </c>
      <c r="CE127" s="68">
        <f t="shared" si="314"/>
        <v>-0.30012779701001246</v>
      </c>
      <c r="CK127" t="str">
        <f t="shared" si="324"/>
        <v>33 Protective service occupations</v>
      </c>
      <c r="CL127" s="68">
        <f t="shared" si="315"/>
        <v>-1.6312109096971061E-2</v>
      </c>
      <c r="CM127" s="68">
        <f t="shared" si="315"/>
        <v>-1.8242517974681099E-2</v>
      </c>
      <c r="CN127" s="68">
        <f t="shared" si="315"/>
        <v>-5.1404090454511275E-3</v>
      </c>
      <c r="CO127" s="68">
        <f t="shared" si="315"/>
        <v>-2.333709748343786E-2</v>
      </c>
      <c r="CP127" s="68">
        <f t="shared" si="316"/>
        <v>-2.8477506528888988E-2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7.5166630166791398E-2</v>
      </c>
      <c r="C128" s="27">
        <f t="shared" si="299"/>
        <v>-3.1268732685995893E-3</v>
      </c>
      <c r="D128" s="27">
        <f t="shared" si="299"/>
        <v>4.9525086659563317E-2</v>
      </c>
      <c r="E128" s="27">
        <f t="shared" si="299"/>
        <v>9.469048332604113E-2</v>
      </c>
      <c r="F128" s="27">
        <f t="shared" si="300"/>
        <v>0.14421556998560445</v>
      </c>
      <c r="L128" t="str">
        <f t="shared" si="317"/>
        <v>34 Culture, media and sports occupations</v>
      </c>
      <c r="M128" s="27">
        <f t="shared" si="301"/>
        <v>0.37429734030720296</v>
      </c>
      <c r="N128" s="27">
        <f t="shared" si="301"/>
        <v>6.0568766875236157E-2</v>
      </c>
      <c r="O128" s="27">
        <f t="shared" si="301"/>
        <v>0.33115392346274719</v>
      </c>
      <c r="P128" s="27">
        <f t="shared" si="301"/>
        <v>0.60637316692957888</v>
      </c>
      <c r="Q128" s="27">
        <f t="shared" si="302"/>
        <v>0.93752709039232607</v>
      </c>
      <c r="W128" t="str">
        <f t="shared" si="318"/>
        <v>34 Culture, media and sports occupations</v>
      </c>
      <c r="X128" s="27">
        <f t="shared" si="303"/>
        <v>0.47499728278764985</v>
      </c>
      <c r="Y128" s="27">
        <f t="shared" si="303"/>
        <v>0.27877488292567376</v>
      </c>
      <c r="Z128" s="27">
        <f t="shared" si="303"/>
        <v>-0.21070116037583642</v>
      </c>
      <c r="AA128" s="27">
        <f t="shared" si="303"/>
        <v>0.29105963958375725</v>
      </c>
      <c r="AB128" s="27">
        <f t="shared" si="304"/>
        <v>8.035847920792083E-2</v>
      </c>
      <c r="AH128" t="str">
        <f t="shared" si="319"/>
        <v>34 Culture, media and sports occupations</v>
      </c>
      <c r="AI128" s="27">
        <f t="shared" si="305"/>
        <v>6.0673083744588241E-2</v>
      </c>
      <c r="AJ128" s="27">
        <f t="shared" si="305"/>
        <v>6.8156672171434396E-3</v>
      </c>
      <c r="AK128" s="27">
        <f t="shared" si="305"/>
        <v>-1.5801890870964397E-2</v>
      </c>
      <c r="AL128" s="27">
        <f t="shared" si="305"/>
        <v>0.10250234426044269</v>
      </c>
      <c r="AM128" s="27">
        <f t="shared" si="306"/>
        <v>8.6700453389478294E-2</v>
      </c>
      <c r="AS128" t="str">
        <f t="shared" si="320"/>
        <v>34 Culture, media and sports occupations</v>
      </c>
      <c r="AT128" s="27">
        <f t="shared" si="307"/>
        <v>1.7269359154046648E-2</v>
      </c>
      <c r="AU128" s="27">
        <f t="shared" si="307"/>
        <v>6.6089630417483558E-2</v>
      </c>
      <c r="AV128" s="27">
        <f t="shared" si="307"/>
        <v>-6.7099412136459646E-2</v>
      </c>
      <c r="AW128" s="27">
        <f t="shared" si="307"/>
        <v>1.9982300319329238E-2</v>
      </c>
      <c r="AX128" s="27">
        <f t="shared" si="308"/>
        <v>-4.7117111817130408E-2</v>
      </c>
      <c r="BD128" t="str">
        <f t="shared" si="321"/>
        <v>34 Culture, media and sports occupations</v>
      </c>
      <c r="BE128" s="27">
        <f t="shared" si="309"/>
        <v>0.12034474456219835</v>
      </c>
      <c r="BF128" s="27">
        <f t="shared" si="309"/>
        <v>0.31430909082834391</v>
      </c>
      <c r="BG128" s="27">
        <f t="shared" si="309"/>
        <v>-0.42494746501276626</v>
      </c>
      <c r="BH128" s="27">
        <f t="shared" si="309"/>
        <v>5.7779364092043872E-2</v>
      </c>
      <c r="BI128" s="27">
        <f t="shared" si="310"/>
        <v>-0.36716810092072238</v>
      </c>
      <c r="BO128" t="str">
        <f t="shared" si="322"/>
        <v>34 Culture, media and sports occupations</v>
      </c>
      <c r="BP128" s="27">
        <f t="shared" si="311"/>
        <v>-0.1172393416442985</v>
      </c>
      <c r="BQ128" s="27">
        <f t="shared" si="311"/>
        <v>0.17545976609682679</v>
      </c>
      <c r="BR128" s="27">
        <f t="shared" si="311"/>
        <v>-0.29609379291554683</v>
      </c>
      <c r="BS128" s="27">
        <f t="shared" si="311"/>
        <v>-0.15873484248317662</v>
      </c>
      <c r="BT128" s="27">
        <f t="shared" si="312"/>
        <v>-0.45482863539872342</v>
      </c>
      <c r="BZ128" t="str">
        <f t="shared" si="323"/>
        <v>34 Culture, media and sports occupations</v>
      </c>
      <c r="CA128" s="68">
        <f t="shared" si="313"/>
        <v>2.0693518239775499E-2</v>
      </c>
      <c r="CB128" s="68">
        <f t="shared" si="313"/>
        <v>-3.9026930747736444E-3</v>
      </c>
      <c r="CC128" s="68">
        <f t="shared" si="313"/>
        <v>-0.16245380966465506</v>
      </c>
      <c r="CD128" s="68">
        <f t="shared" si="313"/>
        <v>-0.21013705425120155</v>
      </c>
      <c r="CE128" s="68">
        <f t="shared" si="314"/>
        <v>-0.37259086391585661</v>
      </c>
      <c r="CK128" t="str">
        <f t="shared" si="324"/>
        <v>34 Culture, media and sports occupations</v>
      </c>
      <c r="CL128" s="68">
        <f t="shared" si="315"/>
        <v>0.10491788669458535</v>
      </c>
      <c r="CM128" s="68">
        <f t="shared" si="315"/>
        <v>-4.1184047854029071E-2</v>
      </c>
      <c r="CN128" s="68">
        <f t="shared" si="315"/>
        <v>-3.0171298876274538E-2</v>
      </c>
      <c r="CO128" s="68">
        <f t="shared" si="315"/>
        <v>-8.3891722811641922E-2</v>
      </c>
      <c r="CP128" s="68">
        <f t="shared" si="316"/>
        <v>-0.11406302168791646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7.369273809595267E-2</v>
      </c>
      <c r="C129" s="27">
        <f t="shared" si="299"/>
        <v>-2.8558007516284456E-2</v>
      </c>
      <c r="D129" s="27">
        <f t="shared" si="299"/>
        <v>0.13670168350893958</v>
      </c>
      <c r="E129" s="27">
        <f t="shared" si="299"/>
        <v>0.2110193356134421</v>
      </c>
      <c r="F129" s="27">
        <f t="shared" si="300"/>
        <v>0.34772101912238168</v>
      </c>
      <c r="L129" t="str">
        <f t="shared" si="317"/>
        <v>35 Business and public service associate professionals</v>
      </c>
      <c r="M129" s="27">
        <f t="shared" si="301"/>
        <v>0.77816290927544651</v>
      </c>
      <c r="N129" s="27">
        <f t="shared" si="301"/>
        <v>-0.20560133892351828</v>
      </c>
      <c r="O129" s="27">
        <f t="shared" si="301"/>
        <v>1.3051742909757049</v>
      </c>
      <c r="P129" s="27">
        <f t="shared" si="301"/>
        <v>1.8551778177056875</v>
      </c>
      <c r="Q129" s="27">
        <f t="shared" si="302"/>
        <v>3.1603521086813924</v>
      </c>
      <c r="W129" t="str">
        <f t="shared" si="318"/>
        <v>35 Business and public service associate professionals</v>
      </c>
      <c r="X129" s="27">
        <f t="shared" si="303"/>
        <v>0.78659498477620815</v>
      </c>
      <c r="Y129" s="27">
        <f t="shared" si="303"/>
        <v>0.27067738382776518</v>
      </c>
      <c r="Z129" s="27">
        <f t="shared" si="303"/>
        <v>0.32756950348340652</v>
      </c>
      <c r="AA129" s="27">
        <f t="shared" si="303"/>
        <v>0.86237539571863486</v>
      </c>
      <c r="AB129" s="27">
        <f t="shared" si="304"/>
        <v>1.1899448992020414</v>
      </c>
      <c r="AH129" t="str">
        <f t="shared" si="319"/>
        <v>35 Business and public service associate professionals</v>
      </c>
      <c r="AI129" s="27">
        <f t="shared" si="305"/>
        <v>0.15944672503871216</v>
      </c>
      <c r="AJ129" s="27">
        <f t="shared" si="305"/>
        <v>0.18198938662790187</v>
      </c>
      <c r="AK129" s="27">
        <f t="shared" si="305"/>
        <v>9.3123379413794893E-2</v>
      </c>
      <c r="AL129" s="27">
        <f t="shared" si="305"/>
        <v>0.31549125224443841</v>
      </c>
      <c r="AM129" s="27">
        <f t="shared" si="306"/>
        <v>0.40861463165823331</v>
      </c>
      <c r="AS129" t="str">
        <f t="shared" si="320"/>
        <v>35 Business and public service associate professionals</v>
      </c>
      <c r="AT129" s="27">
        <f t="shared" si="307"/>
        <v>0.12422821391231786</v>
      </c>
      <c r="AU129" s="27">
        <f t="shared" si="307"/>
        <v>0.13847384266632012</v>
      </c>
      <c r="AV129" s="27">
        <f t="shared" si="307"/>
        <v>4.3253094454391405E-2</v>
      </c>
      <c r="AW129" s="27">
        <f t="shared" si="307"/>
        <v>0.24215307955316634</v>
      </c>
      <c r="AX129" s="27">
        <f t="shared" si="308"/>
        <v>0.28540617400755774</v>
      </c>
      <c r="BD129" t="str">
        <f t="shared" si="321"/>
        <v>35 Business and public service associate professionals</v>
      </c>
      <c r="BE129" s="27">
        <f t="shared" si="309"/>
        <v>0.49096856248401544</v>
      </c>
      <c r="BF129" s="27">
        <f t="shared" si="309"/>
        <v>1.3196126740020446</v>
      </c>
      <c r="BG129" s="27">
        <f t="shared" si="309"/>
        <v>-1.1694825524571435</v>
      </c>
      <c r="BH129" s="27">
        <f t="shared" si="309"/>
        <v>0.36633483214621165</v>
      </c>
      <c r="BI129" s="27">
        <f t="shared" si="310"/>
        <v>-0.80314772031093185</v>
      </c>
      <c r="BO129" t="str">
        <f t="shared" si="322"/>
        <v>35 Business and public service associate professionals</v>
      </c>
      <c r="BP129" s="27">
        <f t="shared" si="311"/>
        <v>2.5557227732938337E-2</v>
      </c>
      <c r="BQ129" s="27">
        <f t="shared" si="311"/>
        <v>1.0548864555647945</v>
      </c>
      <c r="BR129" s="27">
        <f t="shared" si="311"/>
        <v>-1.4268196158371067</v>
      </c>
      <c r="BS129" s="27">
        <f t="shared" si="311"/>
        <v>-1.0163688834089877</v>
      </c>
      <c r="BT129" s="27">
        <f t="shared" si="312"/>
        <v>-2.4431884992460944</v>
      </c>
      <c r="BZ129" t="str">
        <f t="shared" si="323"/>
        <v>35 Business and public service associate professionals</v>
      </c>
      <c r="CA129" s="68">
        <f t="shared" si="313"/>
        <v>-0.11660463528504383</v>
      </c>
      <c r="CB129" s="68">
        <f t="shared" si="313"/>
        <v>2.9150235802655189E-3</v>
      </c>
      <c r="CC129" s="68">
        <f t="shared" si="313"/>
        <v>-0.66923740208246141</v>
      </c>
      <c r="CD129" s="68">
        <f t="shared" si="313"/>
        <v>-0.9938333161909414</v>
      </c>
      <c r="CE129" s="68">
        <f t="shared" si="314"/>
        <v>-1.6630707182734028</v>
      </c>
      <c r="CK129" t="str">
        <f t="shared" si="324"/>
        <v>35 Business and public service associate professionals</v>
      </c>
      <c r="CL129" s="68">
        <f t="shared" si="315"/>
        <v>7.8481846874390193E-2</v>
      </c>
      <c r="CM129" s="68">
        <f t="shared" si="315"/>
        <v>-9.2547363511855996E-2</v>
      </c>
      <c r="CN129" s="68">
        <f t="shared" si="315"/>
        <v>-0.18941672101707163</v>
      </c>
      <c r="CO129" s="68">
        <f t="shared" si="315"/>
        <v>-0.11553646064253786</v>
      </c>
      <c r="CP129" s="68">
        <f t="shared" si="316"/>
        <v>-0.3049531816596095</v>
      </c>
    </row>
    <row r="130" spans="1:94" x14ac:dyDescent="0.2">
      <c r="A130" t="str">
        <f t="shared" si="298"/>
        <v>41 Administrative occupations</v>
      </c>
      <c r="B130" s="27">
        <f t="shared" si="299"/>
        <v>2.6930958473102562E-2</v>
      </c>
      <c r="C130" s="27">
        <f t="shared" si="299"/>
        <v>-2.7522054720703404E-2</v>
      </c>
      <c r="D130" s="27">
        <f t="shared" si="299"/>
        <v>0.15987990304205651</v>
      </c>
      <c r="E130" s="27">
        <f t="shared" si="299"/>
        <v>0.25730396158568281</v>
      </c>
      <c r="F130" s="27">
        <f t="shared" si="300"/>
        <v>0.41718386462773932</v>
      </c>
      <c r="L130" t="str">
        <f t="shared" si="317"/>
        <v>41 Administrative occupations</v>
      </c>
      <c r="M130" s="27">
        <f t="shared" si="301"/>
        <v>0.51156022133507006</v>
      </c>
      <c r="N130" s="27">
        <f t="shared" si="301"/>
        <v>-0.18195577012175246</v>
      </c>
      <c r="O130" s="27">
        <f t="shared" si="301"/>
        <v>1.4923778792996241</v>
      </c>
      <c r="P130" s="27">
        <f t="shared" si="301"/>
        <v>1.8849951773017883</v>
      </c>
      <c r="Q130" s="27">
        <f t="shared" si="302"/>
        <v>3.3773730566014124</v>
      </c>
      <c r="W130" t="str">
        <f t="shared" si="318"/>
        <v>41 Administrative occupations</v>
      </c>
      <c r="X130" s="27">
        <f t="shared" si="303"/>
        <v>0.29433833530981701</v>
      </c>
      <c r="Y130" s="27">
        <f t="shared" si="303"/>
        <v>0.49487203187822359</v>
      </c>
      <c r="Z130" s="27">
        <f t="shared" si="303"/>
        <v>1.4972064720719214</v>
      </c>
      <c r="AA130" s="27">
        <f t="shared" si="303"/>
        <v>2.5813754798810216</v>
      </c>
      <c r="AB130" s="27">
        <f t="shared" si="304"/>
        <v>4.0785819519529429</v>
      </c>
      <c r="AH130" t="str">
        <f t="shared" si="319"/>
        <v>41 Administrative occupations</v>
      </c>
      <c r="AI130" s="27">
        <f t="shared" si="305"/>
        <v>0.17624392703387048</v>
      </c>
      <c r="AJ130" s="27">
        <f t="shared" si="305"/>
        <v>9.6205312567530399E-2</v>
      </c>
      <c r="AK130" s="27">
        <f t="shared" si="305"/>
        <v>0.40867929406179737</v>
      </c>
      <c r="AL130" s="27">
        <f t="shared" si="305"/>
        <v>0.59009529022914542</v>
      </c>
      <c r="AM130" s="27">
        <f t="shared" si="306"/>
        <v>0.99877458429094279</v>
      </c>
      <c r="AS130" t="str">
        <f t="shared" si="320"/>
        <v>41 Administrative occupations</v>
      </c>
      <c r="AT130" s="27">
        <f t="shared" si="307"/>
        <v>1.566771386708643E-2</v>
      </c>
      <c r="AU130" s="27">
        <f t="shared" si="307"/>
        <v>0.14552731410773401</v>
      </c>
      <c r="AV130" s="27">
        <f t="shared" si="307"/>
        <v>0.19632206619436054</v>
      </c>
      <c r="AW130" s="27">
        <f t="shared" si="307"/>
        <v>0.58054580121768229</v>
      </c>
      <c r="AX130" s="27">
        <f t="shared" si="308"/>
        <v>0.77686786741204283</v>
      </c>
      <c r="BD130" t="str">
        <f t="shared" si="321"/>
        <v>41 Administrative occupations</v>
      </c>
      <c r="BE130" s="27">
        <f t="shared" si="309"/>
        <v>-0.33303713678310487</v>
      </c>
      <c r="BF130" s="27">
        <f t="shared" si="309"/>
        <v>2.2418252546206201</v>
      </c>
      <c r="BG130" s="27">
        <f t="shared" si="309"/>
        <v>-1.8481932681732065</v>
      </c>
      <c r="BH130" s="27">
        <f t="shared" si="309"/>
        <v>-0.61301163090841371</v>
      </c>
      <c r="BI130" s="27">
        <f t="shared" si="310"/>
        <v>-2.4612048990816202</v>
      </c>
      <c r="BO130" t="str">
        <f t="shared" si="322"/>
        <v>41 Administrative occupations</v>
      </c>
      <c r="BP130" s="27">
        <f t="shared" si="311"/>
        <v>-1.5241935409194109</v>
      </c>
      <c r="BQ130" s="27">
        <f t="shared" si="311"/>
        <v>2.7973999720818732</v>
      </c>
      <c r="BR130" s="27">
        <f t="shared" si="311"/>
        <v>-3.9193421908669031</v>
      </c>
      <c r="BS130" s="27">
        <f t="shared" si="311"/>
        <v>-3.9047238306432828</v>
      </c>
      <c r="BT130" s="27">
        <f t="shared" si="312"/>
        <v>-7.8240660215101858</v>
      </c>
      <c r="BZ130" t="str">
        <f t="shared" si="323"/>
        <v>41 Administrative occupations</v>
      </c>
      <c r="CA130" s="68">
        <f t="shared" si="313"/>
        <v>-1.3646774674372146</v>
      </c>
      <c r="CB130" s="68">
        <f t="shared" si="313"/>
        <v>-0.52900205104930098</v>
      </c>
      <c r="CC130" s="68">
        <f t="shared" si="313"/>
        <v>-2.3329954499593457</v>
      </c>
      <c r="CD130" s="68">
        <f t="shared" si="313"/>
        <v>-2.7912315810790158</v>
      </c>
      <c r="CE130" s="68">
        <f t="shared" si="314"/>
        <v>-5.1242270310383615</v>
      </c>
      <c r="CK130" t="str">
        <f t="shared" si="324"/>
        <v>41 Administrative occupations</v>
      </c>
      <c r="CL130" s="68">
        <f t="shared" si="315"/>
        <v>-0.18440287765559238</v>
      </c>
      <c r="CM130" s="68">
        <f t="shared" si="315"/>
        <v>-0.12804175719492328</v>
      </c>
      <c r="CN130" s="68">
        <f t="shared" si="315"/>
        <v>-0.45019466307470424</v>
      </c>
      <c r="CO130" s="68">
        <f t="shared" si="315"/>
        <v>-0.53734267979222305</v>
      </c>
      <c r="CP130" s="68">
        <f t="shared" si="316"/>
        <v>-0.98753734286692729</v>
      </c>
    </row>
    <row r="131" spans="1:94" x14ac:dyDescent="0.2">
      <c r="A131" t="str">
        <f t="shared" si="298"/>
        <v>42 Secretarial and related occupations</v>
      </c>
      <c r="B131" s="27">
        <f t="shared" si="299"/>
        <v>4.0706371299390476E-3</v>
      </c>
      <c r="C131" s="27">
        <f t="shared" si="299"/>
        <v>-4.8718137803892558E-3</v>
      </c>
      <c r="D131" s="27">
        <f t="shared" si="299"/>
        <v>2.1724698717507374E-2</v>
      </c>
      <c r="E131" s="27">
        <f t="shared" si="299"/>
        <v>3.70550639482164E-2</v>
      </c>
      <c r="F131" s="27">
        <f t="shared" si="300"/>
        <v>5.8779762665723774E-2</v>
      </c>
      <c r="L131" t="str">
        <f t="shared" si="317"/>
        <v>42 Secretarial and related occupations</v>
      </c>
      <c r="M131" s="27">
        <f t="shared" si="301"/>
        <v>5.2832169706644616E-2</v>
      </c>
      <c r="N131" s="27">
        <f t="shared" si="301"/>
        <v>-5.8475978880252133E-2</v>
      </c>
      <c r="O131" s="27">
        <f t="shared" si="301"/>
        <v>0.49784403332686156</v>
      </c>
      <c r="P131" s="27">
        <f t="shared" si="301"/>
        <v>0.3425626288706578</v>
      </c>
      <c r="Q131" s="27">
        <f t="shared" si="302"/>
        <v>0.84040666219751936</v>
      </c>
      <c r="W131" t="str">
        <f t="shared" si="318"/>
        <v>42 Secretarial and related occupations</v>
      </c>
      <c r="X131" s="27">
        <f t="shared" si="303"/>
        <v>-8.0673660212587039E-2</v>
      </c>
      <c r="Y131" s="27">
        <f t="shared" si="303"/>
        <v>-9.3528775418071364E-2</v>
      </c>
      <c r="Z131" s="27">
        <f t="shared" si="303"/>
        <v>0.99229108833955793</v>
      </c>
      <c r="AA131" s="27">
        <f t="shared" si="303"/>
        <v>0.96477400178913841</v>
      </c>
      <c r="AB131" s="27">
        <f t="shared" si="304"/>
        <v>1.9570650901286963</v>
      </c>
      <c r="AH131" t="str">
        <f t="shared" si="319"/>
        <v>42 Secretarial and related occupations</v>
      </c>
      <c r="AI131" s="27">
        <f t="shared" si="305"/>
        <v>-9.2806624068051291E-2</v>
      </c>
      <c r="AJ131" s="27">
        <f t="shared" si="305"/>
        <v>-5.4405031700207607E-3</v>
      </c>
      <c r="AK131" s="27">
        <f t="shared" si="305"/>
        <v>0.39092464002295702</v>
      </c>
      <c r="AL131" s="27">
        <f t="shared" si="305"/>
        <v>0.2260483300937286</v>
      </c>
      <c r="AM131" s="27">
        <f t="shared" si="306"/>
        <v>0.61697297011668562</v>
      </c>
      <c r="AS131" t="str">
        <f t="shared" si="320"/>
        <v>42 Secretarial and related occupations</v>
      </c>
      <c r="AT131" s="27">
        <f t="shared" si="307"/>
        <v>-8.1122146767479975E-2</v>
      </c>
      <c r="AU131" s="27">
        <f t="shared" si="307"/>
        <v>-1.5552563930437024E-2</v>
      </c>
      <c r="AV131" s="27">
        <f t="shared" si="307"/>
        <v>0.21937422969846099</v>
      </c>
      <c r="AW131" s="27">
        <f t="shared" si="307"/>
        <v>3.3773714295242119E-3</v>
      </c>
      <c r="AX131" s="27">
        <f t="shared" si="308"/>
        <v>0.2227516011279852</v>
      </c>
      <c r="BD131" t="str">
        <f t="shared" si="321"/>
        <v>42 Secretarial and related occupations</v>
      </c>
      <c r="BE131" s="27">
        <f t="shared" si="309"/>
        <v>-0.38094660769581434</v>
      </c>
      <c r="BF131" s="27">
        <f t="shared" si="309"/>
        <v>0.36016203529985935</v>
      </c>
      <c r="BG131" s="27">
        <f t="shared" si="309"/>
        <v>0.6487910695715402</v>
      </c>
      <c r="BH131" s="27">
        <f t="shared" si="309"/>
        <v>-1.7426416234847175</v>
      </c>
      <c r="BI131" s="27">
        <f t="shared" si="310"/>
        <v>-1.0938505539131773</v>
      </c>
      <c r="BO131" t="str">
        <f t="shared" si="322"/>
        <v>42 Secretarial and related occupations</v>
      </c>
      <c r="BP131" s="27">
        <f t="shared" si="311"/>
        <v>-0.85017901957188657</v>
      </c>
      <c r="BQ131" s="27">
        <f t="shared" si="311"/>
        <v>0.4243100829423101</v>
      </c>
      <c r="BR131" s="27">
        <f t="shared" si="311"/>
        <v>-0.64890660320265603</v>
      </c>
      <c r="BS131" s="27">
        <f t="shared" si="311"/>
        <v>-2.0126372852366927</v>
      </c>
      <c r="BT131" s="27">
        <f t="shared" si="312"/>
        <v>-2.6615438884393487</v>
      </c>
      <c r="BZ131" t="str">
        <f t="shared" si="323"/>
        <v>42 Secretarial and related occupations</v>
      </c>
      <c r="CA131" s="68">
        <f t="shared" si="313"/>
        <v>-0.40770560018333679</v>
      </c>
      <c r="CB131" s="68">
        <f t="shared" si="313"/>
        <v>-0.43591152404983236</v>
      </c>
      <c r="CC131" s="68">
        <f t="shared" si="313"/>
        <v>-0.96107230372319785</v>
      </c>
      <c r="CD131" s="68">
        <f t="shared" si="313"/>
        <v>-1.2442046137312415</v>
      </c>
      <c r="CE131" s="68">
        <f t="shared" si="314"/>
        <v>-2.2052769174544391</v>
      </c>
      <c r="CK131" t="str">
        <f t="shared" si="324"/>
        <v>42 Secretarial and related occupations</v>
      </c>
      <c r="CL131" s="68">
        <f t="shared" si="315"/>
        <v>7.1367482780537728E-3</v>
      </c>
      <c r="CM131" s="68">
        <f t="shared" si="315"/>
        <v>-9.9175953859008903E-2</v>
      </c>
      <c r="CN131" s="68">
        <f t="shared" si="315"/>
        <v>1.1600542069942876E-2</v>
      </c>
      <c r="CO131" s="68">
        <f t="shared" si="315"/>
        <v>9.8296665729614596E-2</v>
      </c>
      <c r="CP131" s="68">
        <f t="shared" si="316"/>
        <v>0.10989720779955747</v>
      </c>
    </row>
    <row r="132" spans="1:94" x14ac:dyDescent="0.2">
      <c r="A132" t="str">
        <f t="shared" si="298"/>
        <v>51 Skilled agricultural and related trades</v>
      </c>
      <c r="B132" s="27">
        <f t="shared" si="299"/>
        <v>6.9057491641382543E-3</v>
      </c>
      <c r="C132" s="27">
        <f t="shared" si="299"/>
        <v>-7.2093219325973044E-3</v>
      </c>
      <c r="D132" s="27">
        <f t="shared" si="299"/>
        <v>3.6460351104470202E-3</v>
      </c>
      <c r="E132" s="27">
        <f t="shared" si="299"/>
        <v>8.4788518457866533E-3</v>
      </c>
      <c r="F132" s="27">
        <f t="shared" si="300"/>
        <v>1.2124886956233673E-2</v>
      </c>
      <c r="L132" t="str">
        <f t="shared" si="317"/>
        <v>51 Skilled agricultural and related trades</v>
      </c>
      <c r="M132" s="27">
        <f t="shared" si="301"/>
        <v>8.5958801530904433E-3</v>
      </c>
      <c r="N132" s="27">
        <f t="shared" si="301"/>
        <v>-2.180654981536316E-2</v>
      </c>
      <c r="O132" s="27">
        <f t="shared" si="301"/>
        <v>4.0138538319019521E-2</v>
      </c>
      <c r="P132" s="27">
        <f t="shared" si="301"/>
        <v>7.799751167706194E-2</v>
      </c>
      <c r="Q132" s="27">
        <f t="shared" si="302"/>
        <v>0.11813604999608146</v>
      </c>
      <c r="W132" t="str">
        <f t="shared" si="318"/>
        <v>51 Skilled agricultural and related trades</v>
      </c>
      <c r="X132" s="27">
        <f t="shared" si="303"/>
        <v>2.9744813484807509E-2</v>
      </c>
      <c r="Y132" s="27">
        <f t="shared" si="303"/>
        <v>-3.6163193156690254E-2</v>
      </c>
      <c r="Z132" s="27">
        <f t="shared" si="303"/>
        <v>0.15286467000112069</v>
      </c>
      <c r="AA132" s="27">
        <f t="shared" si="303"/>
        <v>0.37832165611872803</v>
      </c>
      <c r="AB132" s="27">
        <f t="shared" si="304"/>
        <v>0.53118632611984873</v>
      </c>
      <c r="AH132" t="str">
        <f t="shared" si="319"/>
        <v>51 Skilled agricultural and related trades</v>
      </c>
      <c r="AI132" s="27">
        <f t="shared" si="305"/>
        <v>5.27951475808906E-2</v>
      </c>
      <c r="AJ132" s="27">
        <f t="shared" si="305"/>
        <v>-4.0435036818722347E-2</v>
      </c>
      <c r="AK132" s="27">
        <f t="shared" si="305"/>
        <v>8.4573023703763295E-2</v>
      </c>
      <c r="AL132" s="27">
        <f t="shared" si="305"/>
        <v>0.18393496938599141</v>
      </c>
      <c r="AM132" s="27">
        <f t="shared" si="306"/>
        <v>0.2685079930897547</v>
      </c>
      <c r="AS132" t="str">
        <f t="shared" si="320"/>
        <v>51 Skilled agricultural and related trades</v>
      </c>
      <c r="AT132" s="27">
        <f t="shared" si="307"/>
        <v>4.1604863380135526E-2</v>
      </c>
      <c r="AU132" s="27">
        <f t="shared" si="307"/>
        <v>-4.0739313825619572E-3</v>
      </c>
      <c r="AV132" s="27">
        <f t="shared" si="307"/>
        <v>7.1379499949530856E-2</v>
      </c>
      <c r="AW132" s="27">
        <f t="shared" si="307"/>
        <v>0.2283354692318067</v>
      </c>
      <c r="AX132" s="27">
        <f t="shared" si="308"/>
        <v>0.29971496918133755</v>
      </c>
      <c r="BD132" t="str">
        <f t="shared" si="321"/>
        <v>51 Skilled agricultural and related trades</v>
      </c>
      <c r="BE132" s="27">
        <f t="shared" si="309"/>
        <v>7.5541565054279225E-2</v>
      </c>
      <c r="BF132" s="27">
        <f t="shared" si="309"/>
        <v>-0.11142164777350261</v>
      </c>
      <c r="BG132" s="27">
        <f t="shared" si="309"/>
        <v>-8.7787904352927271E-2</v>
      </c>
      <c r="BH132" s="27">
        <f t="shared" si="309"/>
        <v>0.1102522258603722</v>
      </c>
      <c r="BI132" s="27">
        <f t="shared" si="310"/>
        <v>2.2464321507444929E-2</v>
      </c>
      <c r="BO132" t="str">
        <f t="shared" si="322"/>
        <v>51 Skilled agricultural and related trades</v>
      </c>
      <c r="BP132" s="27">
        <f t="shared" si="311"/>
        <v>-7.191302721381243E-3</v>
      </c>
      <c r="BQ132" s="27">
        <f t="shared" si="311"/>
        <v>-0.21215214524140191</v>
      </c>
      <c r="BR132" s="27">
        <f t="shared" si="311"/>
        <v>-0.18331118189517315</v>
      </c>
      <c r="BS132" s="27">
        <f t="shared" si="311"/>
        <v>-0.12215754686280444</v>
      </c>
      <c r="BT132" s="27">
        <f t="shared" si="312"/>
        <v>-0.30546872875797759</v>
      </c>
      <c r="BZ132" t="str">
        <f t="shared" si="323"/>
        <v>51 Skilled agricultural and related trades</v>
      </c>
      <c r="CA132" s="68">
        <f t="shared" si="313"/>
        <v>-0.30199105964883777</v>
      </c>
      <c r="CB132" s="68">
        <f t="shared" si="313"/>
        <v>-0.10523197069373191</v>
      </c>
      <c r="CC132" s="68">
        <f t="shared" si="313"/>
        <v>3.7267365875288672E-3</v>
      </c>
      <c r="CD132" s="68">
        <f t="shared" si="313"/>
        <v>0.13466511519963964</v>
      </c>
      <c r="CE132" s="68">
        <f t="shared" si="314"/>
        <v>0.13839185178716851</v>
      </c>
      <c r="CK132" t="str">
        <f t="shared" si="324"/>
        <v>51 Skilled agricultural and related trades</v>
      </c>
      <c r="CL132" s="68">
        <f t="shared" si="315"/>
        <v>-6.9876098410217802E-2</v>
      </c>
      <c r="CM132" s="68">
        <f t="shared" si="315"/>
        <v>-0.18170960587717067</v>
      </c>
      <c r="CN132" s="68">
        <f t="shared" si="315"/>
        <v>-8.5762481838245197E-3</v>
      </c>
      <c r="CO132" s="68">
        <f t="shared" si="315"/>
        <v>-0.27972677419286396</v>
      </c>
      <c r="CP132" s="68">
        <f t="shared" si="316"/>
        <v>-0.28830302237668848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7.6258779118607185E-4</v>
      </c>
      <c r="C133" s="27">
        <f t="shared" si="299"/>
        <v>-1.9757014188751063E-3</v>
      </c>
      <c r="D133" s="27">
        <f t="shared" si="299"/>
        <v>5.4129695027197167E-3</v>
      </c>
      <c r="E133" s="27">
        <f t="shared" si="299"/>
        <v>6.3086641215145955E-3</v>
      </c>
      <c r="F133" s="27">
        <f t="shared" si="300"/>
        <v>1.1721633624234312E-2</v>
      </c>
      <c r="L133" t="str">
        <f t="shared" si="317"/>
        <v>52 Skilled metal, electrical and electronic trades</v>
      </c>
      <c r="M133" s="27">
        <f t="shared" si="301"/>
        <v>8.3163202977472817E-2</v>
      </c>
      <c r="N133" s="27">
        <f t="shared" si="301"/>
        <v>-0.1054305997595878</v>
      </c>
      <c r="O133" s="27">
        <f t="shared" si="301"/>
        <v>0.28665516417397874</v>
      </c>
      <c r="P133" s="27">
        <f t="shared" si="301"/>
        <v>0.29096886362896002</v>
      </c>
      <c r="Q133" s="27">
        <f t="shared" si="302"/>
        <v>0.57762402780293876</v>
      </c>
      <c r="W133" t="str">
        <f t="shared" si="318"/>
        <v>52 Skilled metal, electrical and electronic trades</v>
      </c>
      <c r="X133" s="27">
        <f t="shared" si="303"/>
        <v>0.11947061963853467</v>
      </c>
      <c r="Y133" s="27">
        <f t="shared" si="303"/>
        <v>-0.16500360294476235</v>
      </c>
      <c r="Z133" s="27">
        <f t="shared" si="303"/>
        <v>0.36431265559309511</v>
      </c>
      <c r="AA133" s="27">
        <f t="shared" si="303"/>
        <v>0.41610411158165572</v>
      </c>
      <c r="AB133" s="27">
        <f t="shared" si="304"/>
        <v>0.78041676717475084</v>
      </c>
      <c r="AH133" t="str">
        <f t="shared" si="319"/>
        <v>52 Skilled metal, electrical and electronic trades</v>
      </c>
      <c r="AI133" s="27">
        <f t="shared" si="305"/>
        <v>2.0843325244771893E-2</v>
      </c>
      <c r="AJ133" s="27">
        <f t="shared" si="305"/>
        <v>-3.5878803500361323E-2</v>
      </c>
      <c r="AK133" s="27">
        <f t="shared" si="305"/>
        <v>6.7619071820494869E-2</v>
      </c>
      <c r="AL133" s="27">
        <f t="shared" si="305"/>
        <v>0.11605546336418709</v>
      </c>
      <c r="AM133" s="27">
        <f t="shared" si="306"/>
        <v>0.18367453518468196</v>
      </c>
      <c r="AS133" t="str">
        <f t="shared" si="320"/>
        <v>52 Skilled metal, electrical and electronic trades</v>
      </c>
      <c r="AT133" s="27">
        <f t="shared" si="307"/>
        <v>5.2478273499170003E-2</v>
      </c>
      <c r="AU133" s="27">
        <f t="shared" si="307"/>
        <v>-0.20282413858390735</v>
      </c>
      <c r="AV133" s="27">
        <f t="shared" si="307"/>
        <v>0.28525706570457388</v>
      </c>
      <c r="AW133" s="27">
        <f t="shared" si="307"/>
        <v>0.32705470692241034</v>
      </c>
      <c r="AX133" s="27">
        <f t="shared" si="308"/>
        <v>0.61231177262698422</v>
      </c>
      <c r="BD133" t="str">
        <f t="shared" si="321"/>
        <v>52 Skilled metal, electrical and electronic trades</v>
      </c>
      <c r="BE133" s="27">
        <f t="shared" si="309"/>
        <v>0.34565891445499553</v>
      </c>
      <c r="BF133" s="27">
        <f t="shared" si="309"/>
        <v>-0.42430382633978603</v>
      </c>
      <c r="BG133" s="27">
        <f t="shared" si="309"/>
        <v>-0.85699092542046174</v>
      </c>
      <c r="BH133" s="27">
        <f t="shared" si="309"/>
        <v>-0.66934187045401217</v>
      </c>
      <c r="BI133" s="27">
        <f t="shared" si="310"/>
        <v>-1.5263327958744739</v>
      </c>
      <c r="BO133" t="str">
        <f t="shared" si="322"/>
        <v>52 Skilled metal, electrical and electronic trades</v>
      </c>
      <c r="BP133" s="27">
        <f t="shared" si="311"/>
        <v>-0.27805589364947725</v>
      </c>
      <c r="BQ133" s="27">
        <f t="shared" si="311"/>
        <v>-0.40561059069077299</v>
      </c>
      <c r="BR133" s="27">
        <f t="shared" si="311"/>
        <v>-0.73971037887775903</v>
      </c>
      <c r="BS133" s="27">
        <f t="shared" si="311"/>
        <v>-1.1052597824593628</v>
      </c>
      <c r="BT133" s="27">
        <f t="shared" si="312"/>
        <v>-1.8449701613371219</v>
      </c>
      <c r="BZ133" t="str">
        <f t="shared" si="323"/>
        <v>52 Skilled metal, electrical and electronic trades</v>
      </c>
      <c r="CA133" s="68">
        <f t="shared" si="313"/>
        <v>-0.45021596865037283</v>
      </c>
      <c r="CB133" s="68">
        <f t="shared" si="313"/>
        <v>-0.40954279233771373</v>
      </c>
      <c r="CC133" s="68">
        <f t="shared" si="313"/>
        <v>-5.9029695090856205E-2</v>
      </c>
      <c r="CD133" s="68">
        <f t="shared" si="313"/>
        <v>-0.91728461790759619</v>
      </c>
      <c r="CE133" s="68">
        <f t="shared" si="314"/>
        <v>-0.97631431299845239</v>
      </c>
      <c r="CK133" t="str">
        <f t="shared" si="324"/>
        <v>52 Skilled metal, electrical and electronic trades</v>
      </c>
      <c r="CL133" s="68">
        <f t="shared" si="315"/>
        <v>7.0279708498443005E-2</v>
      </c>
      <c r="CM133" s="68">
        <f t="shared" si="315"/>
        <v>-0.32307643645014394</v>
      </c>
      <c r="CN133" s="68">
        <f t="shared" si="315"/>
        <v>-8.8790657123337891E-2</v>
      </c>
      <c r="CO133" s="68">
        <f t="shared" si="315"/>
        <v>-0.30898525106702912</v>
      </c>
      <c r="CP133" s="68">
        <f t="shared" si="316"/>
        <v>-0.39777590819036701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-2.8973298863308227E-3</v>
      </c>
      <c r="C134" s="27">
        <f t="shared" si="299"/>
        <v>-2.7488249573581229E-3</v>
      </c>
      <c r="D134" s="27">
        <f t="shared" si="299"/>
        <v>3.6740849455769373E-3</v>
      </c>
      <c r="E134" s="27">
        <f t="shared" si="299"/>
        <v>3.8392561577347585E-4</v>
      </c>
      <c r="F134" s="27">
        <f t="shared" si="300"/>
        <v>4.0580105613504131E-3</v>
      </c>
      <c r="L134" t="str">
        <f t="shared" si="317"/>
        <v>53 Skilled construction and building trades</v>
      </c>
      <c r="M134" s="27">
        <f t="shared" si="301"/>
        <v>2.4467209550463331E-4</v>
      </c>
      <c r="N134" s="27">
        <f t="shared" si="301"/>
        <v>-4.8621332204724532E-2</v>
      </c>
      <c r="O134" s="27">
        <f t="shared" si="301"/>
        <v>8.2158865157994559E-2</v>
      </c>
      <c r="P134" s="27">
        <f t="shared" si="301"/>
        <v>5.4079690039119943E-2</v>
      </c>
      <c r="Q134" s="27">
        <f t="shared" si="302"/>
        <v>0.1362385551971145</v>
      </c>
      <c r="W134" t="str">
        <f t="shared" si="318"/>
        <v>53 Skilled construction and building trades</v>
      </c>
      <c r="X134" s="27">
        <f t="shared" si="303"/>
        <v>-6.831793196436009E-3</v>
      </c>
      <c r="Y134" s="27">
        <f t="shared" si="303"/>
        <v>-9.9481546583736535E-2</v>
      </c>
      <c r="Z134" s="27">
        <f t="shared" si="303"/>
        <v>0.17930887658901995</v>
      </c>
      <c r="AA134" s="27">
        <f t="shared" si="303"/>
        <v>0.15598405649353841</v>
      </c>
      <c r="AB134" s="27">
        <f t="shared" si="304"/>
        <v>0.33529293308255836</v>
      </c>
      <c r="AH134" t="str">
        <f t="shared" si="319"/>
        <v>53 Skilled construction and building trades</v>
      </c>
      <c r="AI134" s="27">
        <f t="shared" si="305"/>
        <v>2.9360787977990854E-2</v>
      </c>
      <c r="AJ134" s="27">
        <f t="shared" si="305"/>
        <v>-5.9737905883387288E-2</v>
      </c>
      <c r="AK134" s="27">
        <f t="shared" si="305"/>
        <v>0.11446112003630221</v>
      </c>
      <c r="AL134" s="27">
        <f t="shared" si="305"/>
        <v>0.12319875941468339</v>
      </c>
      <c r="AM134" s="27">
        <f t="shared" si="306"/>
        <v>0.2376598794509856</v>
      </c>
      <c r="AS134" t="str">
        <f t="shared" si="320"/>
        <v>53 Skilled construction and building trades</v>
      </c>
      <c r="AT134" s="27">
        <f t="shared" si="307"/>
        <v>-2.7513592258945119E-2</v>
      </c>
      <c r="AU134" s="27">
        <f t="shared" si="307"/>
        <v>-7.9087925432094197E-2</v>
      </c>
      <c r="AV134" s="27">
        <f t="shared" si="307"/>
        <v>0.17237652234289902</v>
      </c>
      <c r="AW134" s="27">
        <f t="shared" si="307"/>
        <v>0.10239286857022634</v>
      </c>
      <c r="AX134" s="27">
        <f t="shared" si="308"/>
        <v>0.27476939091312536</v>
      </c>
      <c r="BD134" t="str">
        <f t="shared" si="321"/>
        <v>53 Skilled construction and building trades</v>
      </c>
      <c r="BE134" s="27">
        <f t="shared" si="309"/>
        <v>-0.42918183368909446</v>
      </c>
      <c r="BF134" s="27">
        <f t="shared" si="309"/>
        <v>-0.735819871865802</v>
      </c>
      <c r="BG134" s="27">
        <f t="shared" si="309"/>
        <v>-0.55441733315146635</v>
      </c>
      <c r="BH134" s="27">
        <f t="shared" si="309"/>
        <v>-0.74848285541495851</v>
      </c>
      <c r="BI134" s="27">
        <f t="shared" si="310"/>
        <v>-1.3029001885664249</v>
      </c>
      <c r="BO134" t="str">
        <f t="shared" si="322"/>
        <v>53 Skilled construction and building trades</v>
      </c>
      <c r="BP134" s="27">
        <f t="shared" si="311"/>
        <v>-0.25852937480904625</v>
      </c>
      <c r="BQ134" s="27">
        <f t="shared" si="311"/>
        <v>-0.59156404008001395</v>
      </c>
      <c r="BR134" s="27">
        <f t="shared" si="311"/>
        <v>-0.10102110647468354</v>
      </c>
      <c r="BS134" s="27">
        <f t="shared" si="311"/>
        <v>-0.84206856060380808</v>
      </c>
      <c r="BT134" s="27">
        <f t="shared" si="312"/>
        <v>-0.94308966707849162</v>
      </c>
      <c r="BZ134" t="str">
        <f t="shared" si="323"/>
        <v>53 Skilled construction and building trades</v>
      </c>
      <c r="CA134" s="68">
        <f t="shared" si="313"/>
        <v>-0.74774977445948076</v>
      </c>
      <c r="CB134" s="68">
        <f t="shared" si="313"/>
        <v>-0.56701148716804228</v>
      </c>
      <c r="CC134" s="68">
        <f t="shared" si="313"/>
        <v>0.12107840019748961</v>
      </c>
      <c r="CD134" s="68">
        <f t="shared" si="313"/>
        <v>-0.58105404146768569</v>
      </c>
      <c r="CE134" s="68">
        <f t="shared" si="314"/>
        <v>-0.45997564127019608</v>
      </c>
      <c r="CK134" t="str">
        <f t="shared" si="324"/>
        <v>53 Skilled construction and building trades</v>
      </c>
      <c r="CL134" s="68">
        <f t="shared" si="315"/>
        <v>-0.20347868158259752</v>
      </c>
      <c r="CM134" s="68">
        <f t="shared" si="315"/>
        <v>-0.55662425600650112</v>
      </c>
      <c r="CN134" s="68">
        <f t="shared" si="315"/>
        <v>-0.30319142838707269</v>
      </c>
      <c r="CO134" s="68">
        <f t="shared" si="315"/>
        <v>-0.74116384875090757</v>
      </c>
      <c r="CP134" s="68">
        <f t="shared" si="316"/>
        <v>-1.0443552771379803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-1.3142154562253802E-2</v>
      </c>
      <c r="C135" s="27">
        <f t="shared" si="299"/>
        <v>-7.6047090003384527E-3</v>
      </c>
      <c r="D135" s="27">
        <f t="shared" si="299"/>
        <v>2.2978122088251986E-2</v>
      </c>
      <c r="E135" s="27">
        <f t="shared" si="299"/>
        <v>2.4692694740395378E-2</v>
      </c>
      <c r="F135" s="27">
        <f t="shared" si="300"/>
        <v>4.7670816828647364E-2</v>
      </c>
      <c r="L135" t="str">
        <f t="shared" si="317"/>
        <v>54 Textiles, printing and other skilled trades</v>
      </c>
      <c r="M135" s="27">
        <f t="shared" si="301"/>
        <v>8.8220187451451548E-3</v>
      </c>
      <c r="N135" s="27">
        <f t="shared" si="301"/>
        <v>-4.4245180802605089E-3</v>
      </c>
      <c r="O135" s="27">
        <f t="shared" si="301"/>
        <v>0.192537529919655</v>
      </c>
      <c r="P135" s="27">
        <f t="shared" si="301"/>
        <v>0.25069439686663308</v>
      </c>
      <c r="Q135" s="27">
        <f t="shared" si="302"/>
        <v>0.44323192678628809</v>
      </c>
      <c r="W135" t="str">
        <f t="shared" si="318"/>
        <v>54 Textiles, printing and other skilled trades</v>
      </c>
      <c r="X135" s="27">
        <f t="shared" si="303"/>
        <v>-0.10962353950828374</v>
      </c>
      <c r="Y135" s="27">
        <f t="shared" si="303"/>
        <v>-7.5515446878358095E-3</v>
      </c>
      <c r="Z135" s="27">
        <f t="shared" si="303"/>
        <v>0.2133610478720035</v>
      </c>
      <c r="AA135" s="27">
        <f t="shared" si="303"/>
        <v>0.18170107636323829</v>
      </c>
      <c r="AB135" s="27">
        <f t="shared" si="304"/>
        <v>0.39506212423524179</v>
      </c>
      <c r="AH135" t="str">
        <f t="shared" si="319"/>
        <v>54 Textiles, printing and other skilled trades</v>
      </c>
      <c r="AI135" s="27">
        <f t="shared" si="305"/>
        <v>-3.9665660439232808E-2</v>
      </c>
      <c r="AJ135" s="27">
        <f t="shared" si="305"/>
        <v>-2.2117218503710789E-2</v>
      </c>
      <c r="AK135" s="27">
        <f t="shared" si="305"/>
        <v>4.4895197130112918E-2</v>
      </c>
      <c r="AL135" s="27">
        <f t="shared" si="305"/>
        <v>7.2689733409342816E-2</v>
      </c>
      <c r="AM135" s="27">
        <f t="shared" si="306"/>
        <v>0.11758493053945573</v>
      </c>
      <c r="AS135" t="str">
        <f t="shared" si="320"/>
        <v>54 Textiles, printing and other skilled trades</v>
      </c>
      <c r="AT135" s="27">
        <f t="shared" si="307"/>
        <v>-6.5695006404603795E-2</v>
      </c>
      <c r="AU135" s="27">
        <f t="shared" si="307"/>
        <v>-2.8832673422048372E-2</v>
      </c>
      <c r="AV135" s="27">
        <f t="shared" si="307"/>
        <v>7.3965481344838324E-2</v>
      </c>
      <c r="AW135" s="27">
        <f t="shared" si="307"/>
        <v>6.5770266451302739E-2</v>
      </c>
      <c r="AX135" s="27">
        <f t="shared" si="308"/>
        <v>0.13973574779614106</v>
      </c>
      <c r="BD135" t="str">
        <f t="shared" si="321"/>
        <v>54 Textiles, printing and other skilled trades</v>
      </c>
      <c r="BE135" s="27">
        <f t="shared" si="309"/>
        <v>-0.3303434558284768</v>
      </c>
      <c r="BF135" s="27">
        <f t="shared" si="309"/>
        <v>2.7407259463337663E-2</v>
      </c>
      <c r="BG135" s="27">
        <f t="shared" si="309"/>
        <v>1.5353662197334028E-2</v>
      </c>
      <c r="BH135" s="27">
        <f t="shared" si="309"/>
        <v>0.11450654966150253</v>
      </c>
      <c r="BI135" s="27">
        <f t="shared" si="310"/>
        <v>0.12986021185883656</v>
      </c>
      <c r="BO135" t="str">
        <f t="shared" si="322"/>
        <v>54 Textiles, printing and other skilled trades</v>
      </c>
      <c r="BP135" s="27">
        <f t="shared" si="311"/>
        <v>-0.78087923037471363</v>
      </c>
      <c r="BQ135" s="27">
        <f t="shared" si="311"/>
        <v>0.17940351834404655</v>
      </c>
      <c r="BR135" s="27">
        <f t="shared" si="311"/>
        <v>-0.61036211605851776</v>
      </c>
      <c r="BS135" s="27">
        <f t="shared" si="311"/>
        <v>-0.59756642266364834</v>
      </c>
      <c r="BT135" s="27">
        <f t="shared" si="312"/>
        <v>-1.2079285387221661</v>
      </c>
      <c r="BZ135" t="str">
        <f t="shared" si="323"/>
        <v>54 Textiles, printing and other skilled trades</v>
      </c>
      <c r="CA135" s="68">
        <f t="shared" si="313"/>
        <v>-0.6276333508211569</v>
      </c>
      <c r="CB135" s="68">
        <f t="shared" si="313"/>
        <v>-0.13566052954269692</v>
      </c>
      <c r="CC135" s="68">
        <f t="shared" si="313"/>
        <v>-0.23872199713291531</v>
      </c>
      <c r="CD135" s="68">
        <f t="shared" si="313"/>
        <v>-0.65360139469058431</v>
      </c>
      <c r="CE135" s="68">
        <f t="shared" si="314"/>
        <v>-0.89232339182349962</v>
      </c>
      <c r="CK135" t="str">
        <f t="shared" si="324"/>
        <v>54 Textiles, printing and other skilled trades</v>
      </c>
      <c r="CL135" s="68">
        <f t="shared" si="315"/>
        <v>-0.19297654473966674</v>
      </c>
      <c r="CM135" s="68">
        <f t="shared" si="315"/>
        <v>-0.21730852426147584</v>
      </c>
      <c r="CN135" s="68">
        <f t="shared" si="315"/>
        <v>-0.33487106980871106</v>
      </c>
      <c r="CO135" s="68">
        <f t="shared" si="315"/>
        <v>-0.26242423482741145</v>
      </c>
      <c r="CP135" s="68">
        <f t="shared" si="316"/>
        <v>-0.59729530463612246</v>
      </c>
    </row>
    <row r="136" spans="1:94" x14ac:dyDescent="0.2">
      <c r="A136" t="str">
        <f t="shared" si="298"/>
        <v>61 Caring personal service occupations</v>
      </c>
      <c r="B136" s="27">
        <f t="shared" si="299"/>
        <v>3.9442838026597163E-3</v>
      </c>
      <c r="C136" s="27">
        <f t="shared" si="299"/>
        <v>-6.5840610920302016E-3</v>
      </c>
      <c r="D136" s="27">
        <f t="shared" si="299"/>
        <v>2.4358645045189854E-2</v>
      </c>
      <c r="E136" s="27">
        <f t="shared" si="299"/>
        <v>3.1264781724173497E-2</v>
      </c>
      <c r="F136" s="27">
        <f t="shared" si="300"/>
        <v>5.5623426769363354E-2</v>
      </c>
      <c r="L136" t="str">
        <f t="shared" si="317"/>
        <v>61 Caring personal service occupations</v>
      </c>
      <c r="M136" s="27">
        <f t="shared" si="301"/>
        <v>0.46782426810616307</v>
      </c>
      <c r="N136" s="27">
        <f t="shared" si="301"/>
        <v>-0.35504345651680991</v>
      </c>
      <c r="O136" s="27">
        <f t="shared" si="301"/>
        <v>1.1420964126478874</v>
      </c>
      <c r="P136" s="27">
        <f t="shared" si="301"/>
        <v>1.6734945203669187</v>
      </c>
      <c r="Q136" s="27">
        <f t="shared" si="302"/>
        <v>2.8155909330148061</v>
      </c>
      <c r="W136" t="str">
        <f t="shared" si="318"/>
        <v>61 Caring personal service occupations</v>
      </c>
      <c r="X136" s="27">
        <f t="shared" si="303"/>
        <v>0.66117910750485809</v>
      </c>
      <c r="Y136" s="27">
        <f t="shared" si="303"/>
        <v>-0.689653240372194</v>
      </c>
      <c r="Z136" s="27">
        <f t="shared" si="303"/>
        <v>1.510645483638914</v>
      </c>
      <c r="AA136" s="27">
        <f t="shared" si="303"/>
        <v>1.2459016972919796</v>
      </c>
      <c r="AB136" s="27">
        <f t="shared" si="304"/>
        <v>2.7565471809308937</v>
      </c>
      <c r="AH136" t="str">
        <f t="shared" si="319"/>
        <v>61 Caring personal service occupations</v>
      </c>
      <c r="AI136" s="27">
        <f t="shared" si="305"/>
        <v>-0.15370267009506478</v>
      </c>
      <c r="AJ136" s="27">
        <f t="shared" si="305"/>
        <v>-0.59317095145965304</v>
      </c>
      <c r="AK136" s="27">
        <f t="shared" si="305"/>
        <v>0.55793134597409644</v>
      </c>
      <c r="AL136" s="27">
        <f t="shared" si="305"/>
        <v>-2.6029088402300893E-2</v>
      </c>
      <c r="AM136" s="27">
        <f t="shared" si="306"/>
        <v>0.53190225757179554</v>
      </c>
      <c r="AS136" t="str">
        <f t="shared" si="320"/>
        <v>61 Caring personal service occupations</v>
      </c>
      <c r="AT136" s="27">
        <f t="shared" si="307"/>
        <v>0.16503720019046497</v>
      </c>
      <c r="AU136" s="27">
        <f t="shared" si="307"/>
        <v>-0.33593988664271324</v>
      </c>
      <c r="AV136" s="27">
        <f t="shared" si="307"/>
        <v>0.42784274181684312</v>
      </c>
      <c r="AW136" s="27">
        <f t="shared" si="307"/>
        <v>0.23449053378669404</v>
      </c>
      <c r="AX136" s="27">
        <f t="shared" si="308"/>
        <v>0.66233327560353716</v>
      </c>
      <c r="BD136" t="str">
        <f t="shared" si="321"/>
        <v>61 Caring personal service occupations</v>
      </c>
      <c r="BE136" s="27">
        <f t="shared" si="309"/>
        <v>1.7353767583568569</v>
      </c>
      <c r="BF136" s="27">
        <f t="shared" si="309"/>
        <v>0.74777572538424764</v>
      </c>
      <c r="BG136" s="27">
        <f t="shared" si="309"/>
        <v>3.5127898375988735</v>
      </c>
      <c r="BH136" s="27">
        <f t="shared" si="309"/>
        <v>7.1580000610734764</v>
      </c>
      <c r="BI136" s="27">
        <f t="shared" si="310"/>
        <v>10.67078989867235</v>
      </c>
      <c r="BO136" t="str">
        <f t="shared" si="322"/>
        <v>61 Caring personal service occupations</v>
      </c>
      <c r="BP136" s="27">
        <f t="shared" si="311"/>
        <v>-0.76223655924064282</v>
      </c>
      <c r="BQ136" s="27">
        <f t="shared" si="311"/>
        <v>1.1834712064709709</v>
      </c>
      <c r="BR136" s="27">
        <f t="shared" si="311"/>
        <v>-1.5323445595798386</v>
      </c>
      <c r="BS136" s="27">
        <f t="shared" si="311"/>
        <v>-2.664549248712536</v>
      </c>
      <c r="BT136" s="27">
        <f t="shared" si="312"/>
        <v>-4.1968938082923746</v>
      </c>
      <c r="BZ136" t="str">
        <f t="shared" si="323"/>
        <v>61 Caring personal service occupations</v>
      </c>
      <c r="CA136" s="68">
        <f t="shared" si="313"/>
        <v>-1.8723460807345202</v>
      </c>
      <c r="CB136" s="68">
        <f t="shared" si="313"/>
        <v>-0.4467230855804778</v>
      </c>
      <c r="CC136" s="68">
        <f t="shared" si="313"/>
        <v>-0.59987637002589089</v>
      </c>
      <c r="CD136" s="68">
        <f t="shared" si="313"/>
        <v>-0.35923479643383782</v>
      </c>
      <c r="CE136" s="68">
        <f t="shared" si="314"/>
        <v>-0.95911116645972871</v>
      </c>
      <c r="CK136" t="str">
        <f t="shared" si="324"/>
        <v>61 Caring personal service occupations</v>
      </c>
      <c r="CL136" s="68">
        <f t="shared" si="315"/>
        <v>-2.3342045343262119E-2</v>
      </c>
      <c r="CM136" s="68">
        <f t="shared" si="315"/>
        <v>-9.9393925719087117E-2</v>
      </c>
      <c r="CN136" s="68">
        <f t="shared" si="315"/>
        <v>4.3387413635208483E-2</v>
      </c>
      <c r="CO136" s="68">
        <f t="shared" si="315"/>
        <v>-8.9351587968458657E-2</v>
      </c>
      <c r="CP136" s="68">
        <f t="shared" si="316"/>
        <v>-4.5964174333250174E-2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7.0353418308540909E-3</v>
      </c>
      <c r="C137" s="27">
        <f t="shared" si="299"/>
        <v>5.8015711811229553E-6</v>
      </c>
      <c r="D137" s="27">
        <f t="shared" si="299"/>
        <v>1.3354797403872971E-2</v>
      </c>
      <c r="E137" s="27">
        <f t="shared" si="299"/>
        <v>2.3002237456847971E-2</v>
      </c>
      <c r="F137" s="27">
        <f t="shared" si="300"/>
        <v>3.6357034860720942E-2</v>
      </c>
      <c r="L137" t="str">
        <f t="shared" si="317"/>
        <v>62 Leisure, travel and related personal service occupations</v>
      </c>
      <c r="M137" s="27">
        <f t="shared" si="301"/>
        <v>7.7984424787028411E-2</v>
      </c>
      <c r="N137" s="27">
        <f t="shared" si="301"/>
        <v>-7.9449256014132386E-2</v>
      </c>
      <c r="O137" s="27">
        <f t="shared" si="301"/>
        <v>0.12395934263681951</v>
      </c>
      <c r="P137" s="27">
        <f t="shared" si="301"/>
        <v>0.20863001882130711</v>
      </c>
      <c r="Q137" s="27">
        <f t="shared" si="302"/>
        <v>0.33258936145812662</v>
      </c>
      <c r="W137" t="str">
        <f t="shared" si="318"/>
        <v>62 Leisure, travel and related personal service occupations</v>
      </c>
      <c r="X137" s="27">
        <f t="shared" si="303"/>
        <v>0.35492976624481343</v>
      </c>
      <c r="Y137" s="27">
        <f t="shared" si="303"/>
        <v>-0.20481995731731306</v>
      </c>
      <c r="Z137" s="27">
        <f t="shared" si="303"/>
        <v>0.38285065579402278</v>
      </c>
      <c r="AA137" s="27">
        <f t="shared" si="303"/>
        <v>0.60030628233501804</v>
      </c>
      <c r="AB137" s="27">
        <f t="shared" si="304"/>
        <v>0.98315693812904081</v>
      </c>
      <c r="AH137" t="str">
        <f t="shared" si="319"/>
        <v>62 Leisure, travel and related personal service occupations</v>
      </c>
      <c r="AI137" s="27">
        <f t="shared" si="305"/>
        <v>0.24023314567363407</v>
      </c>
      <c r="AJ137" s="27">
        <f t="shared" si="305"/>
        <v>-0.12921523286194314</v>
      </c>
      <c r="AK137" s="27">
        <f t="shared" si="305"/>
        <v>0.15559648719591213</v>
      </c>
      <c r="AL137" s="27">
        <f t="shared" si="305"/>
        <v>0.27176912917023188</v>
      </c>
      <c r="AM137" s="27">
        <f t="shared" si="306"/>
        <v>0.42736561636614401</v>
      </c>
      <c r="AS137" t="str">
        <f t="shared" si="320"/>
        <v>62 Leisure, travel and related personal service occupations</v>
      </c>
      <c r="AT137" s="27">
        <f t="shared" si="307"/>
        <v>0.31216300902579341</v>
      </c>
      <c r="AU137" s="27">
        <f t="shared" si="307"/>
        <v>-5.7563147558501671E-2</v>
      </c>
      <c r="AV137" s="27">
        <f t="shared" si="307"/>
        <v>0.2213476614490173</v>
      </c>
      <c r="AW137" s="27">
        <f t="shared" si="307"/>
        <v>0.40906575063973039</v>
      </c>
      <c r="AX137" s="27">
        <f t="shared" si="308"/>
        <v>0.63041341208874768</v>
      </c>
      <c r="BD137" t="str">
        <f t="shared" si="321"/>
        <v>62 Leisure, travel and related personal service occupations</v>
      </c>
      <c r="BE137" s="27">
        <f t="shared" si="309"/>
        <v>0.50916561828252993</v>
      </c>
      <c r="BF137" s="27">
        <f t="shared" si="309"/>
        <v>-7.6049558476176671E-3</v>
      </c>
      <c r="BG137" s="27">
        <f t="shared" si="309"/>
        <v>-0.24926025582304145</v>
      </c>
      <c r="BH137" s="27">
        <f t="shared" si="309"/>
        <v>-0.19541187942168481</v>
      </c>
      <c r="BI137" s="27">
        <f t="shared" si="310"/>
        <v>-0.44467213524472626</v>
      </c>
      <c r="BO137" t="str">
        <f t="shared" si="322"/>
        <v>62 Leisure, travel and related personal service occupations</v>
      </c>
      <c r="BP137" s="27">
        <f t="shared" si="311"/>
        <v>0.18272587503143845</v>
      </c>
      <c r="BQ137" s="27">
        <f t="shared" si="311"/>
        <v>0.27179650274761791</v>
      </c>
      <c r="BR137" s="27">
        <f t="shared" si="311"/>
        <v>-0.79076372107318482</v>
      </c>
      <c r="BS137" s="27">
        <f t="shared" si="311"/>
        <v>-0.71796423710099777</v>
      </c>
      <c r="BT137" s="27">
        <f t="shared" si="312"/>
        <v>-1.5087279581741826</v>
      </c>
      <c r="BZ137" t="str">
        <f t="shared" si="323"/>
        <v>62 Leisure, travel and related personal service occupations</v>
      </c>
      <c r="CA137" s="68">
        <f t="shared" si="313"/>
        <v>0.32987085345845424</v>
      </c>
      <c r="CB137" s="68">
        <f t="shared" si="313"/>
        <v>-0.36840930596143728</v>
      </c>
      <c r="CC137" s="68">
        <f t="shared" si="313"/>
        <v>-0.2535314441837091</v>
      </c>
      <c r="CD137" s="68">
        <f t="shared" si="313"/>
        <v>-0.65155429452910973</v>
      </c>
      <c r="CE137" s="68">
        <f t="shared" si="314"/>
        <v>-0.90508573871281883</v>
      </c>
      <c r="CK137" t="str">
        <f t="shared" si="324"/>
        <v>62 Leisure, travel and related personal service occupations</v>
      </c>
      <c r="CL137" s="68">
        <f t="shared" si="315"/>
        <v>-3.4418646902739103E-2</v>
      </c>
      <c r="CM137" s="68">
        <f t="shared" si="315"/>
        <v>-0.18430782797112633</v>
      </c>
      <c r="CN137" s="68">
        <f t="shared" si="315"/>
        <v>-0.18265763417602965</v>
      </c>
      <c r="CO137" s="68">
        <f t="shared" si="315"/>
        <v>-0.2425050609995047</v>
      </c>
      <c r="CP137" s="68">
        <f t="shared" si="316"/>
        <v>-0.42516269517553434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-7.0003503330640961E-5</v>
      </c>
      <c r="C138" s="27">
        <f t="shared" si="299"/>
        <v>3.5340044451572872E-5</v>
      </c>
      <c r="D138" s="27">
        <f t="shared" si="299"/>
        <v>4.0131466545290291E-4</v>
      </c>
      <c r="E138" s="27">
        <f t="shared" si="299"/>
        <v>8.8865969909707838E-4</v>
      </c>
      <c r="F138" s="27">
        <f t="shared" si="300"/>
        <v>1.2899743645499813E-3</v>
      </c>
      <c r="L138" t="str">
        <f t="shared" si="317"/>
        <v>63 Community and civil enforcement occupations</v>
      </c>
      <c r="M138" s="27">
        <f t="shared" si="301"/>
        <v>-2.4122604343549785E-3</v>
      </c>
      <c r="N138" s="27">
        <f t="shared" si="301"/>
        <v>2.8633036550029696E-3</v>
      </c>
      <c r="O138" s="27">
        <f t="shared" si="301"/>
        <v>3.8079468529362281E-3</v>
      </c>
      <c r="P138" s="27">
        <f t="shared" si="301"/>
        <v>1.2576781722296794E-2</v>
      </c>
      <c r="Q138" s="27">
        <f t="shared" si="302"/>
        <v>1.6384728575233022E-2</v>
      </c>
      <c r="W138" t="str">
        <f t="shared" si="318"/>
        <v>63 Community and civil enforcement occupations</v>
      </c>
      <c r="X138" s="27">
        <f t="shared" si="303"/>
        <v>4.3946564960140599E-3</v>
      </c>
      <c r="Y138" s="27">
        <f t="shared" si="303"/>
        <v>8.5465205395758442E-3</v>
      </c>
      <c r="Z138" s="27">
        <f t="shared" si="303"/>
        <v>2.3567824364417178E-2</v>
      </c>
      <c r="AA138" s="27">
        <f t="shared" si="303"/>
        <v>4.532560707800426E-2</v>
      </c>
      <c r="AB138" s="27">
        <f t="shared" si="304"/>
        <v>6.8893431442421438E-2</v>
      </c>
      <c r="AH138" t="str">
        <f t="shared" si="319"/>
        <v>63 Community and civil enforcement occupations</v>
      </c>
      <c r="AI138" s="27">
        <f t="shared" si="305"/>
        <v>-1.2238066067668529E-3</v>
      </c>
      <c r="AJ138" s="27">
        <f t="shared" si="305"/>
        <v>7.1515246258141429E-3</v>
      </c>
      <c r="AK138" s="27">
        <f t="shared" si="305"/>
        <v>4.9950793910277097E-4</v>
      </c>
      <c r="AL138" s="27">
        <f t="shared" si="305"/>
        <v>1.1823582467538486E-2</v>
      </c>
      <c r="AM138" s="27">
        <f t="shared" si="306"/>
        <v>1.2323090406641257E-2</v>
      </c>
      <c r="AS138" t="str">
        <f t="shared" si="320"/>
        <v>63 Community and civil enforcement occupations</v>
      </c>
      <c r="AT138" s="27">
        <f t="shared" si="307"/>
        <v>-3.4231648889410243E-3</v>
      </c>
      <c r="AU138" s="27">
        <f t="shared" si="307"/>
        <v>4.1052558441273534E-3</v>
      </c>
      <c r="AV138" s="27">
        <f t="shared" si="307"/>
        <v>-2.19752685990008E-3</v>
      </c>
      <c r="AW138" s="27">
        <f t="shared" si="307"/>
        <v>3.6262579570087439E-3</v>
      </c>
      <c r="AX138" s="27">
        <f t="shared" si="308"/>
        <v>1.4287310971086639E-3</v>
      </c>
      <c r="BD138" t="str">
        <f t="shared" si="321"/>
        <v>63 Community and civil enforcement occupations</v>
      </c>
      <c r="BE138" s="27">
        <f t="shared" si="309"/>
        <v>-3.3076621473905124E-2</v>
      </c>
      <c r="BF138" s="27">
        <f t="shared" si="309"/>
        <v>4.6714897890129628E-2</v>
      </c>
      <c r="BG138" s="27">
        <f t="shared" si="309"/>
        <v>-4.8939374175975145E-2</v>
      </c>
      <c r="BH138" s="27">
        <f t="shared" si="309"/>
        <v>1.2633876211638584E-2</v>
      </c>
      <c r="BI138" s="27">
        <f t="shared" si="310"/>
        <v>-3.6305497964336561E-2</v>
      </c>
      <c r="BO138" t="str">
        <f t="shared" si="322"/>
        <v>63 Community and civil enforcement occupations</v>
      </c>
      <c r="BP138" s="27">
        <f t="shared" si="311"/>
        <v>-3.1189946600728935E-2</v>
      </c>
      <c r="BQ138" s="27">
        <f t="shared" si="311"/>
        <v>5.3208469816765108E-2</v>
      </c>
      <c r="BR138" s="27">
        <f t="shared" si="311"/>
        <v>-5.7067615570686042E-2</v>
      </c>
      <c r="BS138" s="27">
        <f t="shared" si="311"/>
        <v>-1.2669409584667612E-2</v>
      </c>
      <c r="BT138" s="27">
        <f t="shared" si="312"/>
        <v>-6.9737025155353655E-2</v>
      </c>
      <c r="BZ138" t="str">
        <f t="shared" si="323"/>
        <v>63 Community and civil enforcement occupations</v>
      </c>
      <c r="CA138" s="68">
        <f t="shared" si="313"/>
        <v>-2.4134829653809545E-2</v>
      </c>
      <c r="CB138" s="68">
        <f t="shared" si="313"/>
        <v>2.824328193216076E-2</v>
      </c>
      <c r="CC138" s="68">
        <f t="shared" si="313"/>
        <v>-2.7053354759191531E-2</v>
      </c>
      <c r="CD138" s="68">
        <f t="shared" si="313"/>
        <v>-2.3592893175593918E-2</v>
      </c>
      <c r="CE138" s="68">
        <f t="shared" si="314"/>
        <v>-5.0646247934785449E-2</v>
      </c>
      <c r="CK138" t="str">
        <f t="shared" si="324"/>
        <v>63 Community and civil enforcement occupations</v>
      </c>
      <c r="CL138" s="68">
        <f t="shared" si="315"/>
        <v>-1.2821206397145367E-2</v>
      </c>
      <c r="CM138" s="68">
        <f t="shared" si="315"/>
        <v>6.6207388955561372E-3</v>
      </c>
      <c r="CN138" s="68">
        <f t="shared" si="315"/>
        <v>-1.8313599086357192E-2</v>
      </c>
      <c r="CO138" s="68">
        <f t="shared" si="315"/>
        <v>-7.2158876411943032E-3</v>
      </c>
      <c r="CP138" s="68">
        <f t="shared" si="316"/>
        <v>-2.5529486727551495E-2</v>
      </c>
    </row>
    <row r="139" spans="1:94" x14ac:dyDescent="0.2">
      <c r="A139" t="str">
        <f t="shared" si="298"/>
        <v>71 Sales occupations</v>
      </c>
      <c r="B139" s="27">
        <f t="shared" si="299"/>
        <v>-5.6088114551558488E-4</v>
      </c>
      <c r="C139" s="27">
        <f t="shared" si="299"/>
        <v>-1.3642780491313525E-2</v>
      </c>
      <c r="D139" s="27">
        <f t="shared" si="299"/>
        <v>3.1378492785167744E-2</v>
      </c>
      <c r="E139" s="27">
        <f t="shared" si="299"/>
        <v>3.3103592177439106E-2</v>
      </c>
      <c r="F139" s="27">
        <f t="shared" si="300"/>
        <v>6.448208496260685E-2</v>
      </c>
      <c r="L139" t="str">
        <f t="shared" si="317"/>
        <v>71 Sales occupations</v>
      </c>
      <c r="M139" s="27">
        <f t="shared" si="301"/>
        <v>0.21475867726464548</v>
      </c>
      <c r="N139" s="27">
        <f t="shared" si="301"/>
        <v>-0.19838167607921431</v>
      </c>
      <c r="O139" s="27">
        <f t="shared" si="301"/>
        <v>0.51773424580419469</v>
      </c>
      <c r="P139" s="27">
        <f t="shared" si="301"/>
        <v>0.75439988173681827</v>
      </c>
      <c r="Q139" s="27">
        <f t="shared" si="302"/>
        <v>1.272134127541013</v>
      </c>
      <c r="W139" t="str">
        <f t="shared" si="318"/>
        <v>71 Sales occupations</v>
      </c>
      <c r="X139" s="27">
        <f t="shared" si="303"/>
        <v>0.52243153620478733</v>
      </c>
      <c r="Y139" s="27">
        <f t="shared" si="303"/>
        <v>-0.26775624738638459</v>
      </c>
      <c r="Z139" s="27">
        <f t="shared" si="303"/>
        <v>0.7509532086201256</v>
      </c>
      <c r="AA139" s="27">
        <f t="shared" si="303"/>
        <v>1.3298832444650772</v>
      </c>
      <c r="AB139" s="27">
        <f t="shared" si="304"/>
        <v>2.0808364530852028</v>
      </c>
      <c r="AH139" t="str">
        <f t="shared" si="319"/>
        <v>71 Sales occupations</v>
      </c>
      <c r="AI139" s="27">
        <f t="shared" si="305"/>
        <v>-5.3127195453628318E-4</v>
      </c>
      <c r="AJ139" s="27">
        <f t="shared" si="305"/>
        <v>-6.6362366970690312E-2</v>
      </c>
      <c r="AK139" s="27">
        <f t="shared" si="305"/>
        <v>0.14986835757312855</v>
      </c>
      <c r="AL139" s="27">
        <f t="shared" si="305"/>
        <v>0.27583860230622093</v>
      </c>
      <c r="AM139" s="27">
        <f t="shared" si="306"/>
        <v>0.42570695987934948</v>
      </c>
      <c r="AS139" t="str">
        <f t="shared" si="320"/>
        <v>71 Sales occupations</v>
      </c>
      <c r="AT139" s="27">
        <f t="shared" si="307"/>
        <v>5.1066807176491258E-2</v>
      </c>
      <c r="AU139" s="27">
        <f t="shared" si="307"/>
        <v>-0.13136707995746533</v>
      </c>
      <c r="AV139" s="27">
        <f t="shared" si="307"/>
        <v>6.5140096270310144E-2</v>
      </c>
      <c r="AW139" s="27">
        <f t="shared" si="307"/>
        <v>0.19893528474984046</v>
      </c>
      <c r="AX139" s="27">
        <f t="shared" si="308"/>
        <v>0.2640753810201506</v>
      </c>
      <c r="BD139" t="str">
        <f t="shared" si="321"/>
        <v>71 Sales occupations</v>
      </c>
      <c r="BE139" s="27">
        <f t="shared" si="309"/>
        <v>0.70980149607352772</v>
      </c>
      <c r="BF139" s="27">
        <f t="shared" si="309"/>
        <v>0.51776563051831381</v>
      </c>
      <c r="BG139" s="27">
        <f t="shared" si="309"/>
        <v>-0.57937123542669156</v>
      </c>
      <c r="BH139" s="27">
        <f t="shared" si="309"/>
        <v>0.85286294447551292</v>
      </c>
      <c r="BI139" s="27">
        <f t="shared" si="310"/>
        <v>0.27349170904882136</v>
      </c>
      <c r="BO139" t="str">
        <f t="shared" si="322"/>
        <v>71 Sales occupations</v>
      </c>
      <c r="BP139" s="27">
        <f t="shared" si="311"/>
        <v>-0.67620727836829175</v>
      </c>
      <c r="BQ139" s="27">
        <f t="shared" si="311"/>
        <v>0.78471012753980318</v>
      </c>
      <c r="BR139" s="27">
        <f t="shared" si="311"/>
        <v>-2.3540239632542868</v>
      </c>
      <c r="BS139" s="27">
        <f t="shared" si="311"/>
        <v>-2.2417379390472432</v>
      </c>
      <c r="BT139" s="27">
        <f t="shared" si="312"/>
        <v>-4.5957619023015299</v>
      </c>
      <c r="BZ139" t="str">
        <f t="shared" si="323"/>
        <v>71 Sales occupations</v>
      </c>
      <c r="CA139" s="68">
        <f t="shared" si="313"/>
        <v>-0.12516104417059104</v>
      </c>
      <c r="CB139" s="68">
        <f t="shared" si="313"/>
        <v>-1.2683247625719956</v>
      </c>
      <c r="CC139" s="68">
        <f t="shared" si="313"/>
        <v>-1.4973316242389334</v>
      </c>
      <c r="CD139" s="68">
        <f t="shared" si="313"/>
        <v>-2.8485148031262053</v>
      </c>
      <c r="CE139" s="68">
        <f t="shared" si="314"/>
        <v>-4.3458464273651387</v>
      </c>
      <c r="CK139" t="str">
        <f t="shared" si="324"/>
        <v>71 Sales occupations</v>
      </c>
      <c r="CL139" s="68">
        <f t="shared" si="315"/>
        <v>-0.22293814822833902</v>
      </c>
      <c r="CM139" s="68">
        <f t="shared" si="315"/>
        <v>-0.94491761888311521</v>
      </c>
      <c r="CN139" s="68">
        <f t="shared" si="315"/>
        <v>-0.75235367822145527</v>
      </c>
      <c r="CO139" s="68">
        <f t="shared" si="315"/>
        <v>-0.76030693937631488</v>
      </c>
      <c r="CP139" s="68">
        <f t="shared" si="316"/>
        <v>-1.5126606175977702</v>
      </c>
    </row>
    <row r="140" spans="1:94" x14ac:dyDescent="0.2">
      <c r="A140" t="str">
        <f t="shared" si="298"/>
        <v>72 Customer service occupations</v>
      </c>
      <c r="B140" s="27">
        <f t="shared" si="299"/>
        <v>3.6549666068050601E-3</v>
      </c>
      <c r="C140" s="27">
        <f t="shared" si="299"/>
        <v>-2.606249398821682E-3</v>
      </c>
      <c r="D140" s="27">
        <f t="shared" si="299"/>
        <v>3.9758465161322011E-2</v>
      </c>
      <c r="E140" s="27">
        <f t="shared" si="299"/>
        <v>4.5208703064577943E-2</v>
      </c>
      <c r="F140" s="27">
        <f t="shared" si="300"/>
        <v>8.4967168225899947E-2</v>
      </c>
      <c r="L140" t="str">
        <f t="shared" si="317"/>
        <v>72 Customer service occupations</v>
      </c>
      <c r="M140" s="27">
        <f t="shared" si="301"/>
        <v>9.0232924203797971E-2</v>
      </c>
      <c r="N140" s="27">
        <f t="shared" si="301"/>
        <v>-3.938998047939668E-2</v>
      </c>
      <c r="O140" s="27">
        <f t="shared" si="301"/>
        <v>0.39913065613951221</v>
      </c>
      <c r="P140" s="27">
        <f t="shared" si="301"/>
        <v>0.46873805241564404</v>
      </c>
      <c r="Q140" s="27">
        <f t="shared" si="302"/>
        <v>0.86786870855515619</v>
      </c>
      <c r="W140" t="str">
        <f t="shared" si="318"/>
        <v>72 Customer service occupations</v>
      </c>
      <c r="X140" s="27">
        <f t="shared" si="303"/>
        <v>0.16910561659409495</v>
      </c>
      <c r="Y140" s="27">
        <f t="shared" si="303"/>
        <v>7.3374826198880028E-2</v>
      </c>
      <c r="Z140" s="27">
        <f t="shared" si="303"/>
        <v>0.90681748955024744</v>
      </c>
      <c r="AA140" s="27">
        <f t="shared" si="303"/>
        <v>0.86479205966954042</v>
      </c>
      <c r="AB140" s="27">
        <f t="shared" si="304"/>
        <v>1.7716095492197879</v>
      </c>
      <c r="AH140" t="str">
        <f t="shared" si="319"/>
        <v>72 Customer service occupations</v>
      </c>
      <c r="AI140" s="27">
        <f t="shared" si="305"/>
        <v>8.6452709949810691E-2</v>
      </c>
      <c r="AJ140" s="27">
        <f t="shared" si="305"/>
        <v>1.9270278038962529E-2</v>
      </c>
      <c r="AK140" s="27">
        <f t="shared" si="305"/>
        <v>0.30561130625572608</v>
      </c>
      <c r="AL140" s="27">
        <f t="shared" si="305"/>
        <v>0.29930310975924956</v>
      </c>
      <c r="AM140" s="27">
        <f t="shared" si="306"/>
        <v>0.60491441601497564</v>
      </c>
      <c r="AS140" t="str">
        <f t="shared" si="320"/>
        <v>72 Customer service occupations</v>
      </c>
      <c r="AT140" s="27">
        <f t="shared" si="307"/>
        <v>4.3394505464011801E-2</v>
      </c>
      <c r="AU140" s="27">
        <f t="shared" si="307"/>
        <v>1.174291080331491E-2</v>
      </c>
      <c r="AV140" s="27">
        <f t="shared" si="307"/>
        <v>0.33809817157512678</v>
      </c>
      <c r="AW140" s="27">
        <f t="shared" si="307"/>
        <v>0.25703884507303232</v>
      </c>
      <c r="AX140" s="27">
        <f t="shared" si="308"/>
        <v>0.5951370166481591</v>
      </c>
      <c r="BD140" t="str">
        <f t="shared" si="321"/>
        <v>72 Customer service occupations</v>
      </c>
      <c r="BE140" s="27">
        <f t="shared" si="309"/>
        <v>0.12516937479877832</v>
      </c>
      <c r="BF140" s="27">
        <f t="shared" si="309"/>
        <v>0.4653768967540417</v>
      </c>
      <c r="BG140" s="27">
        <f t="shared" si="309"/>
        <v>0.87663050336800863</v>
      </c>
      <c r="BH140" s="27">
        <f t="shared" si="309"/>
        <v>0.91398907721286005</v>
      </c>
      <c r="BI140" s="27">
        <f t="shared" si="310"/>
        <v>1.7906195805808687</v>
      </c>
      <c r="BO140" t="str">
        <f t="shared" si="322"/>
        <v>72 Customer service occupations</v>
      </c>
      <c r="BP140" s="27">
        <f t="shared" si="311"/>
        <v>7.5120190771400086E-2</v>
      </c>
      <c r="BQ140" s="27">
        <f t="shared" si="311"/>
        <v>0.41831910733101019</v>
      </c>
      <c r="BR140" s="27">
        <f t="shared" si="311"/>
        <v>0.33686342049993945</v>
      </c>
      <c r="BS140" s="27">
        <f t="shared" si="311"/>
        <v>-0.29271037066299099</v>
      </c>
      <c r="BT140" s="27">
        <f t="shared" si="312"/>
        <v>4.4153049836948455E-2</v>
      </c>
      <c r="BZ140" t="str">
        <f t="shared" si="323"/>
        <v>72 Customer service occupations</v>
      </c>
      <c r="CA140" s="68">
        <f t="shared" si="313"/>
        <v>-0.11573088984294633</v>
      </c>
      <c r="CB140" s="68">
        <f t="shared" si="313"/>
        <v>-1.4419919251761559E-2</v>
      </c>
      <c r="CC140" s="68">
        <f t="shared" si="313"/>
        <v>0.24242277144283864</v>
      </c>
      <c r="CD140" s="68">
        <f t="shared" si="313"/>
        <v>-6.7307598895948617E-2</v>
      </c>
      <c r="CE140" s="68">
        <f t="shared" si="314"/>
        <v>0.17511517254689002</v>
      </c>
      <c r="CK140" t="str">
        <f t="shared" si="324"/>
        <v>72 Customer service occupations</v>
      </c>
      <c r="CL140" s="68">
        <f t="shared" si="315"/>
        <v>0.15122251848671342</v>
      </c>
      <c r="CM140" s="68">
        <f t="shared" si="315"/>
        <v>-9.7491571532450472E-2</v>
      </c>
      <c r="CN140" s="68">
        <f t="shared" si="315"/>
        <v>0.1645058267574272</v>
      </c>
      <c r="CO140" s="68">
        <f t="shared" si="315"/>
        <v>-5.439674760421509E-2</v>
      </c>
      <c r="CP140" s="68">
        <f t="shared" si="316"/>
        <v>0.11010907915321211</v>
      </c>
    </row>
    <row r="141" spans="1:94" x14ac:dyDescent="0.2">
      <c r="A141" t="str">
        <f t="shared" si="298"/>
        <v>81 Process, plant and machine operatives</v>
      </c>
      <c r="B141" s="27">
        <f t="shared" si="299"/>
        <v>4.0079518582060228E-3</v>
      </c>
      <c r="C141" s="27">
        <f t="shared" si="299"/>
        <v>-1.566955272508154E-2</v>
      </c>
      <c r="D141" s="27">
        <f t="shared" si="299"/>
        <v>4.0410389194715089E-2</v>
      </c>
      <c r="E141" s="27">
        <f t="shared" si="299"/>
        <v>7.9322160420271681E-2</v>
      </c>
      <c r="F141" s="27">
        <f t="shared" si="300"/>
        <v>0.11973254961498678</v>
      </c>
      <c r="L141" t="str">
        <f t="shared" si="317"/>
        <v>81 Process, plant and machine operatives</v>
      </c>
      <c r="M141" s="27">
        <f t="shared" si="301"/>
        <v>5.2298167956603386E-2</v>
      </c>
      <c r="N141" s="27">
        <f t="shared" si="301"/>
        <v>-6.9270181416712429E-2</v>
      </c>
      <c r="O141" s="27">
        <f t="shared" si="301"/>
        <v>0.23423035699436068</v>
      </c>
      <c r="P141" s="27">
        <f t="shared" si="301"/>
        <v>0.29165205539759465</v>
      </c>
      <c r="Q141" s="27">
        <f t="shared" si="302"/>
        <v>0.52588241239195532</v>
      </c>
      <c r="W141" t="str">
        <f t="shared" si="318"/>
        <v>81 Process, plant and machine operatives</v>
      </c>
      <c r="X141" s="27">
        <f t="shared" si="303"/>
        <v>3.4458165419863906E-3</v>
      </c>
      <c r="Y141" s="27">
        <f t="shared" si="303"/>
        <v>-9.6773259311443205E-2</v>
      </c>
      <c r="Z141" s="27">
        <f t="shared" si="303"/>
        <v>0.45616076235259184</v>
      </c>
      <c r="AA141" s="27">
        <f t="shared" si="303"/>
        <v>0.68954034541439602</v>
      </c>
      <c r="AB141" s="27">
        <f t="shared" si="304"/>
        <v>1.1457011077669879</v>
      </c>
      <c r="AH141" t="str">
        <f t="shared" si="319"/>
        <v>81 Process, plant and machine operatives</v>
      </c>
      <c r="AI141" s="27">
        <f t="shared" si="305"/>
        <v>7.5416712026364352E-3</v>
      </c>
      <c r="AJ141" s="27">
        <f t="shared" si="305"/>
        <v>-3.2453758195336246E-2</v>
      </c>
      <c r="AK141" s="27">
        <f t="shared" si="305"/>
        <v>0.19584764163481372</v>
      </c>
      <c r="AL141" s="27">
        <f t="shared" si="305"/>
        <v>0.22807915471687268</v>
      </c>
      <c r="AM141" s="27">
        <f t="shared" si="306"/>
        <v>0.4239267963516864</v>
      </c>
      <c r="AS141" t="str">
        <f t="shared" si="320"/>
        <v>81 Process, plant and machine operatives</v>
      </c>
      <c r="AT141" s="27">
        <f t="shared" si="307"/>
        <v>8.1510206365255078E-3</v>
      </c>
      <c r="AU141" s="27">
        <f t="shared" si="307"/>
        <v>-6.3844687794498811E-2</v>
      </c>
      <c r="AV141" s="27">
        <f t="shared" si="307"/>
        <v>0.37837681773037146</v>
      </c>
      <c r="AW141" s="27">
        <f t="shared" si="307"/>
        <v>0.40408179103219677</v>
      </c>
      <c r="AX141" s="27">
        <f t="shared" si="308"/>
        <v>0.78245860876256823</v>
      </c>
      <c r="BD141" t="str">
        <f t="shared" si="321"/>
        <v>81 Process, plant and machine operatives</v>
      </c>
      <c r="BE141" s="27">
        <f t="shared" si="309"/>
        <v>9.4530075127481794E-2</v>
      </c>
      <c r="BF141" s="27">
        <f t="shared" si="309"/>
        <v>-3.7637051538524702E-2</v>
      </c>
      <c r="BG141" s="27">
        <f t="shared" si="309"/>
        <v>1.2688787316470469</v>
      </c>
      <c r="BH141" s="27">
        <f t="shared" si="309"/>
        <v>1.0159831760896969</v>
      </c>
      <c r="BI141" s="27">
        <f t="shared" si="310"/>
        <v>2.2848619077367438</v>
      </c>
      <c r="BO141" t="str">
        <f t="shared" si="322"/>
        <v>81 Process, plant and machine operatives</v>
      </c>
      <c r="BP141" s="27">
        <f t="shared" si="311"/>
        <v>-0.28795851491686619</v>
      </c>
      <c r="BQ141" s="27">
        <f t="shared" si="311"/>
        <v>-6.1306996955449833E-2</v>
      </c>
      <c r="BR141" s="27">
        <f t="shared" si="311"/>
        <v>1.0787569502821652</v>
      </c>
      <c r="BS141" s="27">
        <f t="shared" si="311"/>
        <v>-0.65966995329910816</v>
      </c>
      <c r="BT141" s="27">
        <f t="shared" si="312"/>
        <v>0.41908699698305707</v>
      </c>
      <c r="BZ141" t="str">
        <f t="shared" si="323"/>
        <v>81 Process, plant and machine operatives</v>
      </c>
      <c r="CA141" s="68">
        <f t="shared" si="313"/>
        <v>-0.77646510709883199</v>
      </c>
      <c r="CB141" s="68">
        <f t="shared" si="313"/>
        <v>-0.81535897916015809</v>
      </c>
      <c r="CC141" s="68">
        <f t="shared" si="313"/>
        <v>0.69202367091532224</v>
      </c>
      <c r="CD141" s="68">
        <f t="shared" si="313"/>
        <v>-2.4172559403223732</v>
      </c>
      <c r="CE141" s="68">
        <f t="shared" si="314"/>
        <v>-1.725232269407051</v>
      </c>
      <c r="CK141" t="str">
        <f t="shared" si="324"/>
        <v>81 Process, plant and machine operatives</v>
      </c>
      <c r="CL141" s="68">
        <f t="shared" si="315"/>
        <v>-0.5427098539205466</v>
      </c>
      <c r="CM141" s="68">
        <f t="shared" si="315"/>
        <v>-0.58414380357264251</v>
      </c>
      <c r="CN141" s="68">
        <f t="shared" si="315"/>
        <v>-0.73480863993494383</v>
      </c>
      <c r="CO141" s="68">
        <f t="shared" si="315"/>
        <v>-0.65116900425732926</v>
      </c>
      <c r="CP141" s="68">
        <f t="shared" si="316"/>
        <v>-1.3859776441922731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7.0754845320973661E-3</v>
      </c>
      <c r="C142" s="27">
        <f t="shared" si="299"/>
        <v>-7.440967954542306E-3</v>
      </c>
      <c r="D142" s="27">
        <f t="shared" si="299"/>
        <v>3.9189897268250826E-2</v>
      </c>
      <c r="E142" s="27">
        <f t="shared" si="299"/>
        <v>4.8540049824780232E-2</v>
      </c>
      <c r="F142" s="27">
        <f t="shared" si="300"/>
        <v>8.7729947093031058E-2</v>
      </c>
      <c r="L142" t="str">
        <f t="shared" si="317"/>
        <v>82 Transport and mobile machine drivers and operatives</v>
      </c>
      <c r="M142" s="27">
        <f t="shared" si="301"/>
        <v>5.065609184848785E-2</v>
      </c>
      <c r="N142" s="27">
        <f t="shared" si="301"/>
        <v>-5.2248584862911451E-2</v>
      </c>
      <c r="O142" s="27">
        <f t="shared" si="301"/>
        <v>0.17704232728667479</v>
      </c>
      <c r="P142" s="27">
        <f t="shared" si="301"/>
        <v>0.21495475532671343</v>
      </c>
      <c r="Q142" s="27">
        <f t="shared" si="302"/>
        <v>0.39199708261338823</v>
      </c>
      <c r="W142" t="str">
        <f t="shared" si="318"/>
        <v>82 Transport and mobile machine drivers and operatives</v>
      </c>
      <c r="X142" s="27">
        <f t="shared" si="303"/>
        <v>0.15656216218157759</v>
      </c>
      <c r="Y142" s="27">
        <f t="shared" si="303"/>
        <v>4.6876938508937371E-3</v>
      </c>
      <c r="Z142" s="27">
        <f t="shared" si="303"/>
        <v>0.35633141350905584</v>
      </c>
      <c r="AA142" s="27">
        <f t="shared" si="303"/>
        <v>0.58076237384440965</v>
      </c>
      <c r="AB142" s="27">
        <f t="shared" si="304"/>
        <v>0.93709378735346549</v>
      </c>
      <c r="AH142" t="str">
        <f t="shared" si="319"/>
        <v>82 Transport and mobile machine drivers and operatives</v>
      </c>
      <c r="AI142" s="27">
        <f t="shared" si="305"/>
        <v>7.0407265291541177E-2</v>
      </c>
      <c r="AJ142" s="27">
        <f t="shared" si="305"/>
        <v>-9.3508798372753388E-3</v>
      </c>
      <c r="AK142" s="27">
        <f t="shared" si="305"/>
        <v>0.15463743869447055</v>
      </c>
      <c r="AL142" s="27">
        <f t="shared" si="305"/>
        <v>0.19516391449240511</v>
      </c>
      <c r="AM142" s="27">
        <f t="shared" si="306"/>
        <v>0.34980135318687566</v>
      </c>
      <c r="AS142" t="str">
        <f t="shared" si="320"/>
        <v>82 Transport and mobile machine drivers and operatives</v>
      </c>
      <c r="AT142" s="27">
        <f t="shared" si="307"/>
        <v>7.005108482077238E-2</v>
      </c>
      <c r="AU142" s="27">
        <f t="shared" si="307"/>
        <v>-1.5458331692005722E-2</v>
      </c>
      <c r="AV142" s="27">
        <f t="shared" si="307"/>
        <v>0.26930694424117441</v>
      </c>
      <c r="AW142" s="27">
        <f t="shared" si="307"/>
        <v>0.34832459442509434</v>
      </c>
      <c r="AX142" s="27">
        <f t="shared" si="308"/>
        <v>0.61763153866626874</v>
      </c>
      <c r="BD142" t="str">
        <f t="shared" si="321"/>
        <v>82 Transport and mobile machine drivers and operatives</v>
      </c>
      <c r="BE142" s="27">
        <f t="shared" si="309"/>
        <v>0.51945944048197301</v>
      </c>
      <c r="BF142" s="27">
        <f t="shared" si="309"/>
        <v>4.9470745504818225E-3</v>
      </c>
      <c r="BG142" s="27">
        <f t="shared" si="309"/>
        <v>0.29609471338326099</v>
      </c>
      <c r="BH142" s="27">
        <f t="shared" si="309"/>
        <v>0.77916262351364018</v>
      </c>
      <c r="BI142" s="27">
        <f t="shared" si="310"/>
        <v>1.0752573368969012</v>
      </c>
      <c r="BO142" t="str">
        <f t="shared" si="322"/>
        <v>82 Transport and mobile machine drivers and operatives</v>
      </c>
      <c r="BP142" s="27">
        <f t="shared" si="311"/>
        <v>9.8872024469422115E-2</v>
      </c>
      <c r="BQ142" s="27">
        <f t="shared" si="311"/>
        <v>-0.1110792851791631</v>
      </c>
      <c r="BR142" s="27">
        <f t="shared" si="311"/>
        <v>0.14329233906363203</v>
      </c>
      <c r="BS142" s="27">
        <f t="shared" si="311"/>
        <v>-0.56417405114715091</v>
      </c>
      <c r="BT142" s="27">
        <f t="shared" si="312"/>
        <v>-0.42088171208351888</v>
      </c>
      <c r="BZ142" t="str">
        <f t="shared" si="323"/>
        <v>82 Transport and mobile machine drivers and operatives</v>
      </c>
      <c r="CA142" s="68">
        <f t="shared" si="313"/>
        <v>-1.1354338757635851</v>
      </c>
      <c r="CB142" s="68">
        <f t="shared" si="313"/>
        <v>-0.59323474116679176</v>
      </c>
      <c r="CC142" s="68">
        <f t="shared" si="313"/>
        <v>5.2777715369209943E-2</v>
      </c>
      <c r="CD142" s="68">
        <f t="shared" si="313"/>
        <v>-1.4242673612113563</v>
      </c>
      <c r="CE142" s="68">
        <f t="shared" si="314"/>
        <v>-1.3714896458421464</v>
      </c>
      <c r="CK142" t="str">
        <f t="shared" si="324"/>
        <v>82 Transport and mobile machine drivers and operatives</v>
      </c>
      <c r="CL142" s="68">
        <f t="shared" si="315"/>
        <v>0.23160780298517381</v>
      </c>
      <c r="CM142" s="68">
        <f t="shared" si="315"/>
        <v>-0.61209757566397238</v>
      </c>
      <c r="CN142" s="68">
        <f t="shared" si="315"/>
        <v>-0.29976429395277826</v>
      </c>
      <c r="CO142" s="68">
        <f t="shared" si="315"/>
        <v>-1.2468341448613598</v>
      </c>
      <c r="CP142" s="68">
        <f t="shared" si="316"/>
        <v>-1.5465984388141381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3.742154186072268E-5</v>
      </c>
      <c r="C143" s="27">
        <f t="shared" si="299"/>
        <v>-1.1173103430466681E-4</v>
      </c>
      <c r="D143" s="27">
        <f t="shared" si="299"/>
        <v>1.719621663286909E-4</v>
      </c>
      <c r="E143" s="27">
        <f t="shared" si="299"/>
        <v>3.9849004055562813E-4</v>
      </c>
      <c r="F143" s="27">
        <f t="shared" si="300"/>
        <v>5.7045220688431908E-4</v>
      </c>
      <c r="L143" t="str">
        <f t="shared" si="317"/>
        <v>91 Elementary trades and related occupations</v>
      </c>
      <c r="M143" s="27">
        <f t="shared" si="301"/>
        <v>-2.3251522162498484E-4</v>
      </c>
      <c r="N143" s="27">
        <f t="shared" si="301"/>
        <v>-4.1164456664089036E-2</v>
      </c>
      <c r="O143" s="27">
        <f t="shared" si="301"/>
        <v>3.8703680070000065E-2</v>
      </c>
      <c r="P143" s="27">
        <f t="shared" si="301"/>
        <v>8.0301794032255597E-2</v>
      </c>
      <c r="Q143" s="27">
        <f t="shared" si="302"/>
        <v>0.11900547410225566</v>
      </c>
      <c r="W143" t="str">
        <f t="shared" si="318"/>
        <v>91 Elementary trades and related occupations</v>
      </c>
      <c r="X143" s="27">
        <f t="shared" si="303"/>
        <v>-1.2993213649672319E-2</v>
      </c>
      <c r="Y143" s="27">
        <f t="shared" si="303"/>
        <v>-6.0913659019391386E-2</v>
      </c>
      <c r="Z143" s="27">
        <f t="shared" si="303"/>
        <v>1.2082177450198073E-2</v>
      </c>
      <c r="AA143" s="27">
        <f t="shared" si="303"/>
        <v>9.2954572360974375E-2</v>
      </c>
      <c r="AB143" s="27">
        <f t="shared" si="304"/>
        <v>0.10503674981117245</v>
      </c>
      <c r="AH143" t="str">
        <f t="shared" si="319"/>
        <v>91 Elementary trades and related occupations</v>
      </c>
      <c r="AI143" s="27">
        <f t="shared" si="305"/>
        <v>-7.1362790636174678E-3</v>
      </c>
      <c r="AJ143" s="27">
        <f t="shared" si="305"/>
        <v>-4.5343874429954967E-2</v>
      </c>
      <c r="AK143" s="27">
        <f t="shared" si="305"/>
        <v>1.4846997050907751E-2</v>
      </c>
      <c r="AL143" s="27">
        <f t="shared" si="305"/>
        <v>8.6368731644528018E-2</v>
      </c>
      <c r="AM143" s="27">
        <f t="shared" si="306"/>
        <v>0.10121572869543577</v>
      </c>
      <c r="AS143" t="str">
        <f t="shared" si="320"/>
        <v>91 Elementary trades and related occupations</v>
      </c>
      <c r="AT143" s="27">
        <f t="shared" si="307"/>
        <v>-8.518849868469125E-3</v>
      </c>
      <c r="AU143" s="27">
        <f t="shared" si="307"/>
        <v>-2.9236112190103025E-3</v>
      </c>
      <c r="AV143" s="27">
        <f t="shared" si="307"/>
        <v>5.930060101737411E-3</v>
      </c>
      <c r="AW143" s="27">
        <f t="shared" si="307"/>
        <v>7.2615946676373222E-2</v>
      </c>
      <c r="AX143" s="27">
        <f t="shared" si="308"/>
        <v>7.8546006778110633E-2</v>
      </c>
      <c r="BD143" t="str">
        <f t="shared" si="321"/>
        <v>91 Elementary trades and related occupations</v>
      </c>
      <c r="BE143" s="27">
        <f t="shared" si="309"/>
        <v>-0.18963783598914552</v>
      </c>
      <c r="BF143" s="27">
        <f t="shared" si="309"/>
        <v>6.1584768748100593E-2</v>
      </c>
      <c r="BG143" s="27">
        <f t="shared" si="309"/>
        <v>-0.25823658338561883</v>
      </c>
      <c r="BH143" s="27">
        <f t="shared" si="309"/>
        <v>0.27787961366408687</v>
      </c>
      <c r="BI143" s="27">
        <f t="shared" si="310"/>
        <v>1.9643030278468032E-2</v>
      </c>
      <c r="BO143" t="str">
        <f t="shared" si="322"/>
        <v>91 Elementary trades and related occupations</v>
      </c>
      <c r="BP143" s="27">
        <f t="shared" si="311"/>
        <v>-0.4677800956947582</v>
      </c>
      <c r="BQ143" s="27">
        <f t="shared" si="311"/>
        <v>2.8136753009254889E-2</v>
      </c>
      <c r="BR143" s="27">
        <f t="shared" si="311"/>
        <v>-0.66500166860313348</v>
      </c>
      <c r="BS143" s="27">
        <f t="shared" si="311"/>
        <v>-0.27188877704266035</v>
      </c>
      <c r="BT143" s="27">
        <f t="shared" si="312"/>
        <v>-0.93689044564579382</v>
      </c>
      <c r="BZ143" t="str">
        <f t="shared" si="323"/>
        <v>91 Elementary trades and related occupations</v>
      </c>
      <c r="CA143" s="68">
        <f t="shared" si="313"/>
        <v>-0.6736113791772107</v>
      </c>
      <c r="CB143" s="68">
        <f t="shared" si="313"/>
        <v>-0.44781820017098584</v>
      </c>
      <c r="CC143" s="68">
        <f t="shared" si="313"/>
        <v>-0.665242764874304</v>
      </c>
      <c r="CD143" s="68">
        <f t="shared" si="313"/>
        <v>-0.67812016060560465</v>
      </c>
      <c r="CE143" s="68">
        <f t="shared" si="314"/>
        <v>-1.3433629254799087</v>
      </c>
      <c r="CK143" t="str">
        <f t="shared" si="324"/>
        <v>91 Elementary trades and related occupations</v>
      </c>
      <c r="CL143" s="68">
        <f t="shared" si="315"/>
        <v>-0.27098396730650731</v>
      </c>
      <c r="CM143" s="68">
        <f t="shared" si="315"/>
        <v>-0.37021801612189997</v>
      </c>
      <c r="CN143" s="68">
        <f t="shared" si="315"/>
        <v>-0.48212578060112365</v>
      </c>
      <c r="CO143" s="68">
        <f t="shared" si="315"/>
        <v>-0.52688871244322577</v>
      </c>
      <c r="CP143" s="68">
        <f t="shared" si="316"/>
        <v>-1.0090144930443494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8.3007726150833364E-3</v>
      </c>
      <c r="C144" s="27">
        <f t="shared" si="299"/>
        <v>-8.0825019383485228E-3</v>
      </c>
      <c r="D144" s="27">
        <f t="shared" si="299"/>
        <v>2.6496626973855859E-2</v>
      </c>
      <c r="E144" s="27">
        <f t="shared" si="299"/>
        <v>3.3026410032405598E-2</v>
      </c>
      <c r="F144" s="27">
        <f t="shared" si="300"/>
        <v>5.9523037006261457E-2</v>
      </c>
      <c r="L144" t="str">
        <f t="shared" ref="L144" si="325">A144</f>
        <v>92 Elementary administration and service occupations</v>
      </c>
      <c r="M144" s="27">
        <f t="shared" si="301"/>
        <v>0.13399435069736099</v>
      </c>
      <c r="N144" s="27">
        <f t="shared" si="301"/>
        <v>-0.16935726492548042</v>
      </c>
      <c r="O144" s="27">
        <f t="shared" si="301"/>
        <v>0.57139514802854463</v>
      </c>
      <c r="P144" s="27">
        <f t="shared" si="301"/>
        <v>0.67710943260367151</v>
      </c>
      <c r="Q144" s="27">
        <f t="shared" si="302"/>
        <v>1.2485045806322161</v>
      </c>
      <c r="W144" t="str">
        <f t="shared" ref="W144" si="326">A144</f>
        <v>92 Elementary administration and service occupations</v>
      </c>
      <c r="X144" s="27">
        <f t="shared" si="303"/>
        <v>0.39069449435574866</v>
      </c>
      <c r="Y144" s="27">
        <f t="shared" si="303"/>
        <v>-0.26197786479948482</v>
      </c>
      <c r="Z144" s="27">
        <f t="shared" si="303"/>
        <v>1.0132818063943647</v>
      </c>
      <c r="AA144" s="27">
        <f t="shared" si="303"/>
        <v>1.0490789773340063</v>
      </c>
      <c r="AB144" s="27">
        <f t="shared" si="304"/>
        <v>2.0623607837283711</v>
      </c>
      <c r="AH144" t="str">
        <f t="shared" ref="AH144" si="327">L144</f>
        <v>92 Elementary administration and service occupations</v>
      </c>
      <c r="AI144" s="27">
        <f t="shared" si="305"/>
        <v>0.21344846364369841</v>
      </c>
      <c r="AJ144" s="27">
        <f t="shared" si="305"/>
        <v>-0.10188989902873269</v>
      </c>
      <c r="AK144" s="27">
        <f t="shared" si="305"/>
        <v>0.50684883394600222</v>
      </c>
      <c r="AL144" s="27">
        <f t="shared" si="305"/>
        <v>0.67803643197063757</v>
      </c>
      <c r="AM144" s="27">
        <f t="shared" si="306"/>
        <v>1.1848852659166398</v>
      </c>
      <c r="AS144" t="str">
        <f t="shared" ref="AS144" si="328">W144</f>
        <v>92 Elementary administration and service occupations</v>
      </c>
      <c r="AT144" s="27">
        <f t="shared" si="307"/>
        <v>9.3017206974092659E-2</v>
      </c>
      <c r="AU144" s="27">
        <f t="shared" si="307"/>
        <v>-7.0448584194473307E-2</v>
      </c>
      <c r="AV144" s="27">
        <f t="shared" si="307"/>
        <v>0.36571639383176735</v>
      </c>
      <c r="AW144" s="27">
        <f t="shared" si="307"/>
        <v>0.43329296754813629</v>
      </c>
      <c r="AX144" s="27">
        <f t="shared" si="308"/>
        <v>0.79900936137990364</v>
      </c>
      <c r="BD144" t="str">
        <f t="shared" ref="BD144" si="329">AH144</f>
        <v>92 Elementary administration and service occupations</v>
      </c>
      <c r="BE144" s="27">
        <f t="shared" si="309"/>
        <v>-0.36114719751499713</v>
      </c>
      <c r="BF144" s="27">
        <f t="shared" si="309"/>
        <v>-1.6002066905240753E-3</v>
      </c>
      <c r="BG144" s="27">
        <f t="shared" si="309"/>
        <v>-1.5258627449567186E-2</v>
      </c>
      <c r="BH144" s="27">
        <f t="shared" si="309"/>
        <v>0.63578065648898274</v>
      </c>
      <c r="BI144" s="27">
        <f t="shared" si="310"/>
        <v>0.62052202903941556</v>
      </c>
      <c r="BO144" t="str">
        <f t="shared" ref="BO144" si="330">AS144</f>
        <v>92 Elementary administration and service occupations</v>
      </c>
      <c r="BP144" s="27">
        <f t="shared" si="311"/>
        <v>-0.43909162525887524</v>
      </c>
      <c r="BQ144" s="27">
        <f t="shared" si="311"/>
        <v>0.22735157719772303</v>
      </c>
      <c r="BR144" s="27">
        <f t="shared" si="311"/>
        <v>-1.200681218274978</v>
      </c>
      <c r="BS144" s="27">
        <f t="shared" si="311"/>
        <v>-2.4923200532188048</v>
      </c>
      <c r="BT144" s="27">
        <f t="shared" si="312"/>
        <v>-3.6930012714937828</v>
      </c>
      <c r="BZ144" t="str">
        <f t="shared" ref="BZ144" si="331">BD144</f>
        <v>92 Elementary administration and service occupations</v>
      </c>
      <c r="CA144" s="68">
        <f t="shared" si="313"/>
        <v>-0.85399450814665734</v>
      </c>
      <c r="CB144" s="68">
        <f t="shared" si="313"/>
        <v>-2.0316187038290074</v>
      </c>
      <c r="CC144" s="68">
        <f t="shared" si="313"/>
        <v>-0.29302717800076294</v>
      </c>
      <c r="CD144" s="68">
        <f t="shared" si="313"/>
        <v>-3.8977316470675198</v>
      </c>
      <c r="CE144" s="68">
        <f t="shared" si="314"/>
        <v>-4.1907588250682828</v>
      </c>
      <c r="CK144" t="str">
        <f t="shared" ref="CK144" si="332">BO144</f>
        <v>92 Elementary administration and service occupations</v>
      </c>
      <c r="CL144" s="68">
        <f t="shared" si="315"/>
        <v>-1.656084944342723</v>
      </c>
      <c r="CM144" s="68">
        <f t="shared" si="315"/>
        <v>-1.9846251057333184</v>
      </c>
      <c r="CN144" s="68">
        <f t="shared" si="315"/>
        <v>-1.494943396523579</v>
      </c>
      <c r="CO144" s="68">
        <f t="shared" si="315"/>
        <v>-1.8319905014530937</v>
      </c>
      <c r="CP144" s="68">
        <f t="shared" si="316"/>
        <v>-3.3269338979766729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1.6451862869466014</v>
      </c>
      <c r="C146" s="29">
        <f>D35-C35</f>
        <v>-0.34518991289169243</v>
      </c>
      <c r="D146" s="29">
        <f>E35-D35</f>
        <v>3.1461656848554878</v>
      </c>
      <c r="E146" s="29">
        <f>F35-E35</f>
        <v>4.2518593238702618</v>
      </c>
      <c r="F146" s="29">
        <f t="shared" ref="F146" si="334">F35-D35</f>
        <v>7.3980250087257495</v>
      </c>
      <c r="L146" s="24" t="str">
        <f t="shared" ref="L146" si="335">L35</f>
        <v>All occupations</v>
      </c>
      <c r="M146" s="29">
        <f>N35-M35</f>
        <v>12.952736945096532</v>
      </c>
      <c r="N146" s="29">
        <f t="shared" ref="N146" si="336">O35-N35</f>
        <v>-2.373909253637045</v>
      </c>
      <c r="O146" s="29">
        <f>P35-O35</f>
        <v>21.841480892153946</v>
      </c>
      <c r="P146" s="29">
        <f>Q35-P35</f>
        <v>28.96843191684323</v>
      </c>
      <c r="Q146" s="29">
        <f>Q35-O35</f>
        <v>50.809912808997176</v>
      </c>
      <c r="W146" s="24" t="str">
        <f t="shared" ref="W146" si="337">W35</f>
        <v>All occupations</v>
      </c>
      <c r="X146" s="29">
        <f>Y35-X35</f>
        <v>13.07668571466661</v>
      </c>
      <c r="Y146" s="29">
        <f t="shared" ref="Y146" si="338">Z35-Y35</f>
        <v>3.4473694599653868</v>
      </c>
      <c r="Z146" s="29">
        <f>AA35-Z35</f>
        <v>14.584271388124904</v>
      </c>
      <c r="AA146" s="29">
        <f>AB35-AA35</f>
        <v>22.700689363915359</v>
      </c>
      <c r="AB146" s="29">
        <f>AB35-Z35</f>
        <v>37.284960752040263</v>
      </c>
      <c r="AH146" s="24" t="str">
        <f t="shared" ref="AH146" si="339">AH35</f>
        <v>All occupations</v>
      </c>
      <c r="AI146" s="29">
        <f>AJ35-AI35</f>
        <v>-0.59938634026165971</v>
      </c>
      <c r="AJ146" s="29">
        <f t="shared" ref="AJ146" si="340">AK35-AJ35</f>
        <v>-0.64366285915100008</v>
      </c>
      <c r="AK146" s="29">
        <f>AL35-AK35</f>
        <v>1.5126692138540889</v>
      </c>
      <c r="AL146" s="29">
        <f>AM35-AL35</f>
        <v>3.0649706614899728</v>
      </c>
      <c r="AM146" s="29">
        <f>AM35-AK35</f>
        <v>4.5776398753440617</v>
      </c>
      <c r="AS146" s="24" t="str">
        <f t="shared" ref="AS146" si="341">AS35</f>
        <v>All occupations</v>
      </c>
      <c r="AT146" s="29">
        <f>AU35-AT35</f>
        <v>2.3501967801148886</v>
      </c>
      <c r="AU146" s="29">
        <f t="shared" ref="AU146" si="342">AV35-AU35</f>
        <v>0.31965240157805397</v>
      </c>
      <c r="AV146" s="29">
        <f>AW35-AV35</f>
        <v>3.4902094020492207</v>
      </c>
      <c r="AW146" s="29">
        <f>AX35-AW35</f>
        <v>5.5941133826398826</v>
      </c>
      <c r="AX146" s="29">
        <f>AX35-AV35</f>
        <v>9.0843227846891033</v>
      </c>
      <c r="BD146" s="24" t="str">
        <f t="shared" ref="BD146" si="343">BD35</f>
        <v>All occupations</v>
      </c>
      <c r="BE146" s="29">
        <f>BF35-BE35</f>
        <v>6.990159837785626</v>
      </c>
      <c r="BF146" s="29">
        <f t="shared" ref="BF146" si="344">BG35-BF35</f>
        <v>11.360362325774531</v>
      </c>
      <c r="BG146" s="29">
        <f>BH35-BG35</f>
        <v>-3.3552674884607825</v>
      </c>
      <c r="BH146" s="29">
        <f>BI35-BH35</f>
        <v>11.924706909148426</v>
      </c>
      <c r="BI146" s="29">
        <f>BI35-BG35</f>
        <v>8.5694394206876439</v>
      </c>
      <c r="BO146" s="24" t="str">
        <f t="shared" ref="BO146" si="345">BO35</f>
        <v>All occupations</v>
      </c>
      <c r="BP146" s="29">
        <f>BQ35-BP35</f>
        <v>-4.4206965753428875</v>
      </c>
      <c r="BQ146" s="29">
        <f t="shared" ref="BQ146" si="346">BR35-BQ35</f>
        <v>10.492520055526668</v>
      </c>
      <c r="BR146" s="29">
        <f>BS35-BR35</f>
        <v>-18.125424552762851</v>
      </c>
      <c r="BS146" s="29">
        <f>BT35-BS35</f>
        <v>-24.181492775274137</v>
      </c>
      <c r="BT146" s="29">
        <f>BT35-BR35</f>
        <v>-42.306917328036988</v>
      </c>
      <c r="BZ146" s="24" t="str">
        <f t="shared" ref="BZ146" si="347">BZ35</f>
        <v>All occupations</v>
      </c>
      <c r="CA146" s="70">
        <f>CB35-CA35</f>
        <v>-8.1828050670837627</v>
      </c>
      <c r="CB146" s="70">
        <f t="shared" ref="CB146" si="348">CC35-CB35</f>
        <v>-7.8853881639251142</v>
      </c>
      <c r="CC146" s="70">
        <f>CD35-CC35</f>
        <v>-8.3795448609498919</v>
      </c>
      <c r="CD146" s="70">
        <f>CE35-CD35</f>
        <v>-24.04776981569681</v>
      </c>
      <c r="CE146" s="70">
        <f>CE35-CC35</f>
        <v>-32.427314676646702</v>
      </c>
      <c r="CK146" s="24" t="str">
        <f t="shared" ref="CK146" si="349">CK35</f>
        <v>All occupations</v>
      </c>
      <c r="CL146" s="70">
        <f>CM35-CL35</f>
        <v>-2.1170775819214285</v>
      </c>
      <c r="CM146" s="70">
        <f t="shared" ref="CM146" si="350">CN35-CM35</f>
        <v>-7.0277540532403009</v>
      </c>
      <c r="CN146" s="70">
        <f>CO35-CN35</f>
        <v>-5.329559678863987</v>
      </c>
      <c r="CO146" s="70">
        <f>CP35-CO35</f>
        <v>-8.3665089669362835</v>
      </c>
      <c r="CP146" s="70">
        <f>CP35-CN35</f>
        <v>-13.696068645800271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Sheffield City Region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0.48168407401024488</v>
      </c>
      <c r="C8" s="69">
        <f>'Basic T2'!O8</f>
        <v>4.5592782579975841</v>
      </c>
      <c r="D8" s="69">
        <f>'Basic T2'!Z8</f>
        <v>11.593877683394998</v>
      </c>
      <c r="E8" s="69">
        <f>'Basic T2'!AK8</f>
        <v>2.5062079163524791</v>
      </c>
      <c r="F8" s="69">
        <f>'Basic T2'!AV8</f>
        <v>3.2617617790284354</v>
      </c>
      <c r="G8" s="69">
        <f>'Basic T2'!BG8</f>
        <v>9.6849616105190108</v>
      </c>
      <c r="H8" s="69">
        <f>'Basic T2'!BR8</f>
        <v>6.6872764038853925</v>
      </c>
      <c r="I8" s="69">
        <f>'Basic T2'!CC8</f>
        <v>4.4613117042817976</v>
      </c>
      <c r="J8" s="69">
        <f>'Basic T2'!CN8</f>
        <v>0.87156396632167488</v>
      </c>
      <c r="K8" s="309">
        <f>SUM(B8:J8)</f>
        <v>44.107923395791616</v>
      </c>
      <c r="L8" s="97"/>
      <c r="M8" s="97">
        <f t="shared" ref="M8:M33" si="0">B8/B$35*100</f>
        <v>5.5025074196931403</v>
      </c>
      <c r="N8" s="97">
        <f t="shared" ref="N8:N33" si="1">C8/C$35*100</f>
        <v>7.7128564493332314</v>
      </c>
      <c r="O8" s="97">
        <f t="shared" ref="O8:O33" si="2">D8/D$35*100</f>
        <v>9.8822308873471556</v>
      </c>
      <c r="P8" s="97">
        <f t="shared" ref="P8:P33" si="3">E8/E$35*100</f>
        <v>7.5737551641332583</v>
      </c>
      <c r="Q8" s="97">
        <f t="shared" ref="Q8:Q33" si="4">F8/F$35*100</f>
        <v>10.337164731526022</v>
      </c>
      <c r="R8" s="97">
        <f t="shared" ref="R8:R33" si="5">G8/G$35*100</f>
        <v>6.3098969689775242</v>
      </c>
      <c r="S8" s="97">
        <f t="shared" ref="S8:S33" si="6">H8/H$35*100</f>
        <v>4.885028515014171</v>
      </c>
      <c r="T8" s="97">
        <f t="shared" ref="T8:T33" si="7">I8/I$35*100</f>
        <v>5.6694254396673545</v>
      </c>
      <c r="U8" s="97">
        <f t="shared" ref="U8:U33" si="8">J8/J$35*100</f>
        <v>3.2870509081206674</v>
      </c>
      <c r="V8" s="97">
        <f t="shared" ref="V8:V33" si="9">K8/K$35*100</f>
        <v>6.8339982857324637</v>
      </c>
      <c r="W8" s="97"/>
      <c r="X8" s="97">
        <f t="shared" ref="X8:X32" si="10">IF($K8&gt;0,B8/$K8*100,0)</f>
        <v>1.0920579272979396</v>
      </c>
      <c r="Y8" s="97">
        <f t="shared" ref="Y8:AG23" si="11">IF($K8&gt;0,C8/$K8*100,0)</f>
        <v>10.336642278726252</v>
      </c>
      <c r="Z8" s="97">
        <f t="shared" si="11"/>
        <v>26.285249430947328</v>
      </c>
      <c r="AA8" s="97">
        <f t="shared" si="11"/>
        <v>5.6819902715973223</v>
      </c>
      <c r="AB8" s="97">
        <f t="shared" si="11"/>
        <v>7.3949565699564168</v>
      </c>
      <c r="AC8" s="97">
        <f t="shared" si="11"/>
        <v>21.95741913218944</v>
      </c>
      <c r="AD8" s="97">
        <f t="shared" si="11"/>
        <v>15.161168082837998</v>
      </c>
      <c r="AE8" s="97">
        <f t="shared" si="11"/>
        <v>10.114535804030748</v>
      </c>
      <c r="AF8" s="97">
        <f>IF($K8&gt;0,J8/$K8*100,0)</f>
        <v>1.9759805024165606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0.19969377762699594</v>
      </c>
      <c r="C9" s="69">
        <f>'Basic T2'!O9</f>
        <v>1.6365493616702729</v>
      </c>
      <c r="D9" s="69">
        <f>'Basic T2'!Z9</f>
        <v>3.9831948204017027</v>
      </c>
      <c r="E9" s="69">
        <f>'Basic T2'!AK9</f>
        <v>1.2637857506004933</v>
      </c>
      <c r="F9" s="69">
        <f>'Basic T2'!AV9</f>
        <v>1.2570915476312021</v>
      </c>
      <c r="G9" s="69">
        <f>'Basic T2'!BG9</f>
        <v>4.1218356461765007</v>
      </c>
      <c r="H9" s="69">
        <f>'Basic T2'!BR9</f>
        <v>4.0098994514114805</v>
      </c>
      <c r="I9" s="69">
        <f>'Basic T2'!CC9</f>
        <v>2.3502629802097759</v>
      </c>
      <c r="J9" s="69">
        <f>'Basic T2'!CN9</f>
        <v>0.7624415933905887</v>
      </c>
      <c r="K9" s="309">
        <f>SUM(B9:J9)</f>
        <v>19.584754929119015</v>
      </c>
      <c r="L9" s="97"/>
      <c r="M9" s="97">
        <f t="shared" si="0"/>
        <v>2.2811974743340313</v>
      </c>
      <c r="N9" s="97">
        <f t="shared" si="1"/>
        <v>2.7685237848050281</v>
      </c>
      <c r="O9" s="97">
        <f t="shared" si="2"/>
        <v>3.3951411218415073</v>
      </c>
      <c r="P9" s="97">
        <f t="shared" si="3"/>
        <v>3.8191579367840198</v>
      </c>
      <c r="Q9" s="97">
        <f t="shared" si="4"/>
        <v>3.9839704094955124</v>
      </c>
      <c r="R9" s="97">
        <f t="shared" si="5"/>
        <v>2.6854374128013547</v>
      </c>
      <c r="S9" s="97">
        <f t="shared" si="6"/>
        <v>2.9292154203621092</v>
      </c>
      <c r="T9" s="97">
        <f t="shared" si="7"/>
        <v>2.9867092041834313</v>
      </c>
      <c r="U9" s="97">
        <f t="shared" si="8"/>
        <v>2.8755024631416739</v>
      </c>
      <c r="V9" s="97">
        <f t="shared" si="9"/>
        <v>3.0344249129819563</v>
      </c>
      <c r="W9" s="97"/>
      <c r="X9" s="97">
        <f t="shared" si="10"/>
        <v>1.0196388892775325</v>
      </c>
      <c r="Y9" s="97">
        <f t="shared" si="11"/>
        <v>8.3562412069656169</v>
      </c>
      <c r="Z9" s="97">
        <f t="shared" si="11"/>
        <v>20.338241835640268</v>
      </c>
      <c r="AA9" s="97">
        <f t="shared" si="11"/>
        <v>6.452905615487027</v>
      </c>
      <c r="AB9" s="97">
        <f t="shared" si="11"/>
        <v>6.4187249326369296</v>
      </c>
      <c r="AC9" s="97">
        <f t="shared" si="11"/>
        <v>21.046143600439294</v>
      </c>
      <c r="AD9" s="97">
        <f t="shared" si="11"/>
        <v>20.474596010642337</v>
      </c>
      <c r="AE9" s="97">
        <f t="shared" si="11"/>
        <v>12.000471737919767</v>
      </c>
      <c r="AF9" s="97">
        <f t="shared" si="11"/>
        <v>3.893036170991218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1.4277043132432161</v>
      </c>
      <c r="C10" s="69">
        <f>'Basic T2'!O10</f>
        <v>5.7872589088435955</v>
      </c>
      <c r="D10" s="69">
        <f>'Basic T2'!Z10</f>
        <v>10.414456149485018</v>
      </c>
      <c r="E10" s="69">
        <f>'Basic T2'!AK10</f>
        <v>1.179131393698029</v>
      </c>
      <c r="F10" s="69">
        <f>'Basic T2'!AV10</f>
        <v>2.8310422000536808</v>
      </c>
      <c r="G10" s="69">
        <f>'Basic T2'!BG10</f>
        <v>5.0979367197804075</v>
      </c>
      <c r="H10" s="69">
        <f>'Basic T2'!BR10</f>
        <v>3.4296225989695897</v>
      </c>
      <c r="I10" s="69">
        <f>'Basic T2'!CC10</f>
        <v>2.03294560946637</v>
      </c>
      <c r="J10" s="69">
        <f>'Basic T2'!CN10</f>
        <v>0.46505231074501047</v>
      </c>
      <c r="K10" s="309">
        <f t="shared" ref="K10:K32" si="12">SUM(B10:J10)</f>
        <v>32.665150204284913</v>
      </c>
      <c r="L10" s="97"/>
      <c r="M10" s="97">
        <f t="shared" si="0"/>
        <v>16.309348804796915</v>
      </c>
      <c r="N10" s="97">
        <f t="shared" si="1"/>
        <v>9.7902112293184747</v>
      </c>
      <c r="O10" s="97">
        <f t="shared" si="2"/>
        <v>8.8769316915223992</v>
      </c>
      <c r="P10" s="97">
        <f t="shared" si="3"/>
        <v>3.5633326444876228</v>
      </c>
      <c r="Q10" s="97">
        <f t="shared" si="4"/>
        <v>8.9721296545984259</v>
      </c>
      <c r="R10" s="97">
        <f t="shared" si="5"/>
        <v>3.3213818236764059</v>
      </c>
      <c r="S10" s="97">
        <f t="shared" si="6"/>
        <v>2.5053255136828625</v>
      </c>
      <c r="T10" s="97">
        <f t="shared" si="7"/>
        <v>2.5834629633044535</v>
      </c>
      <c r="U10" s="97">
        <f t="shared" si="8"/>
        <v>1.7539167283492425</v>
      </c>
      <c r="V10" s="97">
        <f t="shared" si="9"/>
        <v>5.0610766346024691</v>
      </c>
      <c r="W10" s="97"/>
      <c r="X10" s="97">
        <f t="shared" si="10"/>
        <v>4.3707263071330811</v>
      </c>
      <c r="Y10" s="97">
        <f t="shared" si="11"/>
        <v>17.716921161086351</v>
      </c>
      <c r="Z10" s="97">
        <f t="shared" si="11"/>
        <v>31.882468270783832</v>
      </c>
      <c r="AA10" s="97">
        <f t="shared" si="11"/>
        <v>3.6097534721984967</v>
      </c>
      <c r="AB10" s="97">
        <f t="shared" si="11"/>
        <v>8.6668580500888481</v>
      </c>
      <c r="AC10" s="97">
        <f t="shared" si="11"/>
        <v>15.606653231037878</v>
      </c>
      <c r="AD10" s="97">
        <f t="shared" si="11"/>
        <v>10.499332094054484</v>
      </c>
      <c r="AE10" s="97">
        <f t="shared" si="11"/>
        <v>6.2235917996779779</v>
      </c>
      <c r="AF10" s="97">
        <f t="shared" si="11"/>
        <v>1.4236956139390609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1.9472520372036843</v>
      </c>
      <c r="C11" s="69">
        <f>'Basic T2'!O11</f>
        <v>5.4926458870664359</v>
      </c>
      <c r="D11" s="69">
        <f>'Basic T2'!Z11</f>
        <v>11.762330423448033</v>
      </c>
      <c r="E11" s="69">
        <f>'Basic T2'!AK11</f>
        <v>3.7712384535933037</v>
      </c>
      <c r="F11" s="69">
        <f>'Basic T2'!AV11</f>
        <v>0.77646814064644376</v>
      </c>
      <c r="G11" s="69">
        <f>'Basic T2'!BG11</f>
        <v>3.8668008241313832</v>
      </c>
      <c r="H11" s="69">
        <f>'Basic T2'!BR11</f>
        <v>2.5915080784554378</v>
      </c>
      <c r="I11" s="69">
        <f>'Basic T2'!CC11</f>
        <v>1.3097282719548622</v>
      </c>
      <c r="J11" s="69">
        <f>'Basic T2'!CN11</f>
        <v>0.17253633724076639</v>
      </c>
      <c r="K11" s="309">
        <f t="shared" si="12"/>
        <v>31.690508453740353</v>
      </c>
      <c r="L11" s="97"/>
      <c r="M11" s="97">
        <f t="shared" si="0"/>
        <v>22.24439079648285</v>
      </c>
      <c r="N11" s="97">
        <f t="shared" si="1"/>
        <v>9.2918191995963184</v>
      </c>
      <c r="O11" s="97">
        <f t="shared" si="2"/>
        <v>10.025814329942428</v>
      </c>
      <c r="P11" s="97">
        <f t="shared" si="3"/>
        <v>11.396674843581939</v>
      </c>
      <c r="Q11" s="97">
        <f t="shared" si="4"/>
        <v>2.4607802845230511</v>
      </c>
      <c r="R11" s="97">
        <f t="shared" si="5"/>
        <v>2.5192784216435187</v>
      </c>
      <c r="S11" s="97">
        <f t="shared" si="6"/>
        <v>1.8930862275692704</v>
      </c>
      <c r="T11" s="97">
        <f t="shared" si="7"/>
        <v>1.6643999066341491</v>
      </c>
      <c r="U11" s="97">
        <f t="shared" si="8"/>
        <v>0.65071038492401112</v>
      </c>
      <c r="V11" s="97">
        <f t="shared" si="9"/>
        <v>4.9100674838733207</v>
      </c>
      <c r="W11" s="97"/>
      <c r="X11" s="97">
        <f t="shared" si="10"/>
        <v>6.1445907062240739</v>
      </c>
      <c r="Y11" s="97">
        <f t="shared" si="11"/>
        <v>17.332148189052337</v>
      </c>
      <c r="Z11" s="97">
        <f t="shared" si="11"/>
        <v>37.116256561859466</v>
      </c>
      <c r="AA11" s="97">
        <f t="shared" si="11"/>
        <v>11.900214409933817</v>
      </c>
      <c r="AB11" s="97">
        <f t="shared" si="11"/>
        <v>2.4501599328388157</v>
      </c>
      <c r="AC11" s="97">
        <f t="shared" si="11"/>
        <v>12.201763281191514</v>
      </c>
      <c r="AD11" s="97">
        <f t="shared" si="11"/>
        <v>8.1775528538405897</v>
      </c>
      <c r="AE11" s="97">
        <f t="shared" si="11"/>
        <v>4.132872383119742</v>
      </c>
      <c r="AF11" s="97">
        <f t="shared" si="11"/>
        <v>0.5444416819396356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2.5703825191507033</v>
      </c>
      <c r="C12" s="69">
        <f>'Basic T2'!O12</f>
        <v>15.719720262367661</v>
      </c>
      <c r="D12" s="69">
        <f>'Basic T2'!Z12</f>
        <v>8.9993726021477762</v>
      </c>
      <c r="E12" s="69">
        <f>'Basic T2'!AK12</f>
        <v>0.54672444723159075</v>
      </c>
      <c r="F12" s="69">
        <f>'Basic T2'!AV12</f>
        <v>0.26652585894276848</v>
      </c>
      <c r="G12" s="69">
        <f>'Basic T2'!BG12</f>
        <v>1.6138718717679839</v>
      </c>
      <c r="H12" s="69">
        <f>'Basic T2'!BR12</f>
        <v>1.2794218203081267</v>
      </c>
      <c r="I12" s="69">
        <f>'Basic T2'!CC12</f>
        <v>0.79064049296809114</v>
      </c>
      <c r="J12" s="69">
        <f>'Basic T2'!CN12</f>
        <v>0.19209078029663421</v>
      </c>
      <c r="K12" s="309">
        <f t="shared" si="12"/>
        <v>31.978750655181333</v>
      </c>
      <c r="L12" s="97"/>
      <c r="M12" s="97">
        <f t="shared" si="0"/>
        <v>29.362708144624005</v>
      </c>
      <c r="N12" s="97">
        <f t="shared" si="1"/>
        <v>26.59279362794727</v>
      </c>
      <c r="O12" s="97">
        <f t="shared" si="2"/>
        <v>7.6707621319020394</v>
      </c>
      <c r="P12" s="97">
        <f t="shared" si="3"/>
        <v>1.6522001540896079</v>
      </c>
      <c r="Q12" s="97">
        <f t="shared" si="4"/>
        <v>0.84467287795723689</v>
      </c>
      <c r="R12" s="97">
        <f t="shared" si="5"/>
        <v>1.0514616001086208</v>
      </c>
      <c r="S12" s="97">
        <f t="shared" si="6"/>
        <v>0.93461249355644982</v>
      </c>
      <c r="T12" s="97">
        <f t="shared" si="7"/>
        <v>1.0047442594433209</v>
      </c>
      <c r="U12" s="97">
        <f t="shared" si="8"/>
        <v>0.72445878697860122</v>
      </c>
      <c r="V12" s="97">
        <f t="shared" si="9"/>
        <v>4.9547271857787463</v>
      </c>
      <c r="W12" s="97"/>
      <c r="X12" s="97">
        <f t="shared" si="10"/>
        <v>8.0377827979162753</v>
      </c>
      <c r="Y12" s="97">
        <f t="shared" si="11"/>
        <v>49.156767979679294</v>
      </c>
      <c r="Z12" s="97">
        <f t="shared" si="11"/>
        <v>28.141726670893753</v>
      </c>
      <c r="AA12" s="97">
        <f t="shared" si="11"/>
        <v>1.7096491765009219</v>
      </c>
      <c r="AB12" s="97">
        <f t="shared" si="11"/>
        <v>0.83344675286614067</v>
      </c>
      <c r="AC12" s="97">
        <f t="shared" si="11"/>
        <v>5.0467008207104476</v>
      </c>
      <c r="AD12" s="97">
        <f t="shared" si="11"/>
        <v>4.0008499209484576</v>
      </c>
      <c r="AE12" s="97">
        <f t="shared" si="11"/>
        <v>2.4723933135892793</v>
      </c>
      <c r="AF12" s="97">
        <f t="shared" si="11"/>
        <v>0.60068256689543575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0.6011097343986419</v>
      </c>
      <c r="C13" s="69">
        <f>'Basic T2'!O13</f>
        <v>7.7404839754756951</v>
      </c>
      <c r="D13" s="69">
        <f>'Basic T2'!Z13</f>
        <v>14.329092815929132</v>
      </c>
      <c r="E13" s="69">
        <f>'Basic T2'!AK13</f>
        <v>1.366883676614103</v>
      </c>
      <c r="F13" s="69">
        <f>'Basic T2'!AV13</f>
        <v>2.1209501663425536</v>
      </c>
      <c r="G13" s="69">
        <f>'Basic T2'!BG13</f>
        <v>6.6807048566757397</v>
      </c>
      <c r="H13" s="69">
        <f>'Basic T2'!BR13</f>
        <v>4.0150031937612205</v>
      </c>
      <c r="I13" s="69">
        <f>'Basic T2'!CC13</f>
        <v>2.3485280485384754</v>
      </c>
      <c r="J13" s="69">
        <f>'Basic T2'!CN13</f>
        <v>0.56839616276964511</v>
      </c>
      <c r="K13" s="309">
        <f t="shared" si="12"/>
        <v>39.771152630505206</v>
      </c>
      <c r="L13" s="97"/>
      <c r="M13" s="97">
        <f t="shared" si="0"/>
        <v>6.8667638231027563</v>
      </c>
      <c r="N13" s="97">
        <f t="shared" si="1"/>
        <v>13.094450124092399</v>
      </c>
      <c r="O13" s="97">
        <f t="shared" si="2"/>
        <v>12.213636151780912</v>
      </c>
      <c r="P13" s="97">
        <f t="shared" si="3"/>
        <v>4.1307196569678082</v>
      </c>
      <c r="Q13" s="97">
        <f t="shared" si="4"/>
        <v>6.7217083104613078</v>
      </c>
      <c r="R13" s="97">
        <f t="shared" si="5"/>
        <v>4.3525788765116893</v>
      </c>
      <c r="S13" s="97">
        <f t="shared" si="6"/>
        <v>2.9329436836199698</v>
      </c>
      <c r="T13" s="97">
        <f t="shared" si="7"/>
        <v>2.98450445669988</v>
      </c>
      <c r="U13" s="97">
        <f t="shared" si="8"/>
        <v>2.1436718304100917</v>
      </c>
      <c r="V13" s="97">
        <f t="shared" si="9"/>
        <v>6.1620672199772857</v>
      </c>
      <c r="W13" s="97"/>
      <c r="X13" s="97">
        <f t="shared" si="10"/>
        <v>1.5114214566101856</v>
      </c>
      <c r="Y13" s="97">
        <f t="shared" si="11"/>
        <v>19.462558823448838</v>
      </c>
      <c r="Z13" s="97">
        <f t="shared" si="11"/>
        <v>36.028859784512392</v>
      </c>
      <c r="AA13" s="97">
        <f t="shared" si="11"/>
        <v>3.4368721704225345</v>
      </c>
      <c r="AB13" s="97">
        <f t="shared" si="11"/>
        <v>5.3328858382538948</v>
      </c>
      <c r="AC13" s="97">
        <f t="shared" si="11"/>
        <v>16.797865826879548</v>
      </c>
      <c r="AD13" s="97">
        <f t="shared" si="11"/>
        <v>10.095264854561039</v>
      </c>
      <c r="AE13" s="97">
        <f t="shared" si="11"/>
        <v>5.9051043110505956</v>
      </c>
      <c r="AF13" s="97">
        <f t="shared" si="11"/>
        <v>1.429166934260977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0.20113889357205306</v>
      </c>
      <c r="C14" s="69">
        <f>'Basic T2'!O14</f>
        <v>1.3470242171214162</v>
      </c>
      <c r="D14" s="69">
        <f>'Basic T2'!Z14</f>
        <v>3.1303770032373976</v>
      </c>
      <c r="E14" s="69">
        <f>'Basic T2'!AK14</f>
        <v>0.56128253131746686</v>
      </c>
      <c r="F14" s="69">
        <f>'Basic T2'!AV14</f>
        <v>1.2241376758991882</v>
      </c>
      <c r="G14" s="69">
        <f>'Basic T2'!BG14</f>
        <v>2.6842372317745808</v>
      </c>
      <c r="H14" s="69">
        <f>'Basic T2'!BR14</f>
        <v>1.9949493155722697</v>
      </c>
      <c r="I14" s="69">
        <f>'Basic T2'!CC14</f>
        <v>1.53340410818615</v>
      </c>
      <c r="J14" s="69">
        <f>'Basic T2'!CN14</f>
        <v>0.29372673004148803</v>
      </c>
      <c r="K14" s="309">
        <f t="shared" si="12"/>
        <v>12.970277706722012</v>
      </c>
      <c r="L14" s="97"/>
      <c r="M14" s="97">
        <f t="shared" si="0"/>
        <v>2.2977057245317001</v>
      </c>
      <c r="N14" s="97">
        <f t="shared" si="1"/>
        <v>2.2787388337635583</v>
      </c>
      <c r="O14" s="97">
        <f t="shared" si="2"/>
        <v>2.6682279350540128</v>
      </c>
      <c r="P14" s="97">
        <f t="shared" si="3"/>
        <v>1.6961946542289905</v>
      </c>
      <c r="Q14" s="97">
        <f t="shared" si="4"/>
        <v>3.8795331072910355</v>
      </c>
      <c r="R14" s="97">
        <f t="shared" si="5"/>
        <v>1.7488205998044621</v>
      </c>
      <c r="S14" s="97">
        <f t="shared" si="6"/>
        <v>1.4573024508028933</v>
      </c>
      <c r="T14" s="97">
        <f t="shared" si="7"/>
        <v>1.9486466843142303</v>
      </c>
      <c r="U14" s="97">
        <f t="shared" si="8"/>
        <v>1.1077726386474367</v>
      </c>
      <c r="V14" s="97">
        <f t="shared" si="9"/>
        <v>2.0095903136911075</v>
      </c>
      <c r="W14" s="97"/>
      <c r="X14" s="97">
        <f t="shared" si="10"/>
        <v>1.550767825640389</v>
      </c>
      <c r="Y14" s="97">
        <f t="shared" si="11"/>
        <v>10.385469359868091</v>
      </c>
      <c r="Z14" s="97">
        <f t="shared" si="11"/>
        <v>24.135003690900465</v>
      </c>
      <c r="AA14" s="97">
        <f t="shared" si="11"/>
        <v>4.3274519174448756</v>
      </c>
      <c r="AB14" s="97">
        <f t="shared" si="11"/>
        <v>9.4380220962020207</v>
      </c>
      <c r="AC14" s="97">
        <f t="shared" si="11"/>
        <v>20.695294984959656</v>
      </c>
      <c r="AD14" s="97">
        <f t="shared" si="11"/>
        <v>15.380929851165497</v>
      </c>
      <c r="AE14" s="97">
        <f t="shared" si="11"/>
        <v>11.822446233294171</v>
      </c>
      <c r="AF14" s="97">
        <f t="shared" si="11"/>
        <v>2.2646140405248252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4.3341696445513035E-2</v>
      </c>
      <c r="C15" s="69">
        <f>'Basic T2'!O15</f>
        <v>1.1842454465406573</v>
      </c>
      <c r="D15" s="69">
        <f>'Basic T2'!Z15</f>
        <v>3.7204715329904672</v>
      </c>
      <c r="E15" s="69">
        <f>'Basic T2'!AK15</f>
        <v>1.9238096071713675</v>
      </c>
      <c r="F15" s="69">
        <f>'Basic T2'!AV15</f>
        <v>0.58424218054542432</v>
      </c>
      <c r="G15" s="69">
        <f>'Basic T2'!BG15</f>
        <v>3.0339261536804032</v>
      </c>
      <c r="H15" s="69">
        <f>'Basic T2'!BR15</f>
        <v>2.2117608226310841</v>
      </c>
      <c r="I15" s="69">
        <f>'Basic T2'!CC15</f>
        <v>0.54772907769142698</v>
      </c>
      <c r="J15" s="69">
        <f>'Basic T2'!CN15</f>
        <v>9.3103583019632882E-2</v>
      </c>
      <c r="K15" s="309">
        <f t="shared" si="12"/>
        <v>13.342630100715978</v>
      </c>
      <c r="L15" s="97"/>
      <c r="M15" s="97">
        <f t="shared" si="0"/>
        <v>0.49511291558385817</v>
      </c>
      <c r="N15" s="97">
        <f t="shared" si="1"/>
        <v>2.0033686502732118</v>
      </c>
      <c r="O15" s="97">
        <f t="shared" si="2"/>
        <v>3.1712046394513957</v>
      </c>
      <c r="P15" s="97">
        <f t="shared" si="3"/>
        <v>5.8137486726676251</v>
      </c>
      <c r="Q15" s="97">
        <f t="shared" si="4"/>
        <v>1.8515784022715931</v>
      </c>
      <c r="R15" s="97">
        <f t="shared" si="5"/>
        <v>1.9766481490662009</v>
      </c>
      <c r="S15" s="97">
        <f t="shared" si="6"/>
        <v>1.6156823846351687</v>
      </c>
      <c r="T15" s="97">
        <f t="shared" si="7"/>
        <v>0.69605294876144952</v>
      </c>
      <c r="U15" s="97">
        <f t="shared" si="8"/>
        <v>0.35113454541444528</v>
      </c>
      <c r="V15" s="97">
        <f t="shared" si="9"/>
        <v>2.0672818898600718</v>
      </c>
      <c r="W15" s="97"/>
      <c r="X15" s="97">
        <f t="shared" si="10"/>
        <v>0.32483622882708318</v>
      </c>
      <c r="Y15" s="97">
        <f t="shared" si="11"/>
        <v>8.8756522334911292</v>
      </c>
      <c r="Z15" s="97">
        <f t="shared" si="11"/>
        <v>27.884094102187717</v>
      </c>
      <c r="AA15" s="97">
        <f t="shared" si="11"/>
        <v>14.418518632755429</v>
      </c>
      <c r="AB15" s="97">
        <f t="shared" si="11"/>
        <v>4.378763228353856</v>
      </c>
      <c r="AC15" s="97">
        <f t="shared" si="11"/>
        <v>22.738591497920638</v>
      </c>
      <c r="AD15" s="97">
        <f t="shared" si="11"/>
        <v>16.576647976716366</v>
      </c>
      <c r="AE15" s="97">
        <f t="shared" si="11"/>
        <v>4.1051057666811532</v>
      </c>
      <c r="AF15" s="97">
        <f t="shared" si="11"/>
        <v>0.6977903330666182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2.0098855598546548E-2</v>
      </c>
      <c r="C16" s="69">
        <f>'Basic T2'!O16</f>
        <v>0.35916835587001195</v>
      </c>
      <c r="D16" s="69">
        <f>'Basic T2'!Z16</f>
        <v>1.8068981483466069</v>
      </c>
      <c r="E16" s="69">
        <f>'Basic T2'!AK16</f>
        <v>0.52711186264901677</v>
      </c>
      <c r="F16" s="69">
        <f>'Basic T2'!AV16</f>
        <v>0.36491320133566224</v>
      </c>
      <c r="G16" s="69">
        <f>'Basic T2'!BG16</f>
        <v>1.7235655818543361</v>
      </c>
      <c r="H16" s="69">
        <f>'Basic T2'!BR16</f>
        <v>1.8313744804950851</v>
      </c>
      <c r="I16" s="69">
        <f>'Basic T2'!CC16</f>
        <v>0.97283623352219717</v>
      </c>
      <c r="J16" s="69">
        <f>'Basic T2'!CN16</f>
        <v>0.13239080697832148</v>
      </c>
      <c r="K16" s="309">
        <f t="shared" si="12"/>
        <v>7.7383575266497839</v>
      </c>
      <c r="L16" s="97"/>
      <c r="M16" s="97">
        <f t="shared" si="0"/>
        <v>0.22959883464195907</v>
      </c>
      <c r="N16" s="97">
        <f t="shared" si="1"/>
        <v>0.60759923242436642</v>
      </c>
      <c r="O16" s="97">
        <f t="shared" si="2"/>
        <v>1.5401391302803922</v>
      </c>
      <c r="P16" s="97">
        <f t="shared" si="3"/>
        <v>1.592930963854005</v>
      </c>
      <c r="Q16" s="97">
        <f t="shared" si="4"/>
        <v>1.1564817207585463</v>
      </c>
      <c r="R16" s="97">
        <f t="shared" si="5"/>
        <v>1.1229286886346104</v>
      </c>
      <c r="S16" s="97">
        <f t="shared" si="6"/>
        <v>1.337811691720987</v>
      </c>
      <c r="T16" s="97">
        <f t="shared" si="7"/>
        <v>1.2362782196248301</v>
      </c>
      <c r="U16" s="97">
        <f t="shared" si="8"/>
        <v>0.4993039399523615</v>
      </c>
      <c r="V16" s="97">
        <f t="shared" si="9"/>
        <v>1.1989664894664991</v>
      </c>
      <c r="W16" s="97"/>
      <c r="X16" s="97">
        <f t="shared" si="10"/>
        <v>0.25973025321366966</v>
      </c>
      <c r="Y16" s="97">
        <f t="shared" si="11"/>
        <v>4.6414029674008743</v>
      </c>
      <c r="Z16" s="97">
        <f t="shared" si="11"/>
        <v>23.349892301097629</v>
      </c>
      <c r="AA16" s="97">
        <f t="shared" si="11"/>
        <v>6.811676261192634</v>
      </c>
      <c r="AB16" s="97">
        <f t="shared" si="11"/>
        <v>4.71564153089275</v>
      </c>
      <c r="AC16" s="97">
        <f t="shared" si="11"/>
        <v>22.273015635664617</v>
      </c>
      <c r="AD16" s="97">
        <f t="shared" si="11"/>
        <v>23.66619110306155</v>
      </c>
      <c r="AE16" s="97">
        <f t="shared" si="11"/>
        <v>12.571611355147263</v>
      </c>
      <c r="AF16" s="97">
        <f t="shared" si="11"/>
        <v>1.7108385923290141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0.15931839921088378</v>
      </c>
      <c r="C17" s="69">
        <f>'Basic T2'!O17</f>
        <v>1.6168882406428498</v>
      </c>
      <c r="D17" s="69">
        <f>'Basic T2'!Z17</f>
        <v>3.4314016817419994</v>
      </c>
      <c r="E17" s="69">
        <f>'Basic T2'!AK17</f>
        <v>0.43139228361860205</v>
      </c>
      <c r="F17" s="69">
        <f>'Basic T2'!AV17</f>
        <v>0.53154214223663721</v>
      </c>
      <c r="G17" s="69">
        <f>'Basic T2'!BG17</f>
        <v>1.7407261598243142</v>
      </c>
      <c r="H17" s="69">
        <f>'Basic T2'!BR17</f>
        <v>0.70369039717762971</v>
      </c>
      <c r="I17" s="69">
        <f>'Basic T2'!CC17</f>
        <v>0.68090906088283087</v>
      </c>
      <c r="J17" s="69">
        <f>'Basic T2'!CN17</f>
        <v>0.25792540791598711</v>
      </c>
      <c r="K17" s="309">
        <f t="shared" si="12"/>
        <v>9.5537937732517353</v>
      </c>
      <c r="L17" s="97"/>
      <c r="M17" s="97">
        <f t="shared" si="0"/>
        <v>1.8199702274833283</v>
      </c>
      <c r="N17" s="97">
        <f t="shared" si="1"/>
        <v>2.7352633879754467</v>
      </c>
      <c r="O17" s="97">
        <f t="shared" si="2"/>
        <v>2.9248112333263836</v>
      </c>
      <c r="P17" s="97">
        <f t="shared" si="3"/>
        <v>1.3036665930649431</v>
      </c>
      <c r="Q17" s="97">
        <f t="shared" si="4"/>
        <v>1.6845616137193855</v>
      </c>
      <c r="R17" s="97">
        <f t="shared" si="5"/>
        <v>1.1341090611826092</v>
      </c>
      <c r="S17" s="97">
        <f t="shared" si="6"/>
        <v>0.51404300470623732</v>
      </c>
      <c r="T17" s="97">
        <f t="shared" si="7"/>
        <v>0.86529778857731454</v>
      </c>
      <c r="U17" s="97">
        <f t="shared" si="8"/>
        <v>0.97275011253130406</v>
      </c>
      <c r="V17" s="97">
        <f t="shared" si="9"/>
        <v>1.4802467502896155</v>
      </c>
      <c r="W17" s="97"/>
      <c r="X17" s="97">
        <f t="shared" si="10"/>
        <v>1.6675930315445575</v>
      </c>
      <c r="Y17" s="97">
        <f t="shared" si="11"/>
        <v>16.924043777977893</v>
      </c>
      <c r="Z17" s="97">
        <f t="shared" si="11"/>
        <v>35.916639642662972</v>
      </c>
      <c r="AA17" s="97">
        <f t="shared" si="11"/>
        <v>4.5154029263892417</v>
      </c>
      <c r="AB17" s="97">
        <f t="shared" si="11"/>
        <v>5.5636761149777385</v>
      </c>
      <c r="AC17" s="97">
        <f t="shared" si="11"/>
        <v>18.220260988864108</v>
      </c>
      <c r="AD17" s="97">
        <f t="shared" si="11"/>
        <v>7.3655598381010599</v>
      </c>
      <c r="AE17" s="97">
        <f t="shared" si="11"/>
        <v>7.127106540536893</v>
      </c>
      <c r="AF17" s="97">
        <f t="shared" si="11"/>
        <v>2.6997171389455215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0.36445620257601546</v>
      </c>
      <c r="C18" s="69">
        <f>'Basic T2'!O18</f>
        <v>3.8781566078547884</v>
      </c>
      <c r="D18" s="69">
        <f>'Basic T2'!Z18</f>
        <v>8.7406025485593641</v>
      </c>
      <c r="E18" s="69">
        <f>'Basic T2'!AK18</f>
        <v>2.5333274866169142</v>
      </c>
      <c r="F18" s="69">
        <f>'Basic T2'!AV18</f>
        <v>2.1474155091469953</v>
      </c>
      <c r="G18" s="69">
        <f>'Basic T2'!BG18</f>
        <v>8.269068877915446</v>
      </c>
      <c r="H18" s="69">
        <f>'Basic T2'!BR18</f>
        <v>6.1275730718703914</v>
      </c>
      <c r="I18" s="69">
        <f>'Basic T2'!CC18</f>
        <v>3.2231632755040525</v>
      </c>
      <c r="J18" s="69">
        <f>'Basic T2'!CN18</f>
        <v>0.71363495939830335</v>
      </c>
      <c r="K18" s="309">
        <f t="shared" si="12"/>
        <v>35.997398539442273</v>
      </c>
      <c r="L18" s="97"/>
      <c r="M18" s="97">
        <f t="shared" si="0"/>
        <v>4.1633574100377215</v>
      </c>
      <c r="N18" s="97">
        <f t="shared" si="1"/>
        <v>6.5606140954323262</v>
      </c>
      <c r="O18" s="97">
        <f t="shared" si="2"/>
        <v>7.4501952528884381</v>
      </c>
      <c r="P18" s="97">
        <f t="shared" si="3"/>
        <v>7.6557104496461514</v>
      </c>
      <c r="Q18" s="97">
        <f t="shared" si="4"/>
        <v>6.8055821880708827</v>
      </c>
      <c r="R18" s="97">
        <f t="shared" si="5"/>
        <v>5.3874217314764268</v>
      </c>
      <c r="S18" s="97">
        <f t="shared" si="6"/>
        <v>4.4761674822545352</v>
      </c>
      <c r="T18" s="97">
        <f t="shared" si="7"/>
        <v>4.0959890457342487</v>
      </c>
      <c r="U18" s="97">
        <f t="shared" si="8"/>
        <v>2.6914311880708053</v>
      </c>
      <c r="V18" s="97">
        <f t="shared" si="9"/>
        <v>5.5773688936089991</v>
      </c>
      <c r="W18" s="97"/>
      <c r="X18" s="97">
        <f t="shared" si="10"/>
        <v>1.0124515030625938</v>
      </c>
      <c r="Y18" s="97">
        <f t="shared" si="11"/>
        <v>10.773435762602402</v>
      </c>
      <c r="Z18" s="97">
        <f t="shared" si="11"/>
        <v>24.281206151556493</v>
      </c>
      <c r="AA18" s="97">
        <f t="shared" si="11"/>
        <v>7.0375293476864806</v>
      </c>
      <c r="AB18" s="97">
        <f t="shared" si="11"/>
        <v>5.96547416279006</v>
      </c>
      <c r="AC18" s="97">
        <f t="shared" si="11"/>
        <v>22.971295741982701</v>
      </c>
      <c r="AD18" s="97">
        <f t="shared" si="11"/>
        <v>17.022266387268019</v>
      </c>
      <c r="AE18" s="97">
        <f t="shared" si="11"/>
        <v>8.9538783531049866</v>
      </c>
      <c r="AF18" s="97">
        <f t="shared" si="11"/>
        <v>1.9824625899462569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0.36224373105957181</v>
      </c>
      <c r="C19" s="69">
        <f>'Basic T2'!O19</f>
        <v>3.488154126628626</v>
      </c>
      <c r="D19" s="69">
        <f>'Basic T2'!Z19</f>
        <v>12.078735471163993</v>
      </c>
      <c r="E19" s="69">
        <f>'Basic T2'!AK19</f>
        <v>4.2871553143421517</v>
      </c>
      <c r="F19" s="69">
        <f>'Basic T2'!AV19</f>
        <v>3.9228453200489071</v>
      </c>
      <c r="G19" s="69">
        <f>'Basic T2'!BG19</f>
        <v>16.211910785666419</v>
      </c>
      <c r="H19" s="69">
        <f>'Basic T2'!BR19</f>
        <v>16.908447477341912</v>
      </c>
      <c r="I19" s="69">
        <f>'Basic T2'!CC19</f>
        <v>6.9754128511214342</v>
      </c>
      <c r="J19" s="69">
        <f>'Basic T2'!CN19</f>
        <v>1.7117384722330626</v>
      </c>
      <c r="K19" s="309">
        <f t="shared" si="12"/>
        <v>65.94664354960608</v>
      </c>
      <c r="L19" s="97"/>
      <c r="M19" s="97">
        <f t="shared" si="0"/>
        <v>4.1380832903564633</v>
      </c>
      <c r="N19" s="97">
        <f t="shared" si="1"/>
        <v>5.9008532775211409</v>
      </c>
      <c r="O19" s="97">
        <f t="shared" si="2"/>
        <v>10.29550733696194</v>
      </c>
      <c r="P19" s="97">
        <f t="shared" si="3"/>
        <v>12.95577453473879</v>
      </c>
      <c r="Q19" s="97">
        <f t="shared" si="4"/>
        <v>12.432268521375656</v>
      </c>
      <c r="R19" s="97">
        <f t="shared" si="5"/>
        <v>10.562301725254708</v>
      </c>
      <c r="S19" s="97">
        <f t="shared" si="6"/>
        <v>12.351552871875318</v>
      </c>
      <c r="T19" s="97">
        <f t="shared" si="7"/>
        <v>8.8643398380738905</v>
      </c>
      <c r="U19" s="97">
        <f t="shared" si="8"/>
        <v>6.4557183603688939</v>
      </c>
      <c r="V19" s="97">
        <f t="shared" si="9"/>
        <v>10.217648310571283</v>
      </c>
      <c r="W19" s="97"/>
      <c r="X19" s="97">
        <f t="shared" si="10"/>
        <v>0.54929820770497062</v>
      </c>
      <c r="Y19" s="97">
        <f t="shared" si="11"/>
        <v>5.2893580914467355</v>
      </c>
      <c r="Z19" s="97">
        <f t="shared" si="11"/>
        <v>18.31592151021027</v>
      </c>
      <c r="AA19" s="97">
        <f t="shared" si="11"/>
        <v>6.5009454364683279</v>
      </c>
      <c r="AB19" s="97">
        <f t="shared" si="11"/>
        <v>5.9485139938897458</v>
      </c>
      <c r="AC19" s="97">
        <f t="shared" si="11"/>
        <v>24.583375154599903</v>
      </c>
      <c r="AD19" s="97">
        <f t="shared" si="11"/>
        <v>25.63958765334754</v>
      </c>
      <c r="AE19" s="97">
        <f t="shared" si="11"/>
        <v>10.577358415329236</v>
      </c>
      <c r="AF19" s="97">
        <f t="shared" si="11"/>
        <v>2.5956415370032691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2.1146150952309782E-2</v>
      </c>
      <c r="C20" s="69">
        <f>'Basic T2'!O20</f>
        <v>0.53126136595432472</v>
      </c>
      <c r="D20" s="69">
        <f>'Basic T2'!Z20</f>
        <v>1.7394177013396923</v>
      </c>
      <c r="E20" s="69">
        <f>'Basic T2'!AK20</f>
        <v>0.88259961216329297</v>
      </c>
      <c r="F20" s="69">
        <f>'Basic T2'!AV20</f>
        <v>0.65012846508500977</v>
      </c>
      <c r="G20" s="69">
        <f>'Basic T2'!BG20</f>
        <v>3.2396999634971646</v>
      </c>
      <c r="H20" s="69">
        <f>'Basic T2'!BR20</f>
        <v>3.4501161529812525</v>
      </c>
      <c r="I20" s="69">
        <f>'Basic T2'!CC20</f>
        <v>2.7123693895632974</v>
      </c>
      <c r="J20" s="69">
        <f>'Basic T2'!CN20</f>
        <v>0.70147235276229769</v>
      </c>
      <c r="K20" s="309">
        <f t="shared" si="12"/>
        <v>13.928211154298642</v>
      </c>
      <c r="L20" s="97"/>
      <c r="M20" s="97">
        <f t="shared" si="0"/>
        <v>0.24156259006927633</v>
      </c>
      <c r="N20" s="97">
        <f t="shared" si="1"/>
        <v>0.89872616252249082</v>
      </c>
      <c r="O20" s="97">
        <f t="shared" si="2"/>
        <v>1.4826210698079403</v>
      </c>
      <c r="P20" s="97">
        <f t="shared" si="3"/>
        <v>2.6672142111068227</v>
      </c>
      <c r="Q20" s="97">
        <f t="shared" si="4"/>
        <v>2.0603849991275904</v>
      </c>
      <c r="R20" s="97">
        <f t="shared" si="5"/>
        <v>2.1107128558841932</v>
      </c>
      <c r="S20" s="97">
        <f t="shared" si="6"/>
        <v>2.5202959724577969</v>
      </c>
      <c r="T20" s="97">
        <f t="shared" si="7"/>
        <v>3.4468732602132146</v>
      </c>
      <c r="U20" s="97">
        <f t="shared" si="8"/>
        <v>2.6455606510444483</v>
      </c>
      <c r="V20" s="97">
        <f t="shared" si="9"/>
        <v>2.1580107115375653</v>
      </c>
      <c r="W20" s="97"/>
      <c r="X20" s="97">
        <f t="shared" si="10"/>
        <v>0.15182244667351613</v>
      </c>
      <c r="Y20" s="97">
        <f t="shared" si="11"/>
        <v>3.8142828254751313</v>
      </c>
      <c r="Z20" s="97">
        <f t="shared" si="11"/>
        <v>12.488450110859056</v>
      </c>
      <c r="AA20" s="97">
        <f t="shared" si="11"/>
        <v>6.336776506227058</v>
      </c>
      <c r="AB20" s="97">
        <f t="shared" si="11"/>
        <v>4.6677097143545359</v>
      </c>
      <c r="AC20" s="97">
        <f t="shared" si="11"/>
        <v>23.259985992510611</v>
      </c>
      <c r="AD20" s="97">
        <f t="shared" si="11"/>
        <v>24.770705403302625</v>
      </c>
      <c r="AE20" s="97">
        <f t="shared" si="11"/>
        <v>19.473924967932319</v>
      </c>
      <c r="AF20" s="97">
        <f t="shared" si="11"/>
        <v>5.0363420326651447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8.1999150043710299E-3</v>
      </c>
      <c r="C21" s="69">
        <f>'Basic T2'!O21</f>
        <v>8.2131362751191511E-2</v>
      </c>
      <c r="D21" s="69">
        <f>'Basic T2'!Z21</f>
        <v>0.65901957773329689</v>
      </c>
      <c r="E21" s="69">
        <f>'Basic T2'!AK21</f>
        <v>0.34500654450458113</v>
      </c>
      <c r="F21" s="69">
        <f>'Basic T2'!AV21</f>
        <v>0.52049177869395102</v>
      </c>
      <c r="G21" s="69">
        <f>'Basic T2'!BG21</f>
        <v>0.97094460806849936</v>
      </c>
      <c r="H21" s="69">
        <f>'Basic T2'!BR21</f>
        <v>1.4180621537076388</v>
      </c>
      <c r="I21" s="69">
        <f>'Basic T2'!CC21</f>
        <v>1.0712052399905119</v>
      </c>
      <c r="J21" s="69">
        <f>'Basic T2'!CN21</f>
        <v>0.67614829343159433</v>
      </c>
      <c r="K21" s="309">
        <f t="shared" si="12"/>
        <v>5.7512094738856359</v>
      </c>
      <c r="L21" s="97"/>
      <c r="M21" s="97">
        <f t="shared" si="0"/>
        <v>9.3671548608113303E-2</v>
      </c>
      <c r="N21" s="97">
        <f t="shared" si="1"/>
        <v>0.13894028287851656</v>
      </c>
      <c r="O21" s="97">
        <f t="shared" si="2"/>
        <v>0.56172609408929064</v>
      </c>
      <c r="P21" s="97">
        <f t="shared" si="3"/>
        <v>1.0426090672893096</v>
      </c>
      <c r="Q21" s="97">
        <f t="shared" si="4"/>
        <v>1.6495408378250704</v>
      </c>
      <c r="R21" s="97">
        <f t="shared" si="5"/>
        <v>0.63258489665486406</v>
      </c>
      <c r="S21" s="97">
        <f t="shared" si="6"/>
        <v>1.0358886994560879</v>
      </c>
      <c r="T21" s="97">
        <f t="shared" si="7"/>
        <v>1.3612853441463044</v>
      </c>
      <c r="U21" s="97">
        <f t="shared" si="8"/>
        <v>2.5500524893525411</v>
      </c>
      <c r="V21" s="97">
        <f t="shared" si="9"/>
        <v>0.89108152593673806</v>
      </c>
      <c r="W21" s="97"/>
      <c r="X21" s="97">
        <f t="shared" si="10"/>
        <v>0.14257722730504194</v>
      </c>
      <c r="Y21" s="97">
        <f t="shared" si="11"/>
        <v>1.4280711409334541</v>
      </c>
      <c r="Z21" s="97">
        <f t="shared" si="11"/>
        <v>11.458799765956876</v>
      </c>
      <c r="AA21" s="97">
        <f t="shared" si="11"/>
        <v>5.9988519992384761</v>
      </c>
      <c r="AB21" s="97">
        <f t="shared" si="11"/>
        <v>9.0501273003067304</v>
      </c>
      <c r="AC21" s="97">
        <f t="shared" si="11"/>
        <v>16.882442075484153</v>
      </c>
      <c r="AD21" s="97">
        <f t="shared" si="11"/>
        <v>24.656764114515319</v>
      </c>
      <c r="AE21" s="97">
        <f t="shared" si="11"/>
        <v>18.625738548639291</v>
      </c>
      <c r="AF21" s="97">
        <f t="shared" si="11"/>
        <v>11.756627827620658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1.3533725349787681E-2</v>
      </c>
      <c r="C22" s="69">
        <f>'Basic T2'!O22</f>
        <v>0.35706115309175901</v>
      </c>
      <c r="D22" s="69">
        <f>'Basic T2'!Z22</f>
        <v>1.0052116788619796</v>
      </c>
      <c r="E22" s="69">
        <f>'Basic T2'!AK22</f>
        <v>0.38166334044884326</v>
      </c>
      <c r="F22" s="69">
        <f>'Basic T2'!AV22</f>
        <v>1.5388850021169378</v>
      </c>
      <c r="G22" s="69">
        <f>'Basic T2'!BG22</f>
        <v>10.272288128340817</v>
      </c>
      <c r="H22" s="69">
        <f>'Basic T2'!BR22</f>
        <v>5.1321540461049704</v>
      </c>
      <c r="I22" s="69">
        <f>'Basic T2'!CC22</f>
        <v>2.4593465578387197</v>
      </c>
      <c r="J22" s="69">
        <f>'Basic T2'!CN22</f>
        <v>0.96921048979915958</v>
      </c>
      <c r="K22" s="309">
        <f t="shared" si="12"/>
        <v>22.129354121952975</v>
      </c>
      <c r="L22" s="97"/>
      <c r="M22" s="97">
        <f t="shared" si="0"/>
        <v>0.15460221371510816</v>
      </c>
      <c r="N22" s="97">
        <f t="shared" si="1"/>
        <v>0.60403451195357882</v>
      </c>
      <c r="O22" s="97">
        <f t="shared" si="2"/>
        <v>0.85680858229160473</v>
      </c>
      <c r="P22" s="97">
        <f t="shared" si="3"/>
        <v>1.1533858291740517</v>
      </c>
      <c r="Q22" s="97">
        <f t="shared" si="4"/>
        <v>4.877029301169844</v>
      </c>
      <c r="R22" s="97">
        <f t="shared" si="5"/>
        <v>6.6925489570431056</v>
      </c>
      <c r="S22" s="97">
        <f t="shared" si="6"/>
        <v>3.7490178877759157</v>
      </c>
      <c r="T22" s="97">
        <f t="shared" si="7"/>
        <v>3.125332382982148</v>
      </c>
      <c r="U22" s="97">
        <f t="shared" si="8"/>
        <v>3.6553188793472677</v>
      </c>
      <c r="V22" s="97">
        <f t="shared" si="9"/>
        <v>3.4286803025558545</v>
      </c>
      <c r="W22" s="97"/>
      <c r="X22" s="97">
        <f t="shared" si="10"/>
        <v>6.1157344562360383E-2</v>
      </c>
      <c r="Y22" s="97">
        <f t="shared" si="11"/>
        <v>1.6135181855015994</v>
      </c>
      <c r="Z22" s="97">
        <f t="shared" si="11"/>
        <v>4.5424356866555806</v>
      </c>
      <c r="AA22" s="97">
        <f t="shared" si="11"/>
        <v>1.7246926338000166</v>
      </c>
      <c r="AB22" s="97">
        <f t="shared" si="11"/>
        <v>6.9540439076363203</v>
      </c>
      <c r="AC22" s="97">
        <f t="shared" si="11"/>
        <v>46.419285767361835</v>
      </c>
      <c r="AD22" s="97">
        <f t="shared" si="11"/>
        <v>23.191612452049476</v>
      </c>
      <c r="AE22" s="97">
        <f t="shared" si="11"/>
        <v>11.113503558601264</v>
      </c>
      <c r="AF22" s="97">
        <f t="shared" si="11"/>
        <v>4.3797504638315408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4.4627443141498115E-3</v>
      </c>
      <c r="C23" s="69">
        <f>'Basic T2'!O23</f>
        <v>0.13064243909484155</v>
      </c>
      <c r="D23" s="69">
        <f>'Basic T2'!Z23</f>
        <v>0.54346440561215159</v>
      </c>
      <c r="E23" s="69">
        <f>'Basic T2'!AK23</f>
        <v>0.36512571462318016</v>
      </c>
      <c r="F23" s="69">
        <f>'Basic T2'!AV23</f>
        <v>0.53980461739166208</v>
      </c>
      <c r="G23" s="69">
        <f>'Basic T2'!BG23</f>
        <v>7.2196898523794548</v>
      </c>
      <c r="H23" s="69">
        <f>'Basic T2'!BR23</f>
        <v>6.074478233978728</v>
      </c>
      <c r="I23" s="69">
        <f>'Basic T2'!CC23</f>
        <v>2.7793808887785643</v>
      </c>
      <c r="J23" s="69">
        <f>'Basic T2'!CN23</f>
        <v>1.3177257942660709</v>
      </c>
      <c r="K23" s="309">
        <f t="shared" si="12"/>
        <v>18.974774690438803</v>
      </c>
      <c r="L23" s="97"/>
      <c r="M23" s="97">
        <f t="shared" si="0"/>
        <v>5.0980061467177401E-2</v>
      </c>
      <c r="N23" s="97">
        <f t="shared" si="1"/>
        <v>0.22100567719501676</v>
      </c>
      <c r="O23" s="97">
        <f t="shared" si="2"/>
        <v>0.46323075695425991</v>
      </c>
      <c r="P23" s="97">
        <f t="shared" si="3"/>
        <v>1.1034091579719632</v>
      </c>
      <c r="Q23" s="97">
        <f t="shared" si="4"/>
        <v>1.7107470228797914</v>
      </c>
      <c r="R23" s="97">
        <f t="shared" si="5"/>
        <v>4.7037356417611678</v>
      </c>
      <c r="S23" s="97">
        <f t="shared" si="6"/>
        <v>4.4373819167363919</v>
      </c>
      <c r="T23" s="97">
        <f t="shared" si="7"/>
        <v>3.5320313311089682</v>
      </c>
      <c r="U23" s="97">
        <f t="shared" si="8"/>
        <v>4.9697233204541194</v>
      </c>
      <c r="V23" s="97">
        <f t="shared" si="9"/>
        <v>2.9399157276805923</v>
      </c>
      <c r="W23" s="97"/>
      <c r="X23" s="97">
        <f t="shared" si="10"/>
        <v>2.3519353388678409E-2</v>
      </c>
      <c r="Y23" s="97">
        <f t="shared" si="11"/>
        <v>0.68850587807332941</v>
      </c>
      <c r="Z23" s="97">
        <f t="shared" si="11"/>
        <v>2.8641415483367916</v>
      </c>
      <c r="AA23" s="97">
        <f t="shared" si="11"/>
        <v>1.9242690391847621</v>
      </c>
      <c r="AB23" s="97">
        <f t="shared" si="11"/>
        <v>2.8448538978629569</v>
      </c>
      <c r="AC23" s="97">
        <f t="shared" si="11"/>
        <v>38.048883162851908</v>
      </c>
      <c r="AD23" s="97">
        <f t="shared" si="11"/>
        <v>32.013440649915047</v>
      </c>
      <c r="AE23" s="97">
        <f t="shared" si="11"/>
        <v>14.647767544660576</v>
      </c>
      <c r="AF23" s="97">
        <f t="shared" si="11"/>
        <v>6.9446189257259512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3.8042604782909356E-2</v>
      </c>
      <c r="C24" s="69">
        <f>'Basic T2'!O24</f>
        <v>0.38066230144023583</v>
      </c>
      <c r="D24" s="69">
        <f>'Basic T2'!Z24</f>
        <v>0.88027134778651661</v>
      </c>
      <c r="E24" s="69">
        <f>'Basic T2'!AK24</f>
        <v>0.33627607646359475</v>
      </c>
      <c r="F24" s="69">
        <f>'Basic T2'!AV24</f>
        <v>0.3323829051334628</v>
      </c>
      <c r="G24" s="69">
        <f>'Basic T2'!BG24</f>
        <v>3.0350549266967888</v>
      </c>
      <c r="H24" s="69">
        <f>'Basic T2'!BR24</f>
        <v>3.0827118718721067</v>
      </c>
      <c r="I24" s="69">
        <f>'Basic T2'!CC24</f>
        <v>2.2519406187020445</v>
      </c>
      <c r="J24" s="69">
        <f>'Basic T2'!CN24</f>
        <v>0.98269949947170399</v>
      </c>
      <c r="K24" s="309">
        <f t="shared" si="12"/>
        <v>11.320042152349362</v>
      </c>
      <c r="L24" s="97"/>
      <c r="M24" s="97">
        <f t="shared" si="0"/>
        <v>0.43457885858597067</v>
      </c>
      <c r="N24" s="97">
        <f t="shared" si="1"/>
        <v>0.64396018855204273</v>
      </c>
      <c r="O24" s="97">
        <f t="shared" si="2"/>
        <v>0.75031365173030795</v>
      </c>
      <c r="P24" s="97">
        <f t="shared" si="3"/>
        <v>1.0162256108413086</v>
      </c>
      <c r="Q24" s="97">
        <f t="shared" si="4"/>
        <v>1.0533868127338302</v>
      </c>
      <c r="R24" s="97">
        <f t="shared" si="5"/>
        <v>1.9773835615253497</v>
      </c>
      <c r="S24" s="97">
        <f t="shared" si="6"/>
        <v>2.2519086229063903</v>
      </c>
      <c r="T24" s="97">
        <f t="shared" si="7"/>
        <v>2.8617613559788104</v>
      </c>
      <c r="U24" s="97">
        <f t="shared" si="8"/>
        <v>3.7061918653897186</v>
      </c>
      <c r="V24" s="97">
        <f t="shared" si="9"/>
        <v>1.7539059358880604</v>
      </c>
      <c r="W24" s="97"/>
      <c r="X24" s="97">
        <f t="shared" si="10"/>
        <v>0.33606416187252441</v>
      </c>
      <c r="Y24" s="97">
        <f t="shared" ref="Y24:AG32" si="13">IF($K24&gt;0,C24/$K24*100,0)</f>
        <v>3.3627286569885535</v>
      </c>
      <c r="Z24" s="97">
        <f t="shared" si="13"/>
        <v>7.7762196990037262</v>
      </c>
      <c r="AA24" s="97">
        <f t="shared" si="13"/>
        <v>2.9706256561403706</v>
      </c>
      <c r="AB24" s="97">
        <f t="shared" si="13"/>
        <v>2.936233811324457</v>
      </c>
      <c r="AC24" s="97">
        <f t="shared" si="13"/>
        <v>26.811339444234257</v>
      </c>
      <c r="AD24" s="97">
        <f t="shared" si="13"/>
        <v>27.232335625466913</v>
      </c>
      <c r="AE24" s="97">
        <f t="shared" si="13"/>
        <v>19.893394285945099</v>
      </c>
      <c r="AF24" s="97">
        <f t="shared" si="13"/>
        <v>8.6810586590241137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3.083052970014093E-2</v>
      </c>
      <c r="C25" s="69">
        <f>'Basic T2'!O25</f>
        <v>1.6466580311377887</v>
      </c>
      <c r="D25" s="69">
        <f>'Basic T2'!Z25</f>
        <v>5.3623714681391776</v>
      </c>
      <c r="E25" s="69">
        <f>'Basic T2'!AK25</f>
        <v>4.2573819576889962</v>
      </c>
      <c r="F25" s="69">
        <f>'Basic T2'!AV25</f>
        <v>2.4948366748690325</v>
      </c>
      <c r="G25" s="69">
        <f>'Basic T2'!BG25</f>
        <v>21.548003527468151</v>
      </c>
      <c r="H25" s="69">
        <f>'Basic T2'!BR25</f>
        <v>15.20230074993504</v>
      </c>
      <c r="I25" s="69">
        <f>'Basic T2'!CC25</f>
        <v>1.8968850967652111</v>
      </c>
      <c r="J25" s="69">
        <f>'Basic T2'!CN25</f>
        <v>0.45708888296704964</v>
      </c>
      <c r="K25" s="309">
        <f t="shared" si="12"/>
        <v>52.896356918670591</v>
      </c>
      <c r="L25" s="97"/>
      <c r="M25" s="97">
        <f t="shared" si="0"/>
        <v>0.35219187758424214</v>
      </c>
      <c r="N25" s="97">
        <f t="shared" si="1"/>
        <v>2.7856244555877212</v>
      </c>
      <c r="O25" s="97">
        <f t="shared" si="2"/>
        <v>4.5707048494888518</v>
      </c>
      <c r="P25" s="97">
        <f t="shared" si="3"/>
        <v>12.865799512222061</v>
      </c>
      <c r="Q25" s="97">
        <f t="shared" si="4"/>
        <v>7.9066282069365643</v>
      </c>
      <c r="R25" s="97">
        <f t="shared" si="5"/>
        <v>14.03884575007644</v>
      </c>
      <c r="S25" s="97">
        <f t="shared" si="6"/>
        <v>11.10521955008557</v>
      </c>
      <c r="T25" s="97">
        <f t="shared" si="7"/>
        <v>2.410557552704744</v>
      </c>
      <c r="U25" s="97">
        <f t="shared" si="8"/>
        <v>1.7238831410042164</v>
      </c>
      <c r="V25" s="97">
        <f t="shared" si="9"/>
        <v>8.1956615653816485</v>
      </c>
      <c r="W25" s="97"/>
      <c r="X25" s="97">
        <f t="shared" si="10"/>
        <v>5.8284788397703083E-2</v>
      </c>
      <c r="Y25" s="97">
        <f t="shared" si="13"/>
        <v>3.1129894893698724</v>
      </c>
      <c r="Z25" s="97">
        <f t="shared" si="13"/>
        <v>10.137506211219709</v>
      </c>
      <c r="AA25" s="97">
        <f t="shared" si="13"/>
        <v>8.0485352974966151</v>
      </c>
      <c r="AB25" s="97">
        <f t="shared" si="13"/>
        <v>4.7164621917250429</v>
      </c>
      <c r="AC25" s="97">
        <f t="shared" si="13"/>
        <v>40.736271423377453</v>
      </c>
      <c r="AD25" s="97">
        <f t="shared" si="13"/>
        <v>28.739787833231954</v>
      </c>
      <c r="AE25" s="97">
        <f t="shared" si="13"/>
        <v>3.58604109481815</v>
      </c>
      <c r="AF25" s="97">
        <f t="shared" si="13"/>
        <v>0.86412167036348975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2.2391048529504291E-2</v>
      </c>
      <c r="C26" s="69">
        <f>'Basic T2'!O26</f>
        <v>0.22932796726422783</v>
      </c>
      <c r="D26" s="69">
        <f>'Basic T2'!Z26</f>
        <v>1.197700830897416</v>
      </c>
      <c r="E26" s="69">
        <f>'Basic T2'!AK26</f>
        <v>0.76990121708772097</v>
      </c>
      <c r="F26" s="69">
        <f>'Basic T2'!AV26</f>
        <v>1.0043151032781041</v>
      </c>
      <c r="G26" s="69">
        <f>'Basic T2'!BG26</f>
        <v>3.929136935601901</v>
      </c>
      <c r="H26" s="69">
        <f>'Basic T2'!BR26</f>
        <v>3.9781737542433242</v>
      </c>
      <c r="I26" s="69">
        <f>'Basic T2'!CC26</f>
        <v>2.3426783714363348</v>
      </c>
      <c r="J26" s="69">
        <f>'Basic T2'!CN26</f>
        <v>0.757320099034136</v>
      </c>
      <c r="K26" s="309">
        <f t="shared" si="12"/>
        <v>14.23094532737267</v>
      </c>
      <c r="L26" s="97"/>
      <c r="M26" s="97">
        <f t="shared" si="0"/>
        <v>0.25578365014759874</v>
      </c>
      <c r="N26" s="97">
        <f t="shared" si="1"/>
        <v>0.38795037092191376</v>
      </c>
      <c r="O26" s="97">
        <f t="shared" si="2"/>
        <v>1.0208798529802938</v>
      </c>
      <c r="P26" s="97">
        <f t="shared" si="3"/>
        <v>2.3266398931805607</v>
      </c>
      <c r="Q26" s="97">
        <f t="shared" si="4"/>
        <v>3.1828721311578123</v>
      </c>
      <c r="R26" s="97">
        <f t="shared" si="5"/>
        <v>2.5598913281932423</v>
      </c>
      <c r="S26" s="97">
        <f t="shared" si="6"/>
        <v>2.9060399261900569</v>
      </c>
      <c r="T26" s="97">
        <f t="shared" si="7"/>
        <v>2.9770706994609748</v>
      </c>
      <c r="U26" s="97">
        <f t="shared" si="8"/>
        <v>2.8561870562113474</v>
      </c>
      <c r="V26" s="97">
        <f t="shared" si="9"/>
        <v>2.2049157721375829</v>
      </c>
      <c r="W26" s="97"/>
      <c r="X26" s="97">
        <f t="shared" si="10"/>
        <v>0.15734055619225787</v>
      </c>
      <c r="Y26" s="97">
        <f t="shared" si="13"/>
        <v>1.6114738830675177</v>
      </c>
      <c r="Z26" s="97">
        <f t="shared" si="13"/>
        <v>8.4161719643015207</v>
      </c>
      <c r="AA26" s="97">
        <f t="shared" si="13"/>
        <v>5.4100497147357176</v>
      </c>
      <c r="AB26" s="97">
        <f t="shared" si="13"/>
        <v>7.057262045314328</v>
      </c>
      <c r="AC26" s="97">
        <f t="shared" si="13"/>
        <v>27.609809785751612</v>
      </c>
      <c r="AD26" s="97">
        <f t="shared" si="13"/>
        <v>27.954388571723776</v>
      </c>
      <c r="AE26" s="97">
        <f t="shared" si="13"/>
        <v>16.461860526793565</v>
      </c>
      <c r="AF26" s="97">
        <f t="shared" si="13"/>
        <v>5.3216429521197037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1.1137018518643474E-3</v>
      </c>
      <c r="C27" s="69">
        <f>'Basic T2'!O27</f>
        <v>2.1624988357257978E-2</v>
      </c>
      <c r="D27" s="69">
        <f>'Basic T2'!Z27</f>
        <v>0.10997587220538338</v>
      </c>
      <c r="E27" s="69">
        <f>'Basic T2'!AK27</f>
        <v>3.4269028069283829E-2</v>
      </c>
      <c r="F27" s="69">
        <f>'Basic T2'!AV27</f>
        <v>2.7279118490789341E-2</v>
      </c>
      <c r="G27" s="69">
        <f>'Basic T2'!BG27</f>
        <v>0.13572794789293008</v>
      </c>
      <c r="H27" s="69">
        <f>'Basic T2'!BR27</f>
        <v>0.18356740343102093</v>
      </c>
      <c r="I27" s="69">
        <f>'Basic T2'!CC27</f>
        <v>0.15043574756165015</v>
      </c>
      <c r="J27" s="69">
        <f>'Basic T2'!CN27</f>
        <v>4.0552878982226294E-2</v>
      </c>
      <c r="K27" s="309">
        <f t="shared" si="12"/>
        <v>0.70454668684240629</v>
      </c>
      <c r="L27" s="97"/>
      <c r="M27" s="97">
        <f t="shared" si="0"/>
        <v>1.2722348597058293E-2</v>
      </c>
      <c r="N27" s="97">
        <f t="shared" si="1"/>
        <v>3.658263906693137E-2</v>
      </c>
      <c r="O27" s="97">
        <f t="shared" si="2"/>
        <v>9.373972978234292E-2</v>
      </c>
      <c r="P27" s="97">
        <f t="shared" si="3"/>
        <v>0.10356093228183025</v>
      </c>
      <c r="Q27" s="97">
        <f t="shared" si="4"/>
        <v>8.6452892845565663E-2</v>
      </c>
      <c r="R27" s="97">
        <f t="shared" si="5"/>
        <v>8.8428782834302153E-2</v>
      </c>
      <c r="S27" s="97">
        <f t="shared" si="6"/>
        <v>0.13409524984889734</v>
      </c>
      <c r="T27" s="97">
        <f t="shared" si="7"/>
        <v>0.19117342853287514</v>
      </c>
      <c r="U27" s="97">
        <f t="shared" si="8"/>
        <v>0.15294273608855993</v>
      </c>
      <c r="V27" s="97">
        <f t="shared" si="9"/>
        <v>0.10916113204637702</v>
      </c>
      <c r="W27" s="97"/>
      <c r="X27" s="97">
        <f t="shared" si="10"/>
        <v>0.1580735347512125</v>
      </c>
      <c r="Y27" s="97">
        <f t="shared" si="13"/>
        <v>3.0693478176975768</v>
      </c>
      <c r="Z27" s="97">
        <f t="shared" si="13"/>
        <v>15.609451333632189</v>
      </c>
      <c r="AA27" s="97">
        <f t="shared" si="13"/>
        <v>4.8639825733719135</v>
      </c>
      <c r="AB27" s="97">
        <f t="shared" si="13"/>
        <v>3.8718681104082977</v>
      </c>
      <c r="AC27" s="97">
        <f t="shared" si="13"/>
        <v>19.26457826396533</v>
      </c>
      <c r="AD27" s="97">
        <f t="shared" si="13"/>
        <v>26.054682657542816</v>
      </c>
      <c r="AE27" s="97">
        <f t="shared" si="13"/>
        <v>21.352133275349537</v>
      </c>
      <c r="AF27" s="97">
        <f t="shared" si="13"/>
        <v>5.7558824332811325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7.7432960820571828E-2</v>
      </c>
      <c r="C28" s="69">
        <f>'Basic T2'!O28</f>
        <v>1.0779409200826364</v>
      </c>
      <c r="D28" s="69">
        <f>'Basic T2'!Z28</f>
        <v>4.5680633155133004</v>
      </c>
      <c r="E28" s="69">
        <f>'Basic T2'!AK28</f>
        <v>1.4869820648410892</v>
      </c>
      <c r="F28" s="69">
        <f>'Basic T2'!AV28</f>
        <v>1.1788860495015652</v>
      </c>
      <c r="G28" s="69">
        <f>'Basic T2'!BG28</f>
        <v>12.173916313501993</v>
      </c>
      <c r="H28" s="69">
        <f>'Basic T2'!BR28</f>
        <v>11.372602769912985</v>
      </c>
      <c r="I28" s="69">
        <f>'Basic T2'!CC28</f>
        <v>6.7627558576852982</v>
      </c>
      <c r="J28" s="69">
        <f>'Basic T2'!CN28</f>
        <v>2.5858675237874831</v>
      </c>
      <c r="K28" s="309">
        <f t="shared" si="12"/>
        <v>41.284447775646925</v>
      </c>
      <c r="L28" s="97"/>
      <c r="M28" s="97">
        <f t="shared" si="0"/>
        <v>0.88455372397249432</v>
      </c>
      <c r="N28" s="97">
        <f t="shared" si="1"/>
        <v>1.8235350217714139</v>
      </c>
      <c r="O28" s="97">
        <f t="shared" si="2"/>
        <v>3.8936633303090025</v>
      </c>
      <c r="P28" s="97">
        <f t="shared" si="3"/>
        <v>4.4936567389645958</v>
      </c>
      <c r="Q28" s="97">
        <f t="shared" si="4"/>
        <v>3.7361218013369153</v>
      </c>
      <c r="R28" s="97">
        <f t="shared" si="5"/>
        <v>7.9314880880602399</v>
      </c>
      <c r="S28" s="97">
        <f t="shared" si="6"/>
        <v>8.307640579754656</v>
      </c>
      <c r="T28" s="97">
        <f t="shared" si="7"/>
        <v>8.5940957824180444</v>
      </c>
      <c r="U28" s="97">
        <f t="shared" si="8"/>
        <v>9.7524433326655817</v>
      </c>
      <c r="V28" s="97">
        <f t="shared" si="9"/>
        <v>6.3965343095953049</v>
      </c>
      <c r="W28" s="97"/>
      <c r="X28" s="97">
        <f t="shared" si="10"/>
        <v>0.18755963805394138</v>
      </c>
      <c r="Y28" s="97">
        <f t="shared" si="13"/>
        <v>2.6110096614117664</v>
      </c>
      <c r="Z28" s="97">
        <f t="shared" si="13"/>
        <v>11.064852654291606</v>
      </c>
      <c r="AA28" s="97">
        <f t="shared" si="13"/>
        <v>3.6017971535475826</v>
      </c>
      <c r="AB28" s="97">
        <f t="shared" si="13"/>
        <v>2.8555209358933764</v>
      </c>
      <c r="AC28" s="97">
        <f t="shared" si="13"/>
        <v>29.487899122834342</v>
      </c>
      <c r="AD28" s="97">
        <f t="shared" si="13"/>
        <v>27.546941724194536</v>
      </c>
      <c r="AE28" s="97">
        <f t="shared" si="13"/>
        <v>16.380880021542996</v>
      </c>
      <c r="AF28" s="97">
        <f t="shared" si="13"/>
        <v>6.2635390882298481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3.9761344737035346E-2</v>
      </c>
      <c r="C29" s="69">
        <f>'Basic T2'!O29</f>
        <v>0.40980992029641933</v>
      </c>
      <c r="D29" s="69">
        <f>'Basic T2'!Z29</f>
        <v>1.7810672258789284</v>
      </c>
      <c r="E29" s="69">
        <f>'Basic T2'!AK29</f>
        <v>0.57445759513717054</v>
      </c>
      <c r="F29" s="69">
        <f>'Basic T2'!AV29</f>
        <v>0.73823320028416028</v>
      </c>
      <c r="G29" s="69">
        <f>'Basic T2'!BG29</f>
        <v>3.4595492262247665</v>
      </c>
      <c r="H29" s="69">
        <f>'Basic T2'!BR29</f>
        <v>3.2153510650408594</v>
      </c>
      <c r="I29" s="69">
        <f>'Basic T2'!CC29</f>
        <v>1.4879270859327649</v>
      </c>
      <c r="J29" s="69">
        <f>'Basic T2'!CN29</f>
        <v>0.50206340884169931</v>
      </c>
      <c r="K29" s="309">
        <f t="shared" si="12"/>
        <v>12.208220072373805</v>
      </c>
      <c r="L29" s="97"/>
      <c r="M29" s="97">
        <f t="shared" si="0"/>
        <v>0.45421284662996858</v>
      </c>
      <c r="N29" s="97">
        <f t="shared" si="1"/>
        <v>0.69326873858038829</v>
      </c>
      <c r="O29" s="97">
        <f t="shared" si="2"/>
        <v>1.5181217218835137</v>
      </c>
      <c r="P29" s="97">
        <f t="shared" si="3"/>
        <v>1.7360096699709775</v>
      </c>
      <c r="Q29" s="97">
        <f t="shared" si="4"/>
        <v>2.3396062369374153</v>
      </c>
      <c r="R29" s="97">
        <f t="shared" si="5"/>
        <v>2.2539479302504297</v>
      </c>
      <c r="S29" s="97">
        <f t="shared" si="6"/>
        <v>2.3488010200056584</v>
      </c>
      <c r="T29" s="97">
        <f t="shared" si="7"/>
        <v>1.8908545810105748</v>
      </c>
      <c r="U29" s="97">
        <f t="shared" si="8"/>
        <v>1.8935018515418678</v>
      </c>
      <c r="V29" s="97">
        <f t="shared" si="9"/>
        <v>1.8915185441354847</v>
      </c>
      <c r="W29" s="97"/>
      <c r="X29" s="97">
        <f>IF($K29&gt;0,B29/$K29*100,0)</f>
        <v>0.3256932173676324</v>
      </c>
      <c r="Y29" s="97">
        <f t="shared" si="13"/>
        <v>3.3568359504247907</v>
      </c>
      <c r="Z29" s="97">
        <f t="shared" si="13"/>
        <v>14.589081908093519</v>
      </c>
      <c r="AA29" s="97">
        <f t="shared" si="13"/>
        <v>4.7054983587420791</v>
      </c>
      <c r="AB29" s="97">
        <f t="shared" si="13"/>
        <v>6.0470174678020516</v>
      </c>
      <c r="AC29" s="97">
        <f t="shared" si="13"/>
        <v>28.337867483675534</v>
      </c>
      <c r="AD29" s="97">
        <f t="shared" si="13"/>
        <v>26.337590950845762</v>
      </c>
      <c r="AE29" s="97">
        <f t="shared" si="13"/>
        <v>12.187911727605739</v>
      </c>
      <c r="AF29" s="97">
        <f t="shared" si="13"/>
        <v>4.112502935442877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3.4032496898240651E-2</v>
      </c>
      <c r="C30" s="69">
        <f>'Basic T2'!O30</f>
        <v>0.21988143903664048</v>
      </c>
      <c r="D30" s="69">
        <f>'Basic T2'!Z30</f>
        <v>0.61212808875099101</v>
      </c>
      <c r="E30" s="69">
        <f>'Basic T2'!AK30</f>
        <v>0.30041286062638339</v>
      </c>
      <c r="F30" s="69">
        <f>'Basic T2'!AV30</f>
        <v>0.64742516536163675</v>
      </c>
      <c r="G30" s="69">
        <f>'Basic T2'!BG30</f>
        <v>5.2004167849890042</v>
      </c>
      <c r="H30" s="69">
        <f>'Basic T2'!BR30</f>
        <v>5.9382036531065534</v>
      </c>
      <c r="I30" s="69">
        <f>'Basic T2'!CC30</f>
        <v>4.5643991693014714</v>
      </c>
      <c r="J30" s="69">
        <f>'Basic T2'!CN30</f>
        <v>1.7804516129397936</v>
      </c>
      <c r="K30" s="309">
        <f t="shared" si="12"/>
        <v>19.297351271010715</v>
      </c>
      <c r="L30" s="97"/>
      <c r="M30" s="97">
        <f t="shared" si="0"/>
        <v>0.38876947941041967</v>
      </c>
      <c r="N30" s="97">
        <f t="shared" si="1"/>
        <v>0.37196983364363956</v>
      </c>
      <c r="O30" s="97">
        <f t="shared" si="2"/>
        <v>0.52175736805741935</v>
      </c>
      <c r="P30" s="97">
        <f t="shared" si="3"/>
        <v>0.90784704640647174</v>
      </c>
      <c r="Q30" s="97">
        <f t="shared" si="4"/>
        <v>2.0518177105110933</v>
      </c>
      <c r="R30" s="97">
        <f t="shared" si="5"/>
        <v>3.3881491149517808</v>
      </c>
      <c r="S30" s="97">
        <f t="shared" si="6"/>
        <v>4.3378338835422809</v>
      </c>
      <c r="T30" s="97">
        <f t="shared" si="7"/>
        <v>5.8004287712956808</v>
      </c>
      <c r="U30" s="97">
        <f t="shared" si="8"/>
        <v>6.7148658243388777</v>
      </c>
      <c r="V30" s="97">
        <f t="shared" si="9"/>
        <v>2.9898951333956254</v>
      </c>
      <c r="W30" s="97"/>
      <c r="X30" s="97">
        <f t="shared" si="10"/>
        <v>0.17635838421703856</v>
      </c>
      <c r="Y30" s="97">
        <f t="shared" si="13"/>
        <v>1.1394384439016536</v>
      </c>
      <c r="Z30" s="97">
        <f t="shared" si="13"/>
        <v>3.1720834644833116</v>
      </c>
      <c r="AA30" s="97">
        <f t="shared" si="13"/>
        <v>1.5567569683911808</v>
      </c>
      <c r="AB30" s="97">
        <f t="shared" si="13"/>
        <v>3.3549949745394629</v>
      </c>
      <c r="AC30" s="97">
        <f t="shared" si="13"/>
        <v>26.948863146836565</v>
      </c>
      <c r="AD30" s="97">
        <f t="shared" si="13"/>
        <v>30.772117736319444</v>
      </c>
      <c r="AE30" s="97">
        <f t="shared" si="13"/>
        <v>23.652982760169277</v>
      </c>
      <c r="AF30" s="97">
        <f t="shared" si="13"/>
        <v>9.2264041211420658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4.6054217953049731E-2</v>
      </c>
      <c r="C31" s="69">
        <f>'Basic T2'!O31</f>
        <v>0.27247710457474034</v>
      </c>
      <c r="D31" s="69">
        <f>'Basic T2'!Z31</f>
        <v>1.07383927769544</v>
      </c>
      <c r="E31" s="69">
        <f>'Basic T2'!AK31</f>
        <v>0.50283059781282302</v>
      </c>
      <c r="F31" s="69">
        <f>'Basic T2'!AV31</f>
        <v>0.79197513601003422</v>
      </c>
      <c r="G31" s="69">
        <f>'Basic T2'!BG31</f>
        <v>5.4317786391500986</v>
      </c>
      <c r="H31" s="69">
        <f>'Basic T2'!BR31</f>
        <v>7.1906390225917223</v>
      </c>
      <c r="I31" s="69">
        <f>'Basic T2'!CC31</f>
        <v>5.8157009397136292</v>
      </c>
      <c r="J31" s="69">
        <f>'Basic T2'!CN31</f>
        <v>2.6999221441638923</v>
      </c>
      <c r="K31" s="309">
        <f t="shared" si="12"/>
        <v>23.825217079665428</v>
      </c>
      <c r="L31" s="97"/>
      <c r="M31" s="97">
        <f t="shared" si="0"/>
        <v>0.52609934533445113</v>
      </c>
      <c r="N31" s="97">
        <f t="shared" si="1"/>
        <v>0.46094506068553376</v>
      </c>
      <c r="O31" s="97">
        <f t="shared" si="2"/>
        <v>0.91530443634807945</v>
      </c>
      <c r="P31" s="97">
        <f t="shared" si="3"/>
        <v>1.5195530315025432</v>
      </c>
      <c r="Q31" s="97">
        <f t="shared" si="4"/>
        <v>2.5099250033664333</v>
      </c>
      <c r="R31" s="97">
        <f t="shared" si="5"/>
        <v>3.5388848143811433</v>
      </c>
      <c r="S31" s="97">
        <f t="shared" si="6"/>
        <v>5.2527328833193225</v>
      </c>
      <c r="T31" s="97">
        <f t="shared" si="7"/>
        <v>7.3905804038450897</v>
      </c>
      <c r="U31" s="97">
        <f t="shared" si="8"/>
        <v>10.182593451268884</v>
      </c>
      <c r="V31" s="97">
        <f t="shared" si="9"/>
        <v>3.6914341039953005</v>
      </c>
      <c r="W31" s="97"/>
      <c r="X31" s="97">
        <f t="shared" si="10"/>
        <v>0.19330030781694962</v>
      </c>
      <c r="Y31" s="97">
        <f t="shared" si="13"/>
        <v>1.1436500396350917</v>
      </c>
      <c r="Z31" s="97">
        <f t="shared" si="13"/>
        <v>4.5071542227917432</v>
      </c>
      <c r="AA31" s="97">
        <f t="shared" si="13"/>
        <v>2.110497445339055</v>
      </c>
      <c r="AB31" s="97">
        <f t="shared" si="13"/>
        <v>3.3241045962430147</v>
      </c>
      <c r="AC31" s="97">
        <f t="shared" si="13"/>
        <v>22.798443434901856</v>
      </c>
      <c r="AD31" s="97">
        <f t="shared" si="13"/>
        <v>30.180791211883047</v>
      </c>
      <c r="AE31" s="97">
        <f t="shared" si="13"/>
        <v>24.4098549879626</v>
      </c>
      <c r="AF31" s="97">
        <f t="shared" si="13"/>
        <v>11.332203753426647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4.4833797709612676E-4</v>
      </c>
      <c r="C32" s="69">
        <f>'Basic T2'!O32</f>
        <v>9.2027505499364684E-2</v>
      </c>
      <c r="D32" s="69">
        <f>'Basic T2'!Z32</f>
        <v>0.4004018621933661</v>
      </c>
      <c r="E32" s="69">
        <f>'Basic T2'!AK32</f>
        <v>0.24712195483773414</v>
      </c>
      <c r="F32" s="69">
        <f>'Basic T2'!AV32</f>
        <v>0.30644713760850517</v>
      </c>
      <c r="G32" s="69">
        <f>'Basic T2'!BG32</f>
        <v>1.8900635654650546</v>
      </c>
      <c r="H32" s="69">
        <f>'Basic T2'!BR32</f>
        <v>2.9013483867252257</v>
      </c>
      <c r="I32" s="69">
        <f>'Basic T2'!CC32</f>
        <v>3.6027966063844139</v>
      </c>
      <c r="J32" s="69">
        <f>'Basic T2'!CN32</f>
        <v>1.5648525915721434</v>
      </c>
      <c r="K32" s="309">
        <f t="shared" si="12"/>
        <v>11.005507948262903</v>
      </c>
      <c r="L32" s="97"/>
      <c r="M32" s="97">
        <f t="shared" si="0"/>
        <v>5.1215790153966781E-3</v>
      </c>
      <c r="N32" s="97">
        <f t="shared" si="1"/>
        <v>0.1556814256865654</v>
      </c>
      <c r="O32" s="97">
        <f t="shared" si="2"/>
        <v>0.3412890628978868</v>
      </c>
      <c r="P32" s="97">
        <f t="shared" si="3"/>
        <v>0.74680203881367146</v>
      </c>
      <c r="Q32" s="97">
        <f t="shared" si="4"/>
        <v>0.97119126336299033</v>
      </c>
      <c r="R32" s="97">
        <f t="shared" si="5"/>
        <v>1.2314046087647514</v>
      </c>
      <c r="S32" s="97">
        <f t="shared" si="6"/>
        <v>2.1194233264993052</v>
      </c>
      <c r="T32" s="97">
        <f t="shared" si="7"/>
        <v>4.5784262764198065</v>
      </c>
      <c r="U32" s="97">
        <f t="shared" si="8"/>
        <v>5.9017471246668656</v>
      </c>
      <c r="V32" s="97">
        <f t="shared" si="9"/>
        <v>1.7051726007853658</v>
      </c>
      <c r="W32" s="97"/>
      <c r="X32" s="97">
        <f t="shared" si="10"/>
        <v>4.0737599682247466E-3</v>
      </c>
      <c r="Y32" s="97">
        <f t="shared" si="13"/>
        <v>0.83619498465666198</v>
      </c>
      <c r="Z32" s="97">
        <f t="shared" si="13"/>
        <v>3.6381952025809503</v>
      </c>
      <c r="AA32" s="97">
        <f t="shared" si="13"/>
        <v>2.2454388838703223</v>
      </c>
      <c r="AB32" s="97">
        <f t="shared" si="13"/>
        <v>2.7844888127755563</v>
      </c>
      <c r="AC32" s="97">
        <f t="shared" si="13"/>
        <v>17.173796742052058</v>
      </c>
      <c r="AD32" s="97">
        <f t="shared" si="13"/>
        <v>26.362694028885521</v>
      </c>
      <c r="AE32" s="97">
        <f t="shared" si="13"/>
        <v>32.736304615118428</v>
      </c>
      <c r="AF32" s="97">
        <f t="shared" si="13"/>
        <v>14.218812970092291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3.8027386353631072E-2</v>
      </c>
      <c r="C33" s="69">
        <f>'Basic T2'!O33</f>
        <v>0.85162716155976836</v>
      </c>
      <c r="D33" s="69">
        <f>'Basic T2'!Z33</f>
        <v>3.3967058221602091</v>
      </c>
      <c r="E33" s="69">
        <f>'Basic T2'!AK33</f>
        <v>1.7086116840647523</v>
      </c>
      <c r="F33" s="69">
        <f>'Basic T2'!AV33</f>
        <v>1.4937109860939435</v>
      </c>
      <c r="G33" s="69">
        <f>'Basic T2'!BG33</f>
        <v>10.252610380051189</v>
      </c>
      <c r="H33" s="69">
        <f>'Basic T2'!BR33</f>
        <v>15.963056741038788</v>
      </c>
      <c r="I33" s="69">
        <f>'Basic T2'!CC33</f>
        <v>13.566026820868592</v>
      </c>
      <c r="J33" s="69">
        <f>'Basic T2'!CN33</f>
        <v>5.2450968800278943</v>
      </c>
      <c r="K33" s="309">
        <f t="shared" ref="K33" si="14">SUM(B33:J33)</f>
        <v>52.515473862218769</v>
      </c>
      <c r="L33" s="97"/>
      <c r="M33" s="97">
        <f t="shared" si="0"/>
        <v>0.43440501119400138</v>
      </c>
      <c r="N33" s="97">
        <f t="shared" si="1"/>
        <v>1.4406837384714617</v>
      </c>
      <c r="O33" s="97">
        <f t="shared" si="2"/>
        <v>2.8952376510801869</v>
      </c>
      <c r="P33" s="97">
        <f t="shared" si="3"/>
        <v>5.1634209920290761</v>
      </c>
      <c r="Q33" s="97">
        <f t="shared" si="4"/>
        <v>4.7338639577604358</v>
      </c>
      <c r="R33" s="97">
        <f t="shared" si="5"/>
        <v>6.679728610480848</v>
      </c>
      <c r="S33" s="97">
        <f t="shared" si="6"/>
        <v>11.660948741621672</v>
      </c>
      <c r="T33" s="97">
        <f t="shared" si="7"/>
        <v>17.239678074864223</v>
      </c>
      <c r="U33" s="97">
        <f t="shared" si="8"/>
        <v>19.781566389716179</v>
      </c>
      <c r="V33" s="97">
        <f t="shared" si="9"/>
        <v>8.1366482644946565</v>
      </c>
      <c r="W33" s="97"/>
      <c r="X33" s="97">
        <f t="shared" ref="X33" si="15">IF($K33&gt;0,B33/$K33*100,0)</f>
        <v>7.2411774200878215E-2</v>
      </c>
      <c r="Y33" s="97">
        <f t="shared" ref="Y33" si="16">IF($K33&gt;0,C33/$K33*100,0)</f>
        <v>1.6216690033001013</v>
      </c>
      <c r="Z33" s="97">
        <f t="shared" ref="Z33" si="17">IF($K33&gt;0,D33/$K33*100,0)</f>
        <v>6.4680094691174501</v>
      </c>
      <c r="AA33" s="97">
        <f t="shared" ref="AA33" si="18">IF($K33&gt;0,E33/$K33*100,0)</f>
        <v>3.2535394968490983</v>
      </c>
      <c r="AB33" s="97">
        <f t="shared" ref="AB33" si="19">IF($K33&gt;0,F33/$K33*100,0)</f>
        <v>2.8443254458921765</v>
      </c>
      <c r="AC33" s="97">
        <f t="shared" ref="AC33" si="20">IF($K33&gt;0,G33/$K33*100,0)</f>
        <v>19.523027454632242</v>
      </c>
      <c r="AD33" s="97">
        <f t="shared" ref="AD33" si="21">IF($K33&gt;0,H33/$K33*100,0)</f>
        <v>30.396863185353634</v>
      </c>
      <c r="AE33" s="97">
        <f t="shared" ref="AE33" si="22">IF($K33&gt;0,I33/$K33*100,0)</f>
        <v>25.832437228807727</v>
      </c>
      <c r="AF33" s="97">
        <f>IF($K33&gt;0,J33/$K33*100,0)</f>
        <v>9.9877169418466902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8.753901399320732</v>
      </c>
      <c r="C35" s="310">
        <f t="shared" ref="C35:K35" si="24">SUM(C8:C33)</f>
        <v>59.112707308220799</v>
      </c>
      <c r="D35" s="310">
        <f t="shared" si="24"/>
        <v>117.32044935561436</v>
      </c>
      <c r="E35" s="310">
        <f t="shared" si="24"/>
        <v>33.090690972174961</v>
      </c>
      <c r="F35" s="310">
        <f t="shared" si="24"/>
        <v>31.55373706177669</v>
      </c>
      <c r="G35" s="310">
        <f t="shared" si="24"/>
        <v>153.48842711909435</v>
      </c>
      <c r="H35" s="310">
        <f t="shared" si="24"/>
        <v>136.89329311654987</v>
      </c>
      <c r="I35" s="310">
        <f t="shared" si="24"/>
        <v>78.690720104849959</v>
      </c>
      <c r="J35" s="310">
        <f t="shared" si="24"/>
        <v>26.515073562398257</v>
      </c>
      <c r="K35" s="310">
        <f t="shared" si="24"/>
        <v>645.4190000000001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1.3563129376917524</v>
      </c>
      <c r="Y35" s="98">
        <f t="shared" ref="Y35:AG35" si="26">IF($K35&gt;0,C35/$K35*100,0)</f>
        <v>9.1588111456620886</v>
      </c>
      <c r="Z35" s="98">
        <f t="shared" si="26"/>
        <v>18.177408684221312</v>
      </c>
      <c r="AA35" s="98">
        <f t="shared" si="26"/>
        <v>5.1270091168953744</v>
      </c>
      <c r="AB35" s="98">
        <f t="shared" si="26"/>
        <v>4.8888763829042352</v>
      </c>
      <c r="AC35" s="98">
        <f t="shared" si="26"/>
        <v>23.781206800403201</v>
      </c>
      <c r="AD35" s="98">
        <f t="shared" si="26"/>
        <v>21.209988103317357</v>
      </c>
      <c r="AE35" s="98">
        <f t="shared" si="26"/>
        <v>12.192191445378885</v>
      </c>
      <c r="AF35" s="98">
        <f t="shared" si="26"/>
        <v>4.1081953835257794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automation\Data\Results\Workbooks\LEPs\SH_LEP\[SH_LEP_MainTables.Main.xlsm]Manager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automation\Data\Results\Workbooks\LEPs\SH_LEP\[SH_LEP_MainTables.Main.xlsm]Manager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automation\Data\Results\Workbooks\LEPs\SH_LEP\[SH_LEP_MainTables.Main.xlsm]Manager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automation\Data\Results\Workbooks\LEPs\SH_LEP\[SH_LEP_MainTables.Main.xlsm]Manager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automation\Data\Results\Workbooks\LEPs\SH_LEP\[SH_LEP_MainTables.Main.xlsm]Manager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automation\Data\Results\Workbooks\LEPs\SH_LEP\[SH_LEP_MainTables.Main.xlsm]Manager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automation\Data\Results\Workbooks\LEPs\SH_LEP\[SH_LEP_MainTables.Main.xlsm]Manager</v>
      </c>
      <c r="Y79" s="91" t="str">
        <f ca="1">CELL("filename")</f>
        <v>M:\IE\Projects\Nuffield via NFER AI and automation\Data\Results\Workbooks\LEPs\SH_LEP\[SH_LEP_MainTables.Main.xlsm]Manager</v>
      </c>
      <c r="AW79" s="91" t="str">
        <f ca="1">CELL("filename")</f>
        <v>M:\IE\Projects\Nuffield via NFER AI and automation\Data\Results\Workbooks\LEPs\SH_LEP\[SH_LEP_MainTables.Main.xlsm]Manager</v>
      </c>
      <c r="BU79" s="91" t="str">
        <f ca="1">CELL("filename")</f>
        <v>M:\IE\Projects\Nuffield via NFER AI and automation\Data\Results\Workbooks\LEPs\SH_LEP\[SH_LEP_MainTables.Main.xlsm]Manager</v>
      </c>
      <c r="CS79" s="91" t="str">
        <f ca="1">CELL("filename")</f>
        <v>M:\IE\Projects\Nuffield via NFER AI and automation\Data\Results\Workbooks\LEPs\SH_LEP\[SH_LEP_MainTables.Main.xlsm]Manager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automation\Data\Results\Workbooks\LEPs\SH_LEP\[SH_LEP_MainTables.Main.xlsm]Manager</v>
      </c>
      <c r="Y96" s="91" t="str">
        <f ca="1">CELL("filename")</f>
        <v>M:\IE\Projects\Nuffield via NFER AI and automation\Data\Results\Workbooks\LEPs\SH_LEP\[SH_LEP_MainTables.Main.xlsm]Manager</v>
      </c>
      <c r="AW96" s="91" t="str">
        <f ca="1">CELL("filename")</f>
        <v>M:\IE\Projects\Nuffield via NFER AI and automation\Data\Results\Workbooks\LEPs\SH_LEP\[SH_LEP_MainTables.Main.xlsm]Manager</v>
      </c>
      <c r="BU96" s="91" t="str">
        <f ca="1">CELL("filename")</f>
        <v>M:\IE\Projects\Nuffield via NFER AI and automation\Data\Results\Workbooks\LEPs\SH_LEP\[SH_LEP_MainTables.Main.xlsm]Manager</v>
      </c>
      <c r="CS96" s="91" t="str">
        <f ca="1">CELL("filename")</f>
        <v>M:\IE\Projects\Nuffield via NFER AI and automation\Data\Results\Workbooks\LEPs\SH_LEP\[SH_LEP_MainTables.Main.xlsm]Manager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4E774B3-D21A-4CDC-A977-AC57C20DC3E6}"/>
</file>

<file path=customXml/itemProps2.xml><?xml version="1.0" encoding="utf-8"?>
<ds:datastoreItem xmlns:ds="http://schemas.openxmlformats.org/officeDocument/2006/customXml" ds:itemID="{EC9FE698-592F-4F4D-853F-D123C567091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2024-02-29T15:54:29Z</dcterms:modified>
</cp:coreProperties>
</file>