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N_LEP\"/>
    </mc:Choice>
  </mc:AlternateContent>
  <xr:revisionPtr revIDLastSave="0" documentId="13_ncr:1_{7BBBA22A-9501-4803-8BCC-765C995234F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<sst xmlns="http://schemas.openxmlformats.org/spreadsheetml/2006/main" count="2355" uniqueCount="531">
  <si>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</si>
  <si>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</si>
  <si>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</si>
  <si>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</si>
  <si>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</si>
  <si>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</si>
  <si>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</si>
  <si>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</si>
  <si>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</si>
  <si>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</si>
  <si>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</si>
  <si>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</si>
  <si>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</si>
  <si>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</si>
  <si>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</si>
  <si>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</si>
  <si>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</si>
  <si>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</si>
  <si>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</si>
  <si>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</si>
  <si>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</si>
  <si>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</si>
  <si>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</si>
  <si>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</si>
  <si>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</si>
  <si>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</si>
  <si>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</si>
  <si>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</si>
  <si>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</si>
  <si>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</si>
  <si>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</si>
  <si>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</si>
  <si>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</si>
  <si>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</si>
  <si>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</si>
  <si>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</si>
  <si>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</si>
  <si>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</si>
  <si>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</si>
  <si>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</si>
  <si>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</si>
  <si>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</si>
  <si>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</si>
  <si>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</si>
  <si>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</si>
  <si>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</si>
  <si>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</si>
  <si>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</si>
  <si>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</si>
  <si>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</si>
  <si>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</si>
  <si>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</si>
  <si>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</si>
  <si>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</si>
  <si>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</si>
  <si>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</si>
  <si>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</si>
  <si>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</si>
  <si>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</si>
  <si>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</si>
  <si>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</si>
  <si>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</si>
  <si>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</si>
  <si>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</si>
  <si>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</si>
  <si>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</si>
  <si>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</si>
  <si>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</si>
  <si>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</si>
  <si>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</si>
  <si>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</si>
  <si>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</si>
  <si>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</si>
  <si>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</si>
  <si>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</si>
  <si>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</si>
  <si>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</si>
  <si>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</si>
  <si>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</si>
  <si>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</si>
  <si>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</si>
  <si>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</si>
  <si>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</si>
  <si>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</si>
  <si>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</si>
  <si>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</si>
  <si>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</si>
  <si>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</si>
  <si>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</si>
  <si>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</si>
  <si>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</si>
  <si>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</si>
  <si>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</si>
  <si>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</si>
  <si>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</si>
  <si>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</si>
  <si>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</si>
  <si>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</si>
  <si>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</si>
  <si>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</si>
  <si>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</si>
  <si>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</si>
  <si>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</si>
  <si>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</si>
  <si>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</si>
  <si>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</si>
  <si>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</si>
  <si>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</si>
  <si>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</si>
  <si>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</si>
  <si>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</si>
  <si>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</si>
  <si>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</si>
  <si>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</si>
  <si>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</si>
  <si>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</si>
  <si>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</si>
  <si>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</si>
  <si>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</si>
  <si>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</si>
  <si>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</si>
  <si>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</si>
  <si>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</si>
  <si>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</si>
  <si>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</si>
  <si>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</si>
  <si>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</si>
  <si>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</si>
  <si>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</si>
  <si>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</si>
  <si>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</si>
  <si>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</si>
  <si>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</si>
  <si>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</si>
  <si>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</si>
  <si>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</si>
  <si>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</si>
  <si>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</si>
  <si>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</si>
  <si>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</si>
  <si>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</si>
  <si>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</si>
  <si>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</si>
  <si>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</si>
  <si>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</si>
  <si>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</si>
  <si>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</si>
  <si>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</si>
  <si>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</si>
  <si>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</si>
  <si>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</si>
  <si>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</si>
  <si>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</si>
  <si>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</si>
  <si>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</si>
  <si>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</si>
  <si>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</si>
  <si>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</si>
  <si>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</si>
  <si>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</si>
  <si>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</si>
  <si>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</si>
  <si>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</si>
  <si>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</si>
  <si>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</si>
  <si>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</si>
  <si>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</si>
  <si>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</si>
  <si>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</si>
  <si>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</si>
  <si>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</si>
  <si>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</si>
  <si>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</si>
  <si>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</si>
  <si>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</si>
  <si>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</si>
  <si>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</si>
  <si>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</si>
  <si>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</si>
  <si>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</si>
  <si>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</si>
  <si>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</si>
  <si>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</si>
  <si>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</si>
  <si>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</si>
  <si>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</si>
  <si>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</si>
  <si>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</si>
  <si>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</si>
  <si>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</si>
  <si>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</si>
  <si>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</si>
  <si>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</si>
  <si>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</si>
  <si>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</si>
  <si>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</si>
  <si>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</si>
  <si>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</si>
  <si>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</si>
  <si>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</si>
  <si>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</si>
  <si>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</si>
  <si>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</si>
  <si>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</si>
  <si>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</si>
  <si>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</si>
  <si>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</si>
  <si>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</si>
  <si>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</si>
  <si>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</si>
  <si>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</si>
  <si>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</si>
  <si>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</si>
  <si>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</si>
  <si>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</si>
  <si>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</si>
  <si>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</si>
  <si>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</si>
  <si>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</si>
  <si>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</si>
  <si>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</si>
  <si>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</si>
  <si>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</si>
  <si>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</si>
  <si>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</si>
  <si>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</si>
  <si>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</si>
  <si>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</si>
  <si>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</si>
  <si>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</si>
  <si>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</si>
  <si>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</si>
  <si>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</si>
  <si>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</si>
  <si>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</si>
  <si>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</si>
  <si>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</si>
  <si>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</si>
  <si>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</si>
  <si>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</si>
  <si>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</si>
  <si>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</si>
  <si>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</si>
  <si>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</si>
  <si>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</si>
  <si>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</si>
  <si>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</si>
  <si>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</si>
  <si>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</si>
  <si>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</si>
  <si>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</si>
  <si>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</si>
  <si>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</si>
  <si>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</si>
  <si>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</si>
  <si>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</si>
  <si>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</si>
  <si>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</si>
  <si>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</si>
  <si>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</si>
  <si>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</si>
  <si>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</si>
  <si>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</si>
  <si>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</si>
  <si>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</si>
  <si>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</si>
  <si>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</si>
  <si>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</si>
  <si>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</si>
  <si>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</si>
  <si>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</si>
  <si>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</si>
  <si>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</si>
  <si>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</si>
  <si>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</si>
  <si>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</si>
  <si>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</si>
  <si>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</si>
  <si>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</si>
  <si>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</si>
  <si>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</si>
  <si>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</si>
  <si>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</si>
  <si>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</si>
  <si>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</si>
  <si>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</si>
  <si>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</si>
  <si>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</si>
  <si>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</si>
  <si>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</si>
  <si>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</si>
  <si>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</si>
  <si>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</si>
  <si>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</si>
  <si>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</si>
  <si>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</si>
  <si>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</si>
  <si>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</si>
  <si>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</si>
  <si>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</si>
  <si>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</si>
  <si>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</si>
  <si>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</si>
  <si>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</si>
  <si>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</si>
  <si>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</si>
  <si>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</si>
  <si>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</si>
  <si>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</si>
  <si>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</si>
  <si>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</si>
  <si>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</si>
  <si>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</si>
  <si>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</si>
  <si>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</si>
  <si>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</si>
  <si>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</si>
  <si>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</si>
  <si>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</si>
  <si>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</si>
  <si>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</si>
  <si>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</si>
  <si>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</si>
  <si>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</si>
  <si>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</si>
  <si>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</si>
  <si>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</si>
  <si>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</si>
  <si>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</si>
  <si>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</si>
  <si>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</si>
  <si>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</si>
  <si>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</si>
  <si>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</si>
  <si>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</si>
  <si>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</si>
  <si>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</si>
  <si>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</si>
  <si>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</si>
  <si>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</si>
  <si>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</si>
  <si>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</si>
  <si>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</si>
  <si>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</si>
  <si>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</si>
  <si>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</si>
  <si>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</si>
  <si>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</si>
  <si>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</si>
  <si>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</si>
  <si>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</si>
  <si>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</si>
  <si>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</si>
  <si>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</si>
  <si>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</si>
  <si>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</si>
  <si>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</si>
  <si>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</si>
  <si>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</si>
  <si>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</si>
  <si>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</si>
  <si>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</si>
  <si>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</si>
  <si>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</si>
  <si>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</si>
  <si>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</si>
  <si>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</si>
  <si>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</si>
  <si>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</si>
  <si>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</si>
  <si>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</si>
  <si>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</si>
  <si>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</si>
  <si>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</si>
  <si>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</si>
  <si>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</si>
  <si>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</si>
  <si>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</si>
  <si>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</si>
  <si>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</si>
  <si>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</si>
  <si>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</si>
  <si>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</si>
  <si>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</si>
  <si>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</si>
  <si>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</si>
  <si>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</si>
  <si>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</si>
  <si>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</si>
  <si>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</si>
  <si>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</si>
  <si>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</si>
  <si>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</si>
  <si>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</si>
  <si>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</si>
  <si>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</si>
  <si>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</si>
  <si>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</si>
  <si>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</si>
  <si>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</si>
  <si>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</si>
  <si>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</si>
  <si>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</si>
  <si>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</si>
  <si>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</si>
  <si>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</si>
  <si>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</si>
  <si>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</si>
  <si>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</si>
  <si>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</si>
  <si>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</si>
  <si>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</si>
  <si>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</si>
  <si>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</si>
  <si>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</si>
  <si>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</si>
  <si>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</si>
  <si>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</si>
  <si>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</si>
  <si>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</si>
  <si>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</si>
  <si>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</si>
  <si>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</si>
  <si>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</si>
  <si>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</si>
  <si>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</si>
  <si>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</si>
  <si>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</si>
  <si>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</si>
  <si>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</si>
  <si>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</si>
  <si>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</si>
  <si>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</si>
  <si>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</si>
  <si>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</si>
  <si>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</si>
  <si>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</si>
  <si>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</si>
  <si>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</si>
  <si>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</si>
  <si>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</si>
  <si>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</si>
  <si>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</si>
  <si>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</si>
  <si>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</si>
  <si>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</si>
  <si>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</si>
  <si>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</si>
  <si>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</si>
  <si>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</si>
  <si>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</si>
  <si>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</si>
  <si>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</si>
  <si>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</si>
  <si>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</si>
  <si>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</si>
  <si>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</si>
  <si>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</si>
  <si>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</si>
  <si>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</si>
  <si>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</si>
  <si>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</si>
  <si>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</si>
  <si>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</si>
  <si>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</si>
  <si>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</si>
  <si>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</si>
  <si>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</si>
  <si>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</si>
  <si>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</si>
  <si>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</si>
  <si>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</si>
  <si>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</si>
  <si>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</si>
  <si>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</si>
  <si>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</si>
  <si>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</si>
  <si>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</si>
  <si>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</si>
  <si>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</si>
  <si>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</si>
  <si>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</si>
  <si>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</si>
  <si>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</si>
  <si>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</si>
  <si>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</si>
  <si>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</si>
  <si>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</si>
  <si>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</si>
  <si>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</si>
  <si>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</si>
  <si>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</si>
  <si>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</si>
  <si>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</si>
  <si>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</si>
  <si>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</si>
  <si>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</si>
  <si>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</si>
  <si>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</si>
  <si>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</si>
  <si>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</si>
  <si>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</si>
  <si>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</si>
  <si>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</si>
  <si>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</si>
  <si>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</si>
  <si>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</si>
  <si>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</si>
  <si>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</si>
  <si>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</si>
  <si>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</si>
  <si>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</si>
  <si>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</si>
  <si>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</si>
  <si>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</si>
  <si>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</si>
  <si>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</si>
  <si>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</si>
  <si>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</si>
  <si>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</si>
  <si>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</si>
  <si>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</si>
  <si>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</si>
  <si>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</si>
  <si>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</si>
  <si>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</si>
  <si>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automation/Data/Results/Workbooks/LEPs/SN_LEP/SN_LEP_Database.Main.xlsx</t>
  </si>
  <si>
    <t>32. Swindon and Wiltshire</t>
  </si>
  <si>
    <t>28-02-2024 10:02:49</t>
  </si>
  <si>
    <t>Swindon and Wiltshire</t>
  </si>
  <si>
    <t>29 02 2024 03:55:45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</si>
</sst>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0.96217402139004982</c:v>
                </c:pt>
                <c:pt idx="2">
                  <c:v>7.4715589728757692E-2</c:v>
                </c:pt>
                <c:pt idx="3">
                  <c:v>1.14730414116333</c:v>
                </c:pt>
                <c:pt idx="4">
                  <c:v>0.4504941856950273</c:v>
                </c:pt>
                <c:pt idx="5">
                  <c:v>0.49058716305443451</c:v>
                </c:pt>
                <c:pt idx="7">
                  <c:v>0.69492656705718581</c:v>
                </c:pt>
                <c:pt idx="8">
                  <c:v>-0.53124126519897841</c:v>
                </c:pt>
                <c:pt idx="9">
                  <c:v>-8.4889765863027655E-2</c:v>
                </c:pt>
                <c:pt idx="10">
                  <c:v>3.3784262531734166</c:v>
                </c:pt>
                <c:pt idx="11">
                  <c:v>1.7530267495756258</c:v>
                </c:pt>
                <c:pt idx="12">
                  <c:v>-2.6756456904886594</c:v>
                </c:pt>
                <c:pt idx="13">
                  <c:v>-5.654700869500906</c:v>
                </c:pt>
                <c:pt idx="14">
                  <c:v>5.0076354334591233</c:v>
                </c:pt>
                <c:pt idx="15">
                  <c:v>0.27206342163998976</c:v>
                </c:pt>
                <c:pt idx="17">
                  <c:v>2.2317597465888461</c:v>
                </c:pt>
                <c:pt idx="18">
                  <c:v>0.14897867165566403</c:v>
                </c:pt>
                <c:pt idx="19">
                  <c:v>0.49706674886620394</c:v>
                </c:pt>
                <c:pt idx="20">
                  <c:v>0.88016122483556281</c:v>
                </c:pt>
                <c:pt idx="22">
                  <c:v>4.2002419860905915</c:v>
                </c:pt>
                <c:pt idx="24">
                  <c:v>2.7261870653064957</c:v>
                </c:pt>
                <c:pt idx="25">
                  <c:v>-3.0282874986957697</c:v>
                </c:pt>
                <c:pt idx="26">
                  <c:v>3.2275109429980686</c:v>
                </c:pt>
                <c:pt idx="27">
                  <c:v>1.8105569944153688</c:v>
                </c:pt>
                <c:pt idx="29">
                  <c:v>1.8360881339208879</c:v>
                </c:pt>
                <c:pt idx="30">
                  <c:v>12.099780644680514</c:v>
                </c:pt>
                <c:pt idx="31">
                  <c:v>-20.292208382428566</c:v>
                </c:pt>
                <c:pt idx="32">
                  <c:v>5.0149509121426572</c:v>
                </c:pt>
                <c:pt idx="33">
                  <c:v>3.8378679120833814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0.56100777769414467</c:v>
                </c:pt>
                <c:pt idx="2">
                  <c:v>1.247789447343961</c:v>
                </c:pt>
                <c:pt idx="3">
                  <c:v>0.60006362078419695</c:v>
                </c:pt>
                <c:pt idx="4">
                  <c:v>6.1897226861828969E-2</c:v>
                </c:pt>
                <c:pt idx="5">
                  <c:v>0.81310058797250395</c:v>
                </c:pt>
                <c:pt idx="7">
                  <c:v>0.50363157007387027</c:v>
                </c:pt>
                <c:pt idx="8">
                  <c:v>2.2280954972968114</c:v>
                </c:pt>
                <c:pt idx="9">
                  <c:v>0.93579440410549442</c:v>
                </c:pt>
                <c:pt idx="10">
                  <c:v>1.084550529677597</c:v>
                </c:pt>
                <c:pt idx="11">
                  <c:v>-0.6946818919985942</c:v>
                </c:pt>
                <c:pt idx="12">
                  <c:v>-0.30713865695330966</c:v>
                </c:pt>
                <c:pt idx="13">
                  <c:v>0.68588339438504509</c:v>
                </c:pt>
                <c:pt idx="14">
                  <c:v>-0.38131115609449928</c:v>
                </c:pt>
                <c:pt idx="15">
                  <c:v>0.79496820490327913</c:v>
                </c:pt>
                <c:pt idx="17">
                  <c:v>1.2304718798318737</c:v>
                </c:pt>
                <c:pt idx="18">
                  <c:v>0.14950880462845095</c:v>
                </c:pt>
                <c:pt idx="19">
                  <c:v>4.7208165780698863E-2</c:v>
                </c:pt>
                <c:pt idx="20">
                  <c:v>0.39661073967482974</c:v>
                </c:pt>
                <c:pt idx="22">
                  <c:v>0.69796716635881495</c:v>
                </c:pt>
                <c:pt idx="24">
                  <c:v>-0.3947127998499278</c:v>
                </c:pt>
                <c:pt idx="25">
                  <c:v>-1.0841529016575979</c:v>
                </c:pt>
                <c:pt idx="26">
                  <c:v>-2.5257866996153622</c:v>
                </c:pt>
                <c:pt idx="27">
                  <c:v>-0.68375616335466516</c:v>
                </c:pt>
                <c:pt idx="29">
                  <c:v>0.93291975830611662</c:v>
                </c:pt>
                <c:pt idx="30">
                  <c:v>-0.45592644589594888</c:v>
                </c:pt>
                <c:pt idx="31">
                  <c:v>-4.9601318746278604</c:v>
                </c:pt>
                <c:pt idx="32">
                  <c:v>0.40984139324287128</c:v>
                </c:pt>
                <c:pt idx="33">
                  <c:v>0.43797318172504873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7.5850000000000239</c:v>
                </c:pt>
                <c:pt idx="1">
                  <c:v>6.6480000000000086</c:v>
                </c:pt>
                <c:pt idx="2">
                  <c:v>6.8849999999999882</c:v>
                </c:pt>
                <c:pt idx="3">
                  <c:v>6.2900000000000196</c:v>
                </c:pt>
                <c:pt idx="4">
                  <c:v>6.5420000000000096</c:v>
                </c:pt>
                <c:pt idx="5">
                  <c:v>5.580999999999988</c:v>
                </c:pt>
                <c:pt idx="6">
                  <c:v>6.7009999999999987</c:v>
                </c:pt>
                <c:pt idx="7">
                  <c:v>7.4860000000000122</c:v>
                </c:pt>
                <c:pt idx="8">
                  <c:v>6.6159999999999979</c:v>
                </c:pt>
                <c:pt idx="9">
                  <c:v>5.7979999999999974</c:v>
                </c:pt>
                <c:pt idx="10">
                  <c:v>7.1280000000000179</c:v>
                </c:pt>
                <c:pt idx="11">
                  <c:v>7.1830000000000007</c:v>
                </c:pt>
                <c:pt idx="12">
                  <c:v>7.2319999999999878</c:v>
                </c:pt>
                <c:pt idx="13">
                  <c:v>7.3099999999999818</c:v>
                </c:pt>
                <c:pt idx="14">
                  <c:v>7.3600000000000119</c:v>
                </c:pt>
                <c:pt idx="15">
                  <c:v>7.3760000000000048</c:v>
                </c:pt>
                <c:pt idx="16">
                  <c:v>7.3959999999999972</c:v>
                </c:pt>
                <c:pt idx="17">
                  <c:v>7.4140000000000263</c:v>
                </c:pt>
                <c:pt idx="18">
                  <c:v>7.4309999999999965</c:v>
                </c:pt>
                <c:pt idx="19">
                  <c:v>7.4459999999999926</c:v>
                </c:pt>
                <c:pt idx="20">
                  <c:v>7.4709999999999965</c:v>
                </c:pt>
                <c:pt idx="21">
                  <c:v>7.4939999999999891</c:v>
                </c:pt>
                <c:pt idx="22">
                  <c:v>7.5170000000000181</c:v>
                </c:pt>
                <c:pt idx="23">
                  <c:v>7.5380000000000145</c:v>
                </c:pt>
                <c:pt idx="24" formatCode="#,##0.00">
                  <c:v>7.5590000000000055</c:v>
                </c:pt>
                <c:pt idx="25">
                  <c:v>7.5789999999999971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0.14800000000000013</c:v>
                </c:pt>
                <c:pt idx="1">
                  <c:v>0.1279999999999997</c:v>
                </c:pt>
                <c:pt idx="2">
                  <c:v>0.42999999999999849</c:v>
                </c:pt>
                <c:pt idx="3">
                  <c:v>0.31300000000000056</c:v>
                </c:pt>
                <c:pt idx="4">
                  <c:v>0.17799999999999996</c:v>
                </c:pt>
                <c:pt idx="5">
                  <c:v>0.45999999999999996</c:v>
                </c:pt>
                <c:pt idx="6">
                  <c:v>0.11700000000000015</c:v>
                </c:pt>
                <c:pt idx="7">
                  <c:v>5.8000000000000142E-2</c:v>
                </c:pt>
                <c:pt idx="8">
                  <c:v>0.30000000000000054</c:v>
                </c:pt>
                <c:pt idx="9">
                  <c:v>0.14499999999999943</c:v>
                </c:pt>
                <c:pt idx="10">
                  <c:v>0.14799999999999958</c:v>
                </c:pt>
                <c:pt idx="11">
                  <c:v>0.13700000000000004</c:v>
                </c:pt>
                <c:pt idx="12">
                  <c:v>0.13300000000000012</c:v>
                </c:pt>
                <c:pt idx="13">
                  <c:v>0.12400000000000007</c:v>
                </c:pt>
                <c:pt idx="14">
                  <c:v>0.11499999999999996</c:v>
                </c:pt>
                <c:pt idx="15">
                  <c:v>0.1079999999999999</c:v>
                </c:pt>
                <c:pt idx="16">
                  <c:v>0.10300000000000022</c:v>
                </c:pt>
                <c:pt idx="17">
                  <c:v>9.6999999999999836E-2</c:v>
                </c:pt>
                <c:pt idx="18">
                  <c:v>9.2999999999999874E-2</c:v>
                </c:pt>
                <c:pt idx="19">
                  <c:v>8.8999999999999871E-2</c:v>
                </c:pt>
                <c:pt idx="20">
                  <c:v>8.5000000000000075E-2</c:v>
                </c:pt>
                <c:pt idx="21">
                  <c:v>8.1000000000000183E-2</c:v>
                </c:pt>
                <c:pt idx="22">
                  <c:v>7.7999999999999931E-2</c:v>
                </c:pt>
                <c:pt idx="23">
                  <c:v>7.4000000000000107E-2</c:v>
                </c:pt>
                <c:pt idx="24" formatCode="#,##0.00">
                  <c:v>7.1999999999999939E-2</c:v>
                </c:pt>
                <c:pt idx="25">
                  <c:v>6.9000000000000047E-2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2.6960000000000011</c:v>
                </c:pt>
                <c:pt idx="1">
                  <c:v>1.2549999999999992</c:v>
                </c:pt>
                <c:pt idx="2">
                  <c:v>1.2920000000000018</c:v>
                </c:pt>
                <c:pt idx="3">
                  <c:v>1.3530000000000009</c:v>
                </c:pt>
                <c:pt idx="4">
                  <c:v>1.0430000000000013</c:v>
                </c:pt>
                <c:pt idx="5">
                  <c:v>0.63099999999999978</c:v>
                </c:pt>
                <c:pt idx="6">
                  <c:v>1.0010000000000008</c:v>
                </c:pt>
                <c:pt idx="7">
                  <c:v>0.79200000000000004</c:v>
                </c:pt>
                <c:pt idx="8">
                  <c:v>1.3979999999999959</c:v>
                </c:pt>
                <c:pt idx="9">
                  <c:v>0.90299999999999958</c:v>
                </c:pt>
                <c:pt idx="10">
                  <c:v>1.1169999999999987</c:v>
                </c:pt>
                <c:pt idx="11">
                  <c:v>1.0980000000000008</c:v>
                </c:pt>
                <c:pt idx="12">
                  <c:v>1.0770000000000008</c:v>
                </c:pt>
                <c:pt idx="13">
                  <c:v>1.0710000000000031</c:v>
                </c:pt>
                <c:pt idx="14">
                  <c:v>1.0680000000000001</c:v>
                </c:pt>
                <c:pt idx="15">
                  <c:v>1.0659999999999985</c:v>
                </c:pt>
                <c:pt idx="16">
                  <c:v>1.0630000000000037</c:v>
                </c:pt>
                <c:pt idx="17">
                  <c:v>1.0600000000000012</c:v>
                </c:pt>
                <c:pt idx="18">
                  <c:v>1.0570000000000017</c:v>
                </c:pt>
                <c:pt idx="19">
                  <c:v>1.0549999999999975</c:v>
                </c:pt>
                <c:pt idx="20">
                  <c:v>1.0529999999999997</c:v>
                </c:pt>
                <c:pt idx="21">
                  <c:v>1.0509999999999984</c:v>
                </c:pt>
                <c:pt idx="22">
                  <c:v>1.0489999999999993</c:v>
                </c:pt>
                <c:pt idx="23">
                  <c:v>1.0470000000000002</c:v>
                </c:pt>
                <c:pt idx="24" formatCode="#,##0.00">
                  <c:v>1.045000000000001</c:v>
                </c:pt>
                <c:pt idx="25">
                  <c:v>1.0429999999999962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2.1189999999999971</c:v>
                </c:pt>
                <c:pt idx="1">
                  <c:v>2.8119999999999994</c:v>
                </c:pt>
                <c:pt idx="2">
                  <c:v>2.6730000000000032</c:v>
                </c:pt>
                <c:pt idx="3">
                  <c:v>2.4890000000000061</c:v>
                </c:pt>
                <c:pt idx="4">
                  <c:v>2.2520000000000042</c:v>
                </c:pt>
                <c:pt idx="5">
                  <c:v>3.0239999999999996</c:v>
                </c:pt>
                <c:pt idx="6">
                  <c:v>2.6099999999999981</c:v>
                </c:pt>
                <c:pt idx="7">
                  <c:v>3.1029999999999989</c:v>
                </c:pt>
                <c:pt idx="8">
                  <c:v>2.9779999999999984</c:v>
                </c:pt>
                <c:pt idx="9">
                  <c:v>3.5749999999999971</c:v>
                </c:pt>
                <c:pt idx="10">
                  <c:v>3.3119999999999967</c:v>
                </c:pt>
                <c:pt idx="11">
                  <c:v>3.2499999999999973</c:v>
                </c:pt>
                <c:pt idx="12">
                  <c:v>3.2320000000000015</c:v>
                </c:pt>
                <c:pt idx="13">
                  <c:v>3.2839999999999936</c:v>
                </c:pt>
                <c:pt idx="14">
                  <c:v>3.4239999999999977</c:v>
                </c:pt>
                <c:pt idx="15">
                  <c:v>3.5020000000000064</c:v>
                </c:pt>
                <c:pt idx="16">
                  <c:v>3.5599999999999921</c:v>
                </c:pt>
                <c:pt idx="17">
                  <c:v>3.6039999999999983</c:v>
                </c:pt>
                <c:pt idx="18">
                  <c:v>3.639000000000002</c:v>
                </c:pt>
                <c:pt idx="19">
                  <c:v>3.6679999999999944</c:v>
                </c:pt>
                <c:pt idx="20">
                  <c:v>3.6950000000000087</c:v>
                </c:pt>
                <c:pt idx="21">
                  <c:v>3.7189999999999999</c:v>
                </c:pt>
                <c:pt idx="22">
                  <c:v>3.7419999999999942</c:v>
                </c:pt>
                <c:pt idx="23">
                  <c:v>3.7640000000000104</c:v>
                </c:pt>
                <c:pt idx="24" formatCode="#,##0.00">
                  <c:v>3.7859999999999898</c:v>
                </c:pt>
                <c:pt idx="25">
                  <c:v>3.8070000000000022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2.8419999999999974</c:v>
                </c:pt>
                <c:pt idx="1">
                  <c:v>2.5949999999999949</c:v>
                </c:pt>
                <c:pt idx="2">
                  <c:v>2.8689999999999904</c:v>
                </c:pt>
                <c:pt idx="3">
                  <c:v>2.6239999999999926</c:v>
                </c:pt>
                <c:pt idx="4">
                  <c:v>2.5480000000000014</c:v>
                </c:pt>
                <c:pt idx="5">
                  <c:v>2.8350000000000004</c:v>
                </c:pt>
                <c:pt idx="6">
                  <c:v>3.4120000000000035</c:v>
                </c:pt>
                <c:pt idx="7">
                  <c:v>3.2989999999999893</c:v>
                </c:pt>
                <c:pt idx="8">
                  <c:v>2.9719999999999973</c:v>
                </c:pt>
                <c:pt idx="9">
                  <c:v>3.2220000000000004</c:v>
                </c:pt>
                <c:pt idx="10">
                  <c:v>3.3229999999999973</c:v>
                </c:pt>
                <c:pt idx="11">
                  <c:v>3.2549999999999959</c:v>
                </c:pt>
                <c:pt idx="12">
                  <c:v>3.1930000000000045</c:v>
                </c:pt>
                <c:pt idx="13">
                  <c:v>3.1569999999999867</c:v>
                </c:pt>
                <c:pt idx="14">
                  <c:v>3.0869999999999975</c:v>
                </c:pt>
                <c:pt idx="15">
                  <c:v>2.9969999999999968</c:v>
                </c:pt>
                <c:pt idx="16">
                  <c:v>2.9209999999999998</c:v>
                </c:pt>
                <c:pt idx="17">
                  <c:v>2.8429999999999991</c:v>
                </c:pt>
                <c:pt idx="18">
                  <c:v>2.7640000000000038</c:v>
                </c:pt>
                <c:pt idx="19">
                  <c:v>2.6869999999999989</c:v>
                </c:pt>
                <c:pt idx="20">
                  <c:v>2.6129999999999991</c:v>
                </c:pt>
                <c:pt idx="21">
                  <c:v>2.5410000000000004</c:v>
                </c:pt>
                <c:pt idx="22">
                  <c:v>2.4699999999999931</c:v>
                </c:pt>
                <c:pt idx="23">
                  <c:v>2.4000000000000021</c:v>
                </c:pt>
                <c:pt idx="24" formatCode="#,##0.00">
                  <c:v>2.3310000000000053</c:v>
                </c:pt>
                <c:pt idx="25">
                  <c:v>2.2639999999999985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4.3229999999999986</c:v>
                </c:pt>
                <c:pt idx="1">
                  <c:v>5.3869999999999738</c:v>
                </c:pt>
                <c:pt idx="2">
                  <c:v>5.1260000000000003</c:v>
                </c:pt>
                <c:pt idx="3">
                  <c:v>5.6879999999999908</c:v>
                </c:pt>
                <c:pt idx="4">
                  <c:v>4.61099999999999</c:v>
                </c:pt>
                <c:pt idx="5">
                  <c:v>5.4660000000000117</c:v>
                </c:pt>
                <c:pt idx="6">
                  <c:v>4.7810000000000121</c:v>
                </c:pt>
                <c:pt idx="7">
                  <c:v>5.2090000000000076</c:v>
                </c:pt>
                <c:pt idx="8">
                  <c:v>4.5870000000000122</c:v>
                </c:pt>
                <c:pt idx="9">
                  <c:v>4.7949999999999786</c:v>
                </c:pt>
                <c:pt idx="10">
                  <c:v>4.6869999999999861</c:v>
                </c:pt>
                <c:pt idx="11">
                  <c:v>4.6939999999999955</c:v>
                </c:pt>
                <c:pt idx="12">
                  <c:v>4.6510000000000007</c:v>
                </c:pt>
                <c:pt idx="13">
                  <c:v>4.6099999999999905</c:v>
                </c:pt>
                <c:pt idx="14">
                  <c:v>4.5720000000000018</c:v>
                </c:pt>
                <c:pt idx="15">
                  <c:v>4.5350000000000019</c:v>
                </c:pt>
                <c:pt idx="16">
                  <c:v>4.476999999999995</c:v>
                </c:pt>
                <c:pt idx="17">
                  <c:v>4.4200000000000088</c:v>
                </c:pt>
                <c:pt idx="18">
                  <c:v>4.3630000000000049</c:v>
                </c:pt>
                <c:pt idx="19">
                  <c:v>4.3069999999999995</c:v>
                </c:pt>
                <c:pt idx="20">
                  <c:v>4.2529999999999877</c:v>
                </c:pt>
                <c:pt idx="21">
                  <c:v>4.1980000000000119</c:v>
                </c:pt>
                <c:pt idx="22">
                  <c:v>4.1430000000000069</c:v>
                </c:pt>
                <c:pt idx="23">
                  <c:v>4.0889999999999835</c:v>
                </c:pt>
                <c:pt idx="24" formatCode="#,##0.00">
                  <c:v>4.0339999999999971</c:v>
                </c:pt>
                <c:pt idx="25">
                  <c:v>3.9800000000000058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24.83799999999999</c:v>
                </c:pt>
                <c:pt idx="1">
                  <c:v>22.356000000000051</c:v>
                </c:pt>
                <c:pt idx="2">
                  <c:v>23.81200000000003</c:v>
                </c:pt>
                <c:pt idx="3">
                  <c:v>22.064999999999941</c:v>
                </c:pt>
                <c:pt idx="4">
                  <c:v>22.249000000000017</c:v>
                </c:pt>
                <c:pt idx="5">
                  <c:v>21.368999999999971</c:v>
                </c:pt>
                <c:pt idx="6">
                  <c:v>23.263999999999978</c:v>
                </c:pt>
                <c:pt idx="7">
                  <c:v>22.361000000000036</c:v>
                </c:pt>
                <c:pt idx="8">
                  <c:v>23.615999999999968</c:v>
                </c:pt>
                <c:pt idx="9">
                  <c:v>24.372000000000053</c:v>
                </c:pt>
                <c:pt idx="10">
                  <c:v>24.445000000000007</c:v>
                </c:pt>
                <c:pt idx="11">
                  <c:v>24.362999999999971</c:v>
                </c:pt>
                <c:pt idx="12">
                  <c:v>24.283999999999899</c:v>
                </c:pt>
                <c:pt idx="13">
                  <c:v>24.180999999999976</c:v>
                </c:pt>
                <c:pt idx="14">
                  <c:v>24.138999999999967</c:v>
                </c:pt>
                <c:pt idx="15">
                  <c:v>23.965000000000053</c:v>
                </c:pt>
                <c:pt idx="16">
                  <c:v>23.852000000000118</c:v>
                </c:pt>
                <c:pt idx="17">
                  <c:v>23.737000000000016</c:v>
                </c:pt>
                <c:pt idx="18">
                  <c:v>23.629999999999974</c:v>
                </c:pt>
                <c:pt idx="19">
                  <c:v>23.528000000000034</c:v>
                </c:pt>
                <c:pt idx="20">
                  <c:v>23.450999999999922</c:v>
                </c:pt>
                <c:pt idx="21">
                  <c:v>23.360000000000049</c:v>
                </c:pt>
                <c:pt idx="22">
                  <c:v>23.271999999999981</c:v>
                </c:pt>
                <c:pt idx="23">
                  <c:v>23.186999999999912</c:v>
                </c:pt>
                <c:pt idx="24" formatCode="#,##0.00">
                  <c:v>23.106999999999978</c:v>
                </c:pt>
                <c:pt idx="25">
                  <c:v>23.036999999999971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19.265999999999945</c:v>
                </c:pt>
                <c:pt idx="1">
                  <c:v>22.117000000000083</c:v>
                </c:pt>
                <c:pt idx="2">
                  <c:v>20.770000000000078</c:v>
                </c:pt>
                <c:pt idx="3">
                  <c:v>21.591000000000012</c:v>
                </c:pt>
                <c:pt idx="4">
                  <c:v>23.551000000000045</c:v>
                </c:pt>
                <c:pt idx="5">
                  <c:v>21.527000000000022</c:v>
                </c:pt>
                <c:pt idx="6">
                  <c:v>23.887999999999973</c:v>
                </c:pt>
                <c:pt idx="7">
                  <c:v>25.031999999999982</c:v>
                </c:pt>
                <c:pt idx="8">
                  <c:v>23.625000000000021</c:v>
                </c:pt>
                <c:pt idx="9">
                  <c:v>26.687999999999999</c:v>
                </c:pt>
                <c:pt idx="10">
                  <c:v>26.44400000000007</c:v>
                </c:pt>
                <c:pt idx="11">
                  <c:v>26.350000000000026</c:v>
                </c:pt>
                <c:pt idx="12">
                  <c:v>26.600999999999999</c:v>
                </c:pt>
                <c:pt idx="13">
                  <c:v>27.123999999999942</c:v>
                </c:pt>
                <c:pt idx="14">
                  <c:v>27.524000000000022</c:v>
                </c:pt>
                <c:pt idx="15">
                  <c:v>27.709999999999983</c:v>
                </c:pt>
                <c:pt idx="16">
                  <c:v>27.879999999999974</c:v>
                </c:pt>
                <c:pt idx="17">
                  <c:v>28.017000000000028</c:v>
                </c:pt>
                <c:pt idx="18">
                  <c:v>28.170999999999943</c:v>
                </c:pt>
                <c:pt idx="19">
                  <c:v>28.318000000000005</c:v>
                </c:pt>
                <c:pt idx="20">
                  <c:v>28.482999999999961</c:v>
                </c:pt>
                <c:pt idx="21">
                  <c:v>28.651000000000071</c:v>
                </c:pt>
                <c:pt idx="22">
                  <c:v>28.822999999999933</c:v>
                </c:pt>
                <c:pt idx="23">
                  <c:v>28.996999999999982</c:v>
                </c:pt>
                <c:pt idx="24" formatCode="#,##0.00">
                  <c:v>29.174000000000003</c:v>
                </c:pt>
                <c:pt idx="25">
                  <c:v>29.352000000000015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54.638000000000048</c:v>
                </c:pt>
                <c:pt idx="1">
                  <c:v>54.368000000000002</c:v>
                </c:pt>
                <c:pt idx="2">
                  <c:v>52.947000000000031</c:v>
                </c:pt>
                <c:pt idx="3">
                  <c:v>55.402000000000051</c:v>
                </c:pt>
                <c:pt idx="4">
                  <c:v>55.45700000000015</c:v>
                </c:pt>
                <c:pt idx="5">
                  <c:v>56.570000000000014</c:v>
                </c:pt>
                <c:pt idx="6">
                  <c:v>59.923999999999971</c:v>
                </c:pt>
                <c:pt idx="7">
                  <c:v>58.438999999999872</c:v>
                </c:pt>
                <c:pt idx="8">
                  <c:v>58.1980000000001</c:v>
                </c:pt>
                <c:pt idx="9">
                  <c:v>56.90500000000003</c:v>
                </c:pt>
                <c:pt idx="10">
                  <c:v>57.989999999999959</c:v>
                </c:pt>
                <c:pt idx="11">
                  <c:v>58.157000000000025</c:v>
                </c:pt>
                <c:pt idx="12">
                  <c:v>58.157999999999753</c:v>
                </c:pt>
                <c:pt idx="13">
                  <c:v>58.118000000000094</c:v>
                </c:pt>
                <c:pt idx="14">
                  <c:v>58.157999999999859</c:v>
                </c:pt>
                <c:pt idx="15">
                  <c:v>58.22300000000002</c:v>
                </c:pt>
                <c:pt idx="16">
                  <c:v>58.245999999999917</c:v>
                </c:pt>
                <c:pt idx="17">
                  <c:v>58.259999999999962</c:v>
                </c:pt>
                <c:pt idx="18">
                  <c:v>58.265999999999948</c:v>
                </c:pt>
                <c:pt idx="19">
                  <c:v>58.270000000000039</c:v>
                </c:pt>
                <c:pt idx="20">
                  <c:v>58.285999999999859</c:v>
                </c:pt>
                <c:pt idx="21">
                  <c:v>58.304000000000002</c:v>
                </c:pt>
                <c:pt idx="22">
                  <c:v>58.320999999999941</c:v>
                </c:pt>
                <c:pt idx="23">
                  <c:v>58.35299999999998</c:v>
                </c:pt>
                <c:pt idx="24" formatCode="#,##0.00">
                  <c:v>58.380000000000045</c:v>
                </c:pt>
                <c:pt idx="25">
                  <c:v>58.402000000000044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14.517999999999981</c:v>
                </c:pt>
                <c:pt idx="1">
                  <c:v>17.731999999999974</c:v>
                </c:pt>
                <c:pt idx="2">
                  <c:v>14.629999999999974</c:v>
                </c:pt>
                <c:pt idx="3">
                  <c:v>15.084000000000003</c:v>
                </c:pt>
                <c:pt idx="4">
                  <c:v>14.170000000000027</c:v>
                </c:pt>
                <c:pt idx="5">
                  <c:v>16.730999999999998</c:v>
                </c:pt>
                <c:pt idx="6">
                  <c:v>16.630000000000017</c:v>
                </c:pt>
                <c:pt idx="7">
                  <c:v>15.543000000000029</c:v>
                </c:pt>
                <c:pt idx="8">
                  <c:v>16.492999999999974</c:v>
                </c:pt>
                <c:pt idx="9">
                  <c:v>16.973999999999986</c:v>
                </c:pt>
                <c:pt idx="10">
                  <c:v>16.856000000000002</c:v>
                </c:pt>
                <c:pt idx="11">
                  <c:v>17.411000000000033</c:v>
                </c:pt>
                <c:pt idx="12">
                  <c:v>17.231000000000037</c:v>
                </c:pt>
                <c:pt idx="13">
                  <c:v>17.21100000000002</c:v>
                </c:pt>
                <c:pt idx="14">
                  <c:v>17.251000000000001</c:v>
                </c:pt>
                <c:pt idx="15">
                  <c:v>17.263999999999999</c:v>
                </c:pt>
                <c:pt idx="16">
                  <c:v>17.266000000000005</c:v>
                </c:pt>
                <c:pt idx="17">
                  <c:v>17.265000000000011</c:v>
                </c:pt>
                <c:pt idx="18">
                  <c:v>17.262000000000015</c:v>
                </c:pt>
                <c:pt idx="19">
                  <c:v>17.259000000000022</c:v>
                </c:pt>
                <c:pt idx="20">
                  <c:v>17.260000000000055</c:v>
                </c:pt>
                <c:pt idx="21">
                  <c:v>17.256000000000022</c:v>
                </c:pt>
                <c:pt idx="22">
                  <c:v>17.25200000000001</c:v>
                </c:pt>
                <c:pt idx="23">
                  <c:v>17.248000000000001</c:v>
                </c:pt>
                <c:pt idx="24" formatCode="#,##0.00">
                  <c:v>17.243000000000027</c:v>
                </c:pt>
                <c:pt idx="25">
                  <c:v>17.238000000000032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25.786999999999953</c:v>
                </c:pt>
                <c:pt idx="1">
                  <c:v>23.778000000000034</c:v>
                </c:pt>
                <c:pt idx="2">
                  <c:v>23.696999999999978</c:v>
                </c:pt>
                <c:pt idx="3">
                  <c:v>24.381000000000043</c:v>
                </c:pt>
                <c:pt idx="4">
                  <c:v>26.661000000000026</c:v>
                </c:pt>
                <c:pt idx="5">
                  <c:v>24.176999999999975</c:v>
                </c:pt>
                <c:pt idx="6">
                  <c:v>27.116999999999951</c:v>
                </c:pt>
                <c:pt idx="7">
                  <c:v>29.497</c:v>
                </c:pt>
                <c:pt idx="8">
                  <c:v>29.706000000000028</c:v>
                </c:pt>
                <c:pt idx="9">
                  <c:v>27.87900000000004</c:v>
                </c:pt>
                <c:pt idx="10">
                  <c:v>26.998000000000001</c:v>
                </c:pt>
                <c:pt idx="11">
                  <c:v>25.961000000000002</c:v>
                </c:pt>
                <c:pt idx="12">
                  <c:v>26.55600000000004</c:v>
                </c:pt>
                <c:pt idx="13">
                  <c:v>27.485000000000067</c:v>
                </c:pt>
                <c:pt idx="14">
                  <c:v>28.278999999999932</c:v>
                </c:pt>
                <c:pt idx="15">
                  <c:v>28.80800000000001</c:v>
                </c:pt>
                <c:pt idx="16">
                  <c:v>29.276000000000014</c:v>
                </c:pt>
                <c:pt idx="17">
                  <c:v>29.700999999999979</c:v>
                </c:pt>
                <c:pt idx="18">
                  <c:v>30.099000000000014</c:v>
                </c:pt>
                <c:pt idx="19">
                  <c:v>30.475999999999974</c:v>
                </c:pt>
                <c:pt idx="20">
                  <c:v>30.846000000000004</c:v>
                </c:pt>
                <c:pt idx="21">
                  <c:v>31.195999999999998</c:v>
                </c:pt>
                <c:pt idx="22">
                  <c:v>31.530999999999956</c:v>
                </c:pt>
                <c:pt idx="23">
                  <c:v>31.849000000000057</c:v>
                </c:pt>
                <c:pt idx="24" formatCode="#,##0.00">
                  <c:v>32.150000000000027</c:v>
                </c:pt>
                <c:pt idx="25">
                  <c:v>32.433999999999983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1.3940000000000001</c:v>
                </c:pt>
                <c:pt idx="1">
                  <c:v>2.1909999999999985</c:v>
                </c:pt>
                <c:pt idx="2">
                  <c:v>2.5450000000000004</c:v>
                </c:pt>
                <c:pt idx="3">
                  <c:v>1.4389999999999998</c:v>
                </c:pt>
                <c:pt idx="4">
                  <c:v>2.2529999999999957</c:v>
                </c:pt>
                <c:pt idx="5">
                  <c:v>1.5609999999999988</c:v>
                </c:pt>
                <c:pt idx="6">
                  <c:v>1.6419999999999995</c:v>
                </c:pt>
                <c:pt idx="7">
                  <c:v>1.800999999999999</c:v>
                </c:pt>
                <c:pt idx="8">
                  <c:v>1.8359999999999996</c:v>
                </c:pt>
                <c:pt idx="9">
                  <c:v>2.1629999999999949</c:v>
                </c:pt>
                <c:pt idx="10">
                  <c:v>1.9930000000000001</c:v>
                </c:pt>
                <c:pt idx="11">
                  <c:v>1.9679999999999997</c:v>
                </c:pt>
                <c:pt idx="12">
                  <c:v>1.9560000000000026</c:v>
                </c:pt>
                <c:pt idx="13">
                  <c:v>1.9429999999999992</c:v>
                </c:pt>
                <c:pt idx="14">
                  <c:v>1.9330000000000016</c:v>
                </c:pt>
                <c:pt idx="15">
                  <c:v>1.9300000000000013</c:v>
                </c:pt>
                <c:pt idx="16">
                  <c:v>1.9260000000000013</c:v>
                </c:pt>
                <c:pt idx="17">
                  <c:v>1.9209999999999989</c:v>
                </c:pt>
                <c:pt idx="18">
                  <c:v>1.9170000000000054</c:v>
                </c:pt>
                <c:pt idx="19">
                  <c:v>1.9119999999999968</c:v>
                </c:pt>
                <c:pt idx="20">
                  <c:v>1.907000000000004</c:v>
                </c:pt>
                <c:pt idx="21">
                  <c:v>1.9020000000000008</c:v>
                </c:pt>
                <c:pt idx="22">
                  <c:v>1.8969999999999996</c:v>
                </c:pt>
                <c:pt idx="23">
                  <c:v>1.8919999999999977</c:v>
                </c:pt>
                <c:pt idx="24" formatCode="#,##0.00">
                  <c:v>1.8869999999999971</c:v>
                </c:pt>
                <c:pt idx="25">
                  <c:v>1.8819999999999983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10.852999999999998</c:v>
                </c:pt>
                <c:pt idx="1">
                  <c:v>10.854000000000037</c:v>
                </c:pt>
                <c:pt idx="2">
                  <c:v>9.8070000000000004</c:v>
                </c:pt>
                <c:pt idx="3">
                  <c:v>10.085000000000001</c:v>
                </c:pt>
                <c:pt idx="4">
                  <c:v>10.247999999999971</c:v>
                </c:pt>
                <c:pt idx="5">
                  <c:v>12.216999999999983</c:v>
                </c:pt>
                <c:pt idx="6">
                  <c:v>12.634999999999993</c:v>
                </c:pt>
                <c:pt idx="7">
                  <c:v>12.410999999999994</c:v>
                </c:pt>
                <c:pt idx="8">
                  <c:v>11.80699999999999</c:v>
                </c:pt>
                <c:pt idx="9">
                  <c:v>9.4239999999999782</c:v>
                </c:pt>
                <c:pt idx="10">
                  <c:v>9.1320000000000032</c:v>
                </c:pt>
                <c:pt idx="11">
                  <c:v>9.2680000000000184</c:v>
                </c:pt>
                <c:pt idx="12">
                  <c:v>9.3190000000000097</c:v>
                </c:pt>
                <c:pt idx="13">
                  <c:v>9.4410000000000132</c:v>
                </c:pt>
                <c:pt idx="14">
                  <c:v>9.5339999999999687</c:v>
                </c:pt>
                <c:pt idx="15">
                  <c:v>9.6109999999999953</c:v>
                </c:pt>
                <c:pt idx="16">
                  <c:v>9.6780000000000239</c:v>
                </c:pt>
                <c:pt idx="17">
                  <c:v>9.7330000000000254</c:v>
                </c:pt>
                <c:pt idx="18">
                  <c:v>9.7839999999999883</c:v>
                </c:pt>
                <c:pt idx="19">
                  <c:v>9.834000000000005</c:v>
                </c:pt>
                <c:pt idx="20">
                  <c:v>9.8870000000000005</c:v>
                </c:pt>
                <c:pt idx="21">
                  <c:v>9.9400000000000031</c:v>
                </c:pt>
                <c:pt idx="22">
                  <c:v>9.9899999999999967</c:v>
                </c:pt>
                <c:pt idx="23">
                  <c:v>10.036000000000028</c:v>
                </c:pt>
                <c:pt idx="24" formatCode="#,##0.00">
                  <c:v>10.079000000000011</c:v>
                </c:pt>
                <c:pt idx="25">
                  <c:v>10.118000000000032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12.099999999999957</c:v>
                </c:pt>
                <c:pt idx="1">
                  <c:v>12.216000000000003</c:v>
                </c:pt>
                <c:pt idx="2">
                  <c:v>15.039999999999971</c:v>
                </c:pt>
                <c:pt idx="3">
                  <c:v>17.562000000000005</c:v>
                </c:pt>
                <c:pt idx="4">
                  <c:v>17.639000000000017</c:v>
                </c:pt>
                <c:pt idx="5">
                  <c:v>17.727000000000007</c:v>
                </c:pt>
                <c:pt idx="6">
                  <c:v>17.092000000000041</c:v>
                </c:pt>
                <c:pt idx="7">
                  <c:v>13.873000000000031</c:v>
                </c:pt>
                <c:pt idx="8">
                  <c:v>14.332000000000031</c:v>
                </c:pt>
                <c:pt idx="9">
                  <c:v>13.64800000000001</c:v>
                </c:pt>
                <c:pt idx="10">
                  <c:v>15.479000000000008</c:v>
                </c:pt>
                <c:pt idx="11">
                  <c:v>15.801000000000007</c:v>
                </c:pt>
                <c:pt idx="12">
                  <c:v>15.735000000000003</c:v>
                </c:pt>
                <c:pt idx="13">
                  <c:v>15.65599999999996</c:v>
                </c:pt>
                <c:pt idx="14">
                  <c:v>15.544999999999984</c:v>
                </c:pt>
                <c:pt idx="15">
                  <c:v>15.463999999999993</c:v>
                </c:pt>
                <c:pt idx="16">
                  <c:v>15.403999999999984</c:v>
                </c:pt>
                <c:pt idx="17">
                  <c:v>15.340999999999983</c:v>
                </c:pt>
                <c:pt idx="18">
                  <c:v>15.277000000000008</c:v>
                </c:pt>
                <c:pt idx="19">
                  <c:v>15.211000000000007</c:v>
                </c:pt>
                <c:pt idx="20">
                  <c:v>15.148999999999974</c:v>
                </c:pt>
                <c:pt idx="21">
                  <c:v>15.075000000000026</c:v>
                </c:pt>
                <c:pt idx="22">
                  <c:v>15.00100000000001</c:v>
                </c:pt>
                <c:pt idx="23">
                  <c:v>14.928000000000017</c:v>
                </c:pt>
                <c:pt idx="24" formatCode="#,##0.00">
                  <c:v>14.854000000000003</c:v>
                </c:pt>
                <c:pt idx="25">
                  <c:v>14.781000000000031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5.6050000000000058</c:v>
                </c:pt>
                <c:pt idx="1">
                  <c:v>5.0909999999999931</c:v>
                </c:pt>
                <c:pt idx="2">
                  <c:v>5.3699999999999983</c:v>
                </c:pt>
                <c:pt idx="3">
                  <c:v>6.3549999999999898</c:v>
                </c:pt>
                <c:pt idx="4">
                  <c:v>7.3709999999999969</c:v>
                </c:pt>
                <c:pt idx="5">
                  <c:v>6.2790000000000052</c:v>
                </c:pt>
                <c:pt idx="6">
                  <c:v>6.8499999999999925</c:v>
                </c:pt>
                <c:pt idx="7">
                  <c:v>6.5160000000000009</c:v>
                </c:pt>
                <c:pt idx="8">
                  <c:v>6.5880000000000027</c:v>
                </c:pt>
                <c:pt idx="9">
                  <c:v>6.5939999999999959</c:v>
                </c:pt>
                <c:pt idx="10">
                  <c:v>6.8489999999999736</c:v>
                </c:pt>
                <c:pt idx="11">
                  <c:v>6.6410000000000089</c:v>
                </c:pt>
                <c:pt idx="12">
                  <c:v>6.4300000000000246</c:v>
                </c:pt>
                <c:pt idx="13">
                  <c:v>6.2639999999999967</c:v>
                </c:pt>
                <c:pt idx="14">
                  <c:v>6.1490000000000062</c:v>
                </c:pt>
                <c:pt idx="15">
                  <c:v>6.1269999999999971</c:v>
                </c:pt>
                <c:pt idx="16">
                  <c:v>6.1219999999999981</c:v>
                </c:pt>
                <c:pt idx="17">
                  <c:v>6.1240000000000041</c:v>
                </c:pt>
                <c:pt idx="18">
                  <c:v>6.1300000000000088</c:v>
                </c:pt>
                <c:pt idx="19">
                  <c:v>6.1369999999999809</c:v>
                </c:pt>
                <c:pt idx="20">
                  <c:v>6.1440000000000063</c:v>
                </c:pt>
                <c:pt idx="21">
                  <c:v>6.15099999999999</c:v>
                </c:pt>
                <c:pt idx="22">
                  <c:v>6.1569999999999947</c:v>
                </c:pt>
                <c:pt idx="23">
                  <c:v>6.1629999999999976</c:v>
                </c:pt>
                <c:pt idx="24" formatCode="#,##0.00">
                  <c:v>6.1670000000000122</c:v>
                </c:pt>
                <c:pt idx="25">
                  <c:v>6.1689999999999987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27.353999999999907</c:v>
                </c:pt>
                <c:pt idx="1">
                  <c:v>27.779000000000064</c:v>
                </c:pt>
                <c:pt idx="2">
                  <c:v>27.050000000000018</c:v>
                </c:pt>
                <c:pt idx="3">
                  <c:v>27.642000000000017</c:v>
                </c:pt>
                <c:pt idx="4">
                  <c:v>31.500000000000021</c:v>
                </c:pt>
                <c:pt idx="5">
                  <c:v>33.249000000000073</c:v>
                </c:pt>
                <c:pt idx="6">
                  <c:v>34.261999999999972</c:v>
                </c:pt>
                <c:pt idx="7">
                  <c:v>33.139000000000053</c:v>
                </c:pt>
                <c:pt idx="8">
                  <c:v>34.638000000000005</c:v>
                </c:pt>
                <c:pt idx="9">
                  <c:v>40.181000000000012</c:v>
                </c:pt>
                <c:pt idx="10">
                  <c:v>39.257999999999996</c:v>
                </c:pt>
                <c:pt idx="11">
                  <c:v>40.437000000000054</c:v>
                </c:pt>
                <c:pt idx="12">
                  <c:v>40.820999999999884</c:v>
                </c:pt>
                <c:pt idx="13">
                  <c:v>41.257999999999896</c:v>
                </c:pt>
                <c:pt idx="14">
                  <c:v>41.733000000000011</c:v>
                </c:pt>
                <c:pt idx="15">
                  <c:v>42.114000000000004</c:v>
                </c:pt>
                <c:pt idx="16">
                  <c:v>42.472000000000051</c:v>
                </c:pt>
                <c:pt idx="17">
                  <c:v>42.844999999999963</c:v>
                </c:pt>
                <c:pt idx="18">
                  <c:v>43.229999999999897</c:v>
                </c:pt>
                <c:pt idx="19">
                  <c:v>43.630000000000102</c:v>
                </c:pt>
                <c:pt idx="20">
                  <c:v>44.049000000000028</c:v>
                </c:pt>
                <c:pt idx="21">
                  <c:v>44.463000000000001</c:v>
                </c:pt>
                <c:pt idx="22">
                  <c:v>44.880000000000031</c:v>
                </c:pt>
                <c:pt idx="23">
                  <c:v>45.300999999999959</c:v>
                </c:pt>
                <c:pt idx="24" formatCode="#,##0.00">
                  <c:v>45.725000000000058</c:v>
                </c:pt>
                <c:pt idx="25">
                  <c:v>46.153000000000013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24.178000000000047</c:v>
                </c:pt>
                <c:pt idx="1">
                  <c:v>23.8369999999999</c:v>
                </c:pt>
                <c:pt idx="2">
                  <c:v>24.809000000000001</c:v>
                </c:pt>
                <c:pt idx="3">
                  <c:v>24.917999999999985</c:v>
                </c:pt>
                <c:pt idx="4">
                  <c:v>28.561000000000043</c:v>
                </c:pt>
                <c:pt idx="5">
                  <c:v>28.791999999999977</c:v>
                </c:pt>
                <c:pt idx="6">
                  <c:v>33.128999999999948</c:v>
                </c:pt>
                <c:pt idx="7">
                  <c:v>30.118000000000034</c:v>
                </c:pt>
                <c:pt idx="8">
                  <c:v>28.976999999999968</c:v>
                </c:pt>
                <c:pt idx="9">
                  <c:v>29.373000000000026</c:v>
                </c:pt>
                <c:pt idx="10">
                  <c:v>28.669999999999938</c:v>
                </c:pt>
                <c:pt idx="11">
                  <c:v>29.201999999999941</c:v>
                </c:pt>
                <c:pt idx="12">
                  <c:v>29.85799999999999</c:v>
                </c:pt>
                <c:pt idx="13">
                  <c:v>30.441000000000017</c:v>
                </c:pt>
                <c:pt idx="14">
                  <c:v>30.692000000000011</c:v>
                </c:pt>
                <c:pt idx="15">
                  <c:v>30.885000000000048</c:v>
                </c:pt>
                <c:pt idx="16">
                  <c:v>31.098000000000066</c:v>
                </c:pt>
                <c:pt idx="17">
                  <c:v>31.308999999999976</c:v>
                </c:pt>
                <c:pt idx="18">
                  <c:v>31.517999999999997</c:v>
                </c:pt>
                <c:pt idx="19">
                  <c:v>31.726999999999983</c:v>
                </c:pt>
                <c:pt idx="20">
                  <c:v>31.940999999999988</c:v>
                </c:pt>
                <c:pt idx="21">
                  <c:v>32.147000000000013</c:v>
                </c:pt>
                <c:pt idx="22">
                  <c:v>32.35300000000008</c:v>
                </c:pt>
                <c:pt idx="23">
                  <c:v>32.557999999999964</c:v>
                </c:pt>
                <c:pt idx="24" formatCode="#,##0.00">
                  <c:v>32.763999999999946</c:v>
                </c:pt>
                <c:pt idx="25">
                  <c:v>32.969000000000023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10.648999999999994</c:v>
                </c:pt>
                <c:pt idx="1">
                  <c:v>10.227999999999994</c:v>
                </c:pt>
                <c:pt idx="2">
                  <c:v>8.865000000000002</c:v>
                </c:pt>
                <c:pt idx="3">
                  <c:v>9.0809999999999924</c:v>
                </c:pt>
                <c:pt idx="4">
                  <c:v>9.6410000000000107</c:v>
                </c:pt>
                <c:pt idx="5">
                  <c:v>9.9309999999999921</c:v>
                </c:pt>
                <c:pt idx="6">
                  <c:v>9.3339999999999961</c:v>
                </c:pt>
                <c:pt idx="7">
                  <c:v>8.6460000000000043</c:v>
                </c:pt>
                <c:pt idx="8">
                  <c:v>10.569000000000029</c:v>
                </c:pt>
                <c:pt idx="9">
                  <c:v>10.811000000000016</c:v>
                </c:pt>
                <c:pt idx="10">
                  <c:v>9.6699999999999733</c:v>
                </c:pt>
                <c:pt idx="11">
                  <c:v>10.198000000000013</c:v>
                </c:pt>
                <c:pt idx="12">
                  <c:v>10.698999999999998</c:v>
                </c:pt>
                <c:pt idx="13">
                  <c:v>11.106000000000021</c:v>
                </c:pt>
                <c:pt idx="14">
                  <c:v>11.35100000000002</c:v>
                </c:pt>
                <c:pt idx="15">
                  <c:v>11.497999999999994</c:v>
                </c:pt>
                <c:pt idx="16">
                  <c:v>11.695999999999977</c:v>
                </c:pt>
                <c:pt idx="17">
                  <c:v>11.885000000000037</c:v>
                </c:pt>
                <c:pt idx="18">
                  <c:v>12.067000000000032</c:v>
                </c:pt>
                <c:pt idx="19">
                  <c:v>12.245000000000012</c:v>
                </c:pt>
                <c:pt idx="20">
                  <c:v>12.435999999999975</c:v>
                </c:pt>
                <c:pt idx="21">
                  <c:v>12.634999999999996</c:v>
                </c:pt>
                <c:pt idx="22">
                  <c:v>12.839000000000004</c:v>
                </c:pt>
                <c:pt idx="23">
                  <c:v>13.044999999999996</c:v>
                </c:pt>
                <c:pt idx="24" formatCode="#,##0.00">
                  <c:v>13.251000000000015</c:v>
                </c:pt>
                <c:pt idx="25">
                  <c:v>13.458000000000014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10.007999999999997</c:v>
                </c:pt>
                <c:pt idx="1">
                  <c:v>9.0239999999999867</c:v>
                </c:pt>
                <c:pt idx="2">
                  <c:v>8.6310000000000073</c:v>
                </c:pt>
                <c:pt idx="3">
                  <c:v>12.075000000000006</c:v>
                </c:pt>
                <c:pt idx="4">
                  <c:v>10.932000000000004</c:v>
                </c:pt>
                <c:pt idx="5">
                  <c:v>9.5649999999999995</c:v>
                </c:pt>
                <c:pt idx="6">
                  <c:v>10.965999999999998</c:v>
                </c:pt>
                <c:pt idx="7">
                  <c:v>9.8730000000000011</c:v>
                </c:pt>
                <c:pt idx="8">
                  <c:v>9.6750000000000078</c:v>
                </c:pt>
                <c:pt idx="9">
                  <c:v>10.912000000000004</c:v>
                </c:pt>
                <c:pt idx="10">
                  <c:v>9.9020000000000206</c:v>
                </c:pt>
                <c:pt idx="11">
                  <c:v>10.112000000000002</c:v>
                </c:pt>
                <c:pt idx="12">
                  <c:v>10.212999999999985</c:v>
                </c:pt>
                <c:pt idx="13">
                  <c:v>10.274999999999995</c:v>
                </c:pt>
                <c:pt idx="14">
                  <c:v>10.338999999999995</c:v>
                </c:pt>
                <c:pt idx="15">
                  <c:v>10.354999999999995</c:v>
                </c:pt>
                <c:pt idx="16">
                  <c:v>10.363999999999987</c:v>
                </c:pt>
                <c:pt idx="17">
                  <c:v>10.376000000000005</c:v>
                </c:pt>
                <c:pt idx="18">
                  <c:v>10.392000000000012</c:v>
                </c:pt>
                <c:pt idx="19">
                  <c:v>10.413999999999994</c:v>
                </c:pt>
                <c:pt idx="20">
                  <c:v>10.446000000000021</c:v>
                </c:pt>
                <c:pt idx="21">
                  <c:v>10.484</c:v>
                </c:pt>
                <c:pt idx="22">
                  <c:v>10.526000000000044</c:v>
                </c:pt>
                <c:pt idx="23">
                  <c:v>10.571999999999994</c:v>
                </c:pt>
                <c:pt idx="24" formatCode="#,##0.00">
                  <c:v>10.621999999999996</c:v>
                </c:pt>
                <c:pt idx="25">
                  <c:v>10.676999999999989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20.651000000000014</c:v>
                </c:pt>
                <c:pt idx="1">
                  <c:v>18.345999999999947</c:v>
                </c:pt>
                <c:pt idx="2">
                  <c:v>17.757000000000012</c:v>
                </c:pt>
                <c:pt idx="3">
                  <c:v>17.989999999999995</c:v>
                </c:pt>
                <c:pt idx="4">
                  <c:v>18.49400000000005</c:v>
                </c:pt>
                <c:pt idx="5">
                  <c:v>17.510999999999967</c:v>
                </c:pt>
                <c:pt idx="6">
                  <c:v>17.983000000000029</c:v>
                </c:pt>
                <c:pt idx="7">
                  <c:v>17.771000000000001</c:v>
                </c:pt>
                <c:pt idx="8">
                  <c:v>18.37599999999998</c:v>
                </c:pt>
                <c:pt idx="9">
                  <c:v>16.630999999999972</c:v>
                </c:pt>
                <c:pt idx="10">
                  <c:v>17.909000000000049</c:v>
                </c:pt>
                <c:pt idx="11">
                  <c:v>17.548999999999925</c:v>
                </c:pt>
                <c:pt idx="12">
                  <c:v>17.858999999999991</c:v>
                </c:pt>
                <c:pt idx="13">
                  <c:v>17.939000000000011</c:v>
                </c:pt>
                <c:pt idx="14">
                  <c:v>18.063000000000052</c:v>
                </c:pt>
                <c:pt idx="15">
                  <c:v>18.07399999999997</c:v>
                </c:pt>
                <c:pt idx="16">
                  <c:v>18.079999999999984</c:v>
                </c:pt>
                <c:pt idx="17">
                  <c:v>18.086999999999968</c:v>
                </c:pt>
                <c:pt idx="18">
                  <c:v>18.093000000000007</c:v>
                </c:pt>
                <c:pt idx="19">
                  <c:v>18.098000000000006</c:v>
                </c:pt>
                <c:pt idx="20">
                  <c:v>18.101000000000003</c:v>
                </c:pt>
                <c:pt idx="21">
                  <c:v>18.100000000000012</c:v>
                </c:pt>
                <c:pt idx="22">
                  <c:v>18.096999999999959</c:v>
                </c:pt>
                <c:pt idx="23">
                  <c:v>18.092000000000031</c:v>
                </c:pt>
                <c:pt idx="24" formatCode="#,##0.00">
                  <c:v>18.08499999999998</c:v>
                </c:pt>
                <c:pt idx="25">
                  <c:v>18.075999999999979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27.042999999999978</c:v>
                </c:pt>
                <c:pt idx="1">
                  <c:v>27.662000000000013</c:v>
                </c:pt>
                <c:pt idx="2">
                  <c:v>26.852999999999987</c:v>
                </c:pt>
                <c:pt idx="3">
                  <c:v>28.11500000000002</c:v>
                </c:pt>
                <c:pt idx="4">
                  <c:v>27.397999999999996</c:v>
                </c:pt>
                <c:pt idx="5">
                  <c:v>26.901000000000021</c:v>
                </c:pt>
                <c:pt idx="6">
                  <c:v>30.849999999999966</c:v>
                </c:pt>
                <c:pt idx="7">
                  <c:v>31.04399999999994</c:v>
                </c:pt>
                <c:pt idx="8">
                  <c:v>29.202999999999975</c:v>
                </c:pt>
                <c:pt idx="9">
                  <c:v>29.864000000000029</c:v>
                </c:pt>
                <c:pt idx="10">
                  <c:v>28.479999999999968</c:v>
                </c:pt>
                <c:pt idx="11">
                  <c:v>28.53400000000002</c:v>
                </c:pt>
                <c:pt idx="12">
                  <c:v>28.616000000000035</c:v>
                </c:pt>
                <c:pt idx="13">
                  <c:v>28.771000000000051</c:v>
                </c:pt>
                <c:pt idx="14">
                  <c:v>28.964999999999975</c:v>
                </c:pt>
                <c:pt idx="15">
                  <c:v>29.184999999999999</c:v>
                </c:pt>
                <c:pt idx="16">
                  <c:v>29.353999999999992</c:v>
                </c:pt>
                <c:pt idx="17">
                  <c:v>29.529000000000003</c:v>
                </c:pt>
                <c:pt idx="18">
                  <c:v>29.707999999999998</c:v>
                </c:pt>
                <c:pt idx="19">
                  <c:v>29.894999999999985</c:v>
                </c:pt>
                <c:pt idx="20">
                  <c:v>30.111000000000001</c:v>
                </c:pt>
                <c:pt idx="21">
                  <c:v>30.323999999999959</c:v>
                </c:pt>
                <c:pt idx="22">
                  <c:v>30.534999999999968</c:v>
                </c:pt>
                <c:pt idx="23">
                  <c:v>30.744000000000014</c:v>
                </c:pt>
                <c:pt idx="24" formatCode="#,##0.00">
                  <c:v>30.950999999999969</c:v>
                </c:pt>
                <c:pt idx="25">
                  <c:v>31.154000000000003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34.696999999999946</c:v>
                </c:pt>
                <c:pt idx="1">
                  <c:v>35.67000000000003</c:v>
                </c:pt>
                <c:pt idx="2">
                  <c:v>37.007000000000126</c:v>
                </c:pt>
                <c:pt idx="3">
                  <c:v>40.537999999999968</c:v>
                </c:pt>
                <c:pt idx="4">
                  <c:v>41.307999999999979</c:v>
                </c:pt>
                <c:pt idx="5">
                  <c:v>41.69599999999992</c:v>
                </c:pt>
                <c:pt idx="6">
                  <c:v>40.006000000000121</c:v>
                </c:pt>
                <c:pt idx="7">
                  <c:v>38.904000000000053</c:v>
                </c:pt>
                <c:pt idx="8">
                  <c:v>40.27999999999998</c:v>
                </c:pt>
                <c:pt idx="9">
                  <c:v>43.512999999999998</c:v>
                </c:pt>
                <c:pt idx="10">
                  <c:v>41.851999999999968</c:v>
                </c:pt>
                <c:pt idx="11">
                  <c:v>42.682999999999964</c:v>
                </c:pt>
                <c:pt idx="12">
                  <c:v>43.39500000000006</c:v>
                </c:pt>
                <c:pt idx="13">
                  <c:v>44.018999999999934</c:v>
                </c:pt>
                <c:pt idx="14">
                  <c:v>44.732000000000006</c:v>
                </c:pt>
                <c:pt idx="15">
                  <c:v>45.32999999999997</c:v>
                </c:pt>
                <c:pt idx="16">
                  <c:v>45.858000000000033</c:v>
                </c:pt>
                <c:pt idx="17">
                  <c:v>46.367000000000026</c:v>
                </c:pt>
                <c:pt idx="18">
                  <c:v>46.870999999999995</c:v>
                </c:pt>
                <c:pt idx="19">
                  <c:v>47.37499999999995</c:v>
                </c:pt>
                <c:pt idx="20">
                  <c:v>47.877999999999943</c:v>
                </c:pt>
                <c:pt idx="21">
                  <c:v>48.380000000000024</c:v>
                </c:pt>
                <c:pt idx="22">
                  <c:v>48.882999999999939</c:v>
                </c:pt>
                <c:pt idx="23">
                  <c:v>49.38700000000005</c:v>
                </c:pt>
                <c:pt idx="24" formatCode="#,##0.00">
                  <c:v>49.895999999999944</c:v>
                </c:pt>
                <c:pt idx="25">
                  <c:v>50.408000000000015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12.548000000000023</c:v>
                </c:pt>
                <c:pt idx="1">
                  <c:v>10.843000000000007</c:v>
                </c:pt>
                <c:pt idx="2">
                  <c:v>11.279999999999992</c:v>
                </c:pt>
                <c:pt idx="3">
                  <c:v>10.445000000000027</c:v>
                </c:pt>
                <c:pt idx="4">
                  <c:v>10.015000000000015</c:v>
                </c:pt>
                <c:pt idx="5">
                  <c:v>9.6959999999999873</c:v>
                </c:pt>
                <c:pt idx="6">
                  <c:v>10.428999999999997</c:v>
                </c:pt>
                <c:pt idx="7">
                  <c:v>11.439000000000011</c:v>
                </c:pt>
                <c:pt idx="8">
                  <c:v>11.291999999999993</c:v>
                </c:pt>
                <c:pt idx="9">
                  <c:v>10.420999999999994</c:v>
                </c:pt>
                <c:pt idx="10">
                  <c:v>11.705000000000013</c:v>
                </c:pt>
                <c:pt idx="11">
                  <c:v>11.667999999999999</c:v>
                </c:pt>
                <c:pt idx="12">
                  <c:v>11.673999999999991</c:v>
                </c:pt>
                <c:pt idx="13">
                  <c:v>11.788999999999978</c:v>
                </c:pt>
                <c:pt idx="14">
                  <c:v>11.967000000000009</c:v>
                </c:pt>
                <c:pt idx="15">
                  <c:v>12.052000000000008</c:v>
                </c:pt>
                <c:pt idx="16">
                  <c:v>12.121999999999993</c:v>
                </c:pt>
                <c:pt idx="17">
                  <c:v>12.175000000000026</c:v>
                </c:pt>
                <c:pt idx="18">
                  <c:v>12.219999999999999</c:v>
                </c:pt>
                <c:pt idx="19">
                  <c:v>12.257999999999983</c:v>
                </c:pt>
                <c:pt idx="20">
                  <c:v>12.304000000000006</c:v>
                </c:pt>
                <c:pt idx="21">
                  <c:v>12.344999999999986</c:v>
                </c:pt>
                <c:pt idx="22">
                  <c:v>12.386000000000012</c:v>
                </c:pt>
                <c:pt idx="23">
                  <c:v>12.423000000000025</c:v>
                </c:pt>
                <c:pt idx="24">
                  <c:v>12.461999999999996</c:v>
                </c:pt>
                <c:pt idx="25">
                  <c:v>12.497999999999996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32.002999999999986</c:v>
                </c:pt>
                <c:pt idx="1">
                  <c:v>30.338000000000022</c:v>
                </c:pt>
                <c:pt idx="2">
                  <c:v>31.80700000000002</c:v>
                </c:pt>
                <c:pt idx="3">
                  <c:v>30.376999999999924</c:v>
                </c:pt>
                <c:pt idx="4">
                  <c:v>29.408000000000008</c:v>
                </c:pt>
                <c:pt idx="5">
                  <c:v>29.669999999999984</c:v>
                </c:pt>
                <c:pt idx="6">
                  <c:v>31.456999999999994</c:v>
                </c:pt>
                <c:pt idx="7">
                  <c:v>30.869000000000035</c:v>
                </c:pt>
                <c:pt idx="8">
                  <c:v>31.174999999999976</c:v>
                </c:pt>
                <c:pt idx="9">
                  <c:v>32.389000000000031</c:v>
                </c:pt>
                <c:pt idx="10">
                  <c:v>32.454999999999991</c:v>
                </c:pt>
                <c:pt idx="11">
                  <c:v>32.311999999999962</c:v>
                </c:pt>
                <c:pt idx="12">
                  <c:v>32.127999999999901</c:v>
                </c:pt>
                <c:pt idx="13">
                  <c:v>31.947999999999954</c:v>
                </c:pt>
                <c:pt idx="14">
                  <c:v>31.797999999999966</c:v>
                </c:pt>
                <c:pt idx="15">
                  <c:v>31.49700000000005</c:v>
                </c:pt>
                <c:pt idx="16">
                  <c:v>31.250000000000114</c:v>
                </c:pt>
                <c:pt idx="17">
                  <c:v>31.000000000000025</c:v>
                </c:pt>
                <c:pt idx="18">
                  <c:v>30.756999999999984</c:v>
                </c:pt>
                <c:pt idx="19">
                  <c:v>30.522000000000034</c:v>
                </c:pt>
                <c:pt idx="20">
                  <c:v>30.316999999999908</c:v>
                </c:pt>
                <c:pt idx="21">
                  <c:v>30.099000000000061</c:v>
                </c:pt>
                <c:pt idx="22">
                  <c:v>29.88499999999998</c:v>
                </c:pt>
                <c:pt idx="23">
                  <c:v>29.675999999999899</c:v>
                </c:pt>
                <c:pt idx="24">
                  <c:v>29.47199999999998</c:v>
                </c:pt>
                <c:pt idx="25">
                  <c:v>29.280999999999974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19.265999999999945</c:v>
                </c:pt>
                <c:pt idx="1">
                  <c:v>22.117000000000083</c:v>
                </c:pt>
                <c:pt idx="2">
                  <c:v>20.770000000000078</c:v>
                </c:pt>
                <c:pt idx="3">
                  <c:v>21.591000000000012</c:v>
                </c:pt>
                <c:pt idx="4">
                  <c:v>23.551000000000045</c:v>
                </c:pt>
                <c:pt idx="5">
                  <c:v>21.527000000000022</c:v>
                </c:pt>
                <c:pt idx="6">
                  <c:v>23.887999999999973</c:v>
                </c:pt>
                <c:pt idx="7">
                  <c:v>25.031999999999982</c:v>
                </c:pt>
                <c:pt idx="8">
                  <c:v>23.625000000000021</c:v>
                </c:pt>
                <c:pt idx="9">
                  <c:v>26.687999999999999</c:v>
                </c:pt>
                <c:pt idx="10">
                  <c:v>26.44400000000007</c:v>
                </c:pt>
                <c:pt idx="11">
                  <c:v>26.350000000000026</c:v>
                </c:pt>
                <c:pt idx="12">
                  <c:v>26.600999999999999</c:v>
                </c:pt>
                <c:pt idx="13">
                  <c:v>27.123999999999942</c:v>
                </c:pt>
                <c:pt idx="14">
                  <c:v>27.524000000000022</c:v>
                </c:pt>
                <c:pt idx="15">
                  <c:v>27.709999999999983</c:v>
                </c:pt>
                <c:pt idx="16">
                  <c:v>27.879999999999974</c:v>
                </c:pt>
                <c:pt idx="17">
                  <c:v>28.017000000000028</c:v>
                </c:pt>
                <c:pt idx="18">
                  <c:v>28.170999999999943</c:v>
                </c:pt>
                <c:pt idx="19">
                  <c:v>28.318000000000005</c:v>
                </c:pt>
                <c:pt idx="20">
                  <c:v>28.482999999999961</c:v>
                </c:pt>
                <c:pt idx="21">
                  <c:v>28.651000000000071</c:v>
                </c:pt>
                <c:pt idx="22">
                  <c:v>28.822999999999933</c:v>
                </c:pt>
                <c:pt idx="23">
                  <c:v>28.996999999999982</c:v>
                </c:pt>
                <c:pt idx="24" formatCode="#,##0.00">
                  <c:v>29.174000000000003</c:v>
                </c:pt>
                <c:pt idx="25">
                  <c:v>29.352000000000015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94.942999999999984</c:v>
                </c:pt>
                <c:pt idx="1">
                  <c:v>95.878000000000014</c:v>
                </c:pt>
                <c:pt idx="2">
                  <c:v>91.273999999999972</c:v>
                </c:pt>
                <c:pt idx="3">
                  <c:v>94.86700000000009</c:v>
                </c:pt>
                <c:pt idx="4">
                  <c:v>96.28800000000021</c:v>
                </c:pt>
                <c:pt idx="5">
                  <c:v>97.477999999999994</c:v>
                </c:pt>
                <c:pt idx="6">
                  <c:v>103.67099999999994</c:v>
                </c:pt>
                <c:pt idx="7">
                  <c:v>103.4789999999999</c:v>
                </c:pt>
                <c:pt idx="8">
                  <c:v>104.39700000000011</c:v>
                </c:pt>
                <c:pt idx="9">
                  <c:v>101.75800000000007</c:v>
                </c:pt>
                <c:pt idx="10">
                  <c:v>101.84399999999997</c:v>
                </c:pt>
                <c:pt idx="11">
                  <c:v>101.52900000000005</c:v>
                </c:pt>
                <c:pt idx="12">
                  <c:v>101.94499999999982</c:v>
                </c:pt>
                <c:pt idx="13">
                  <c:v>102.81400000000019</c:v>
                </c:pt>
                <c:pt idx="14">
                  <c:v>103.68799999999979</c:v>
                </c:pt>
                <c:pt idx="15">
                  <c:v>104.29500000000003</c:v>
                </c:pt>
                <c:pt idx="16">
                  <c:v>104.78799999999993</c:v>
                </c:pt>
                <c:pt idx="17">
                  <c:v>105.22599999999996</c:v>
                </c:pt>
                <c:pt idx="18">
                  <c:v>105.62699999999998</c:v>
                </c:pt>
                <c:pt idx="19">
                  <c:v>106.00500000000002</c:v>
                </c:pt>
                <c:pt idx="20">
                  <c:v>106.39199999999991</c:v>
                </c:pt>
                <c:pt idx="21">
                  <c:v>106.75600000000003</c:v>
                </c:pt>
                <c:pt idx="22">
                  <c:v>107.1039999999999</c:v>
                </c:pt>
                <c:pt idx="23">
                  <c:v>107.45000000000005</c:v>
                </c:pt>
                <c:pt idx="24">
                  <c:v>107.77300000000011</c:v>
                </c:pt>
                <c:pt idx="25">
                  <c:v>108.07400000000005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102.14099999999992</c:v>
                </c:pt>
                <c:pt idx="1">
                  <c:v>101.21999999999998</c:v>
                </c:pt>
                <c:pt idx="2">
                  <c:v>102.11699999999999</c:v>
                </c:pt>
                <c:pt idx="3">
                  <c:v>109.157</c:v>
                </c:pt>
                <c:pt idx="4">
                  <c:v>118.14500000000004</c:v>
                </c:pt>
                <c:pt idx="5">
                  <c:v>119.32100000000004</c:v>
                </c:pt>
                <c:pt idx="6">
                  <c:v>125.90999999999993</c:v>
                </c:pt>
                <c:pt idx="7">
                  <c:v>116.37700000000011</c:v>
                </c:pt>
                <c:pt idx="8">
                  <c:v>118.42200000000004</c:v>
                </c:pt>
                <c:pt idx="9">
                  <c:v>123.10600000000004</c:v>
                </c:pt>
                <c:pt idx="10">
                  <c:v>120.9529999999999</c:v>
                </c:pt>
                <c:pt idx="11">
                  <c:v>123.62700000000004</c:v>
                </c:pt>
                <c:pt idx="12">
                  <c:v>125.03099999999989</c:v>
                </c:pt>
                <c:pt idx="13">
                  <c:v>126.3839999999999</c:v>
                </c:pt>
                <c:pt idx="14">
                  <c:v>127.27600000000001</c:v>
                </c:pt>
                <c:pt idx="15">
                  <c:v>127.98400000000001</c:v>
                </c:pt>
                <c:pt idx="16">
                  <c:v>128.76000000000008</c:v>
                </c:pt>
                <c:pt idx="17">
                  <c:v>129.53399999999999</c:v>
                </c:pt>
                <c:pt idx="18">
                  <c:v>130.31499999999997</c:v>
                </c:pt>
                <c:pt idx="19">
                  <c:v>131.11000000000007</c:v>
                </c:pt>
                <c:pt idx="20">
                  <c:v>131.959</c:v>
                </c:pt>
                <c:pt idx="21">
                  <c:v>132.79700000000003</c:v>
                </c:pt>
                <c:pt idx="22">
                  <c:v>133.64300000000017</c:v>
                </c:pt>
                <c:pt idx="23">
                  <c:v>134.49499999999995</c:v>
                </c:pt>
                <c:pt idx="24">
                  <c:v>135.34900000000005</c:v>
                </c:pt>
                <c:pt idx="25">
                  <c:v>136.20700000000008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82.390999999999934</c:v>
                </c:pt>
                <c:pt idx="1">
                  <c:v>81.677999999999997</c:v>
                </c:pt>
                <c:pt idx="2">
                  <c:v>81.617000000000132</c:v>
                </c:pt>
                <c:pt idx="3">
                  <c:v>86.642999999999986</c:v>
                </c:pt>
                <c:pt idx="4">
                  <c:v>87.200000000000017</c:v>
                </c:pt>
                <c:pt idx="5">
                  <c:v>86.107999999999919</c:v>
                </c:pt>
                <c:pt idx="6">
                  <c:v>88.839000000000112</c:v>
                </c:pt>
                <c:pt idx="7">
                  <c:v>87.718999999999994</c:v>
                </c:pt>
                <c:pt idx="8">
                  <c:v>87.858999999999924</c:v>
                </c:pt>
                <c:pt idx="9">
                  <c:v>90.00800000000001</c:v>
                </c:pt>
                <c:pt idx="10">
                  <c:v>88.240999999999985</c:v>
                </c:pt>
                <c:pt idx="11">
                  <c:v>88.765999999999906</c:v>
                </c:pt>
                <c:pt idx="12">
                  <c:v>89.87000000000009</c:v>
                </c:pt>
                <c:pt idx="13">
                  <c:v>90.728999999999999</c:v>
                </c:pt>
                <c:pt idx="14">
                  <c:v>91.760000000000034</c:v>
                </c:pt>
                <c:pt idx="15">
                  <c:v>92.588999999999942</c:v>
                </c:pt>
                <c:pt idx="16">
                  <c:v>93.292000000000002</c:v>
                </c:pt>
                <c:pt idx="17">
                  <c:v>93.983000000000004</c:v>
                </c:pt>
                <c:pt idx="18">
                  <c:v>94.671999999999997</c:v>
                </c:pt>
                <c:pt idx="19">
                  <c:v>95.367999999999938</c:v>
                </c:pt>
                <c:pt idx="20">
                  <c:v>96.089999999999947</c:v>
                </c:pt>
                <c:pt idx="21">
                  <c:v>96.804000000000002</c:v>
                </c:pt>
                <c:pt idx="22">
                  <c:v>97.514999999999873</c:v>
                </c:pt>
                <c:pt idx="23">
                  <c:v>98.223000000000098</c:v>
                </c:pt>
                <c:pt idx="24">
                  <c:v>98.931999999999888</c:v>
                </c:pt>
                <c:pt idx="25">
                  <c:v>99.638000000000005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23.669048927982388</c:v>
                </c:pt>
                <c:pt idx="1">
                  <c:v>23.121406973027078</c:v>
                </c:pt>
                <c:pt idx="2">
                  <c:v>24.006264305505351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32.798515667949438</c:v>
                </c:pt>
                <c:pt idx="1">
                  <c:v>31.692790625769678</c:v>
                </c:pt>
                <c:pt idx="2">
                  <c:v>32.817009998795335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26.794392523364486</c:v>
                </c:pt>
                <c:pt idx="1">
                  <c:v>26.685742135299567</c:v>
                </c:pt>
                <c:pt idx="2">
                  <c:v>26.038790507167814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5.9172622319956094</c:v>
                </c:pt>
                <c:pt idx="1">
                  <c:v>6.9290067655027681</c:v>
                </c:pt>
                <c:pt idx="2">
                  <c:v>7.0719190458980856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8.155579989004945</c:v>
                </c:pt>
                <c:pt idx="1">
                  <c:v>8.5040430560577711</c:v>
                </c:pt>
                <c:pt idx="2">
                  <c:v>7.0548126731718979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2.6652006597031304</c:v>
                </c:pt>
                <c:pt idx="1">
                  <c:v>3.0670104443431314</c:v>
                </c:pt>
                <c:pt idx="2">
                  <c:v>3.0112034694615084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2.1330000000000666</c:v>
                </c:pt>
                <c:pt idx="1">
                  <c:v>1.6319999999998629</c:v>
                </c:pt>
                <c:pt idx="2">
                  <c:v>4.3659999999999712</c:v>
                </c:pt>
                <c:pt idx="3">
                  <c:v>4.9170000000000478</c:v>
                </c:pt>
                <c:pt idx="4">
                  <c:v>2.7850000000000072</c:v>
                </c:pt>
                <c:pt idx="5">
                  <c:v>2.0090000000000252</c:v>
                </c:pt>
                <c:pt idx="7">
                  <c:v>17.841999999999985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11.39700000000002</c:v>
                </c:pt>
                <c:pt idx="1">
                  <c:v>15.254000000000175</c:v>
                </c:pt>
                <c:pt idx="2">
                  <c:v>6.2300000000000892</c:v>
                </c:pt>
                <c:pt idx="3">
                  <c:v>2.9079999999999444</c:v>
                </c:pt>
                <c:pt idx="4">
                  <c:v>-3.1740000000000173</c:v>
                </c:pt>
                <c:pt idx="5">
                  <c:v>0.79299999999998327</c:v>
                </c:pt>
                <c:pt idx="7">
                  <c:v>33.408000000000193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0.56100777769414467</c:v>
                </c:pt>
                <c:pt idx="2">
                  <c:v>9.8208492962092997E-2</c:v>
                </c:pt>
                <c:pt idx="3">
                  <c:v>-1.0801996681204407</c:v>
                </c:pt>
                <c:pt idx="4">
                  <c:v>-5.9640953132711338E-2</c:v>
                </c:pt>
                <c:pt idx="6">
                  <c:v>0.4938248048613314</c:v>
                </c:pt>
                <c:pt idx="7">
                  <c:v>1.1402257940243743</c:v>
                </c:pt>
                <c:pt idx="8">
                  <c:v>0.76857132244094739</c:v>
                </c:pt>
                <c:pt idx="10">
                  <c:v>2.5342572584746037</c:v>
                </c:pt>
                <c:pt idx="11">
                  <c:v>-0.8439785948252676</c:v>
                </c:pt>
                <c:pt idx="12">
                  <c:v>-5.3149339658098427E-2</c:v>
                </c:pt>
                <c:pt idx="14">
                  <c:v>-1.3467066671262184</c:v>
                </c:pt>
                <c:pt idx="15">
                  <c:v>1.1719419201296599</c:v>
                </c:pt>
                <c:pt idx="16">
                  <c:v>1.2436531819955077</c:v>
                </c:pt>
                <c:pt idx="17">
                  <c:v>1.2039267059391623</c:v>
                </c:pt>
                <c:pt idx="19">
                  <c:v>-0.20203513940745266</c:v>
                </c:pt>
                <c:pt idx="20">
                  <c:v>0.21509141784998853</c:v>
                </c:pt>
                <c:pt idx="21">
                  <c:v>-0.37606832173688876</c:v>
                </c:pt>
                <c:pt idx="22">
                  <c:v>0.57181916718247461</c:v>
                </c:pt>
                <c:pt idx="23">
                  <c:v>-2.0594759952241581E-2</c:v>
                </c:pt>
                <c:pt idx="25">
                  <c:v>-0.31677849846816208</c:v>
                </c:pt>
                <c:pt idx="26">
                  <c:v>-1.0022494906609114</c:v>
                </c:pt>
                <c:pt idx="27">
                  <c:v>-0.87742617182455795</c:v>
                </c:pt>
                <c:pt idx="29">
                  <c:v>7.5741131588413779E-2</c:v>
                </c:pt>
                <c:pt idx="30">
                  <c:v>1.3666381945714123</c:v>
                </c:pt>
                <c:pt idx="31">
                  <c:v>1.9659442073388655</c:v>
                </c:pt>
                <c:pt idx="32">
                  <c:v>1.023430440854356</c:v>
                </c:pt>
                <c:pt idx="33">
                  <c:v>-0.29643769081085791</c:v>
                </c:pt>
                <c:pt idx="34">
                  <c:v>0.50730551732938167</c:v>
                </c:pt>
                <c:pt idx="36">
                  <c:v>1.6471257028899844</c:v>
                </c:pt>
                <c:pt idx="37">
                  <c:v>1.1142672445209278</c:v>
                </c:pt>
                <c:pt idx="38">
                  <c:v>1.5612413382612988</c:v>
                </c:pt>
                <c:pt idx="39">
                  <c:v>1.1704776495805369</c:v>
                </c:pt>
                <c:pt idx="40">
                  <c:v>1.3886516554915573</c:v>
                </c:pt>
                <c:pt idx="42">
                  <c:v>2.3108609091462506</c:v>
                </c:pt>
                <c:pt idx="43">
                  <c:v>0.15796618529826389</c:v>
                </c:pt>
                <c:pt idx="44">
                  <c:v>0.9345208483529488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0.96217402139007202</c:v>
                </c:pt>
                <c:pt idx="2">
                  <c:v>-1.3161186133587077</c:v>
                </c:pt>
                <c:pt idx="3">
                  <c:v>-4.0187321143987038</c:v>
                </c:pt>
                <c:pt idx="4">
                  <c:v>-1.7333365627327457</c:v>
                </c:pt>
                <c:pt idx="6">
                  <c:v>-0.52584584511311538</c:v>
                </c:pt>
                <c:pt idx="7">
                  <c:v>-2.7546776374080095</c:v>
                </c:pt>
                <c:pt idx="8">
                  <c:v>-1.4858029129625527</c:v>
                </c:pt>
                <c:pt idx="10">
                  <c:v>2.0777909525086402</c:v>
                </c:pt>
                <c:pt idx="11">
                  <c:v>-0.94760672515854516</c:v>
                </c:pt>
                <c:pt idx="12">
                  <c:v>-0.40244666640917304</c:v>
                </c:pt>
                <c:pt idx="14">
                  <c:v>1.4820687614102379</c:v>
                </c:pt>
                <c:pt idx="15">
                  <c:v>-0.25502816978426601</c:v>
                </c:pt>
                <c:pt idx="16">
                  <c:v>-0.29688604891465742</c:v>
                </c:pt>
                <c:pt idx="17">
                  <c:v>-0.26925840902419784</c:v>
                </c:pt>
                <c:pt idx="19">
                  <c:v>-1.3839540061470257</c:v>
                </c:pt>
                <c:pt idx="20">
                  <c:v>-2.5383579376295651</c:v>
                </c:pt>
                <c:pt idx="21">
                  <c:v>-2.3308165934374458</c:v>
                </c:pt>
                <c:pt idx="22">
                  <c:v>1.4478658985508153</c:v>
                </c:pt>
                <c:pt idx="23">
                  <c:v>-1.7368369944231965</c:v>
                </c:pt>
                <c:pt idx="25">
                  <c:v>-1.5553400276280382</c:v>
                </c:pt>
                <c:pt idx="26">
                  <c:v>0.60761801393647286</c:v>
                </c:pt>
                <c:pt idx="27">
                  <c:v>0.20826758795067235</c:v>
                </c:pt>
                <c:pt idx="29">
                  <c:v>2.0745862038845431</c:v>
                </c:pt>
                <c:pt idx="30">
                  <c:v>1.7591548148782055</c:v>
                </c:pt>
                <c:pt idx="31">
                  <c:v>1.2921930404665938</c:v>
                </c:pt>
                <c:pt idx="32">
                  <c:v>2.3550302573817294</c:v>
                </c:pt>
                <c:pt idx="33">
                  <c:v>5.4103320811293099</c:v>
                </c:pt>
                <c:pt idx="34">
                  <c:v>2.4875075065394769</c:v>
                </c:pt>
                <c:pt idx="36">
                  <c:v>5.1437364876652625</c:v>
                </c:pt>
                <c:pt idx="37">
                  <c:v>3.0992407704559133</c:v>
                </c:pt>
                <c:pt idx="38">
                  <c:v>2.9304736692423283</c:v>
                </c:pt>
                <c:pt idx="39">
                  <c:v>3.063536852088844</c:v>
                </c:pt>
                <c:pt idx="40">
                  <c:v>3.6802007335160924</c:v>
                </c:pt>
                <c:pt idx="42">
                  <c:v>2.1668976812316387</c:v>
                </c:pt>
                <c:pt idx="43">
                  <c:v>4.1283375300241287</c:v>
                </c:pt>
                <c:pt idx="44">
                  <c:v>3.4622754124653321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5.5058047984295655</c:v>
                </c:pt>
                <c:pt idx="1">
                  <c:v>1.4840220561103532</c:v>
                </c:pt>
                <c:pt idx="2">
                  <c:v>3.3540190010811273</c:v>
                </c:pt>
                <c:pt idx="3">
                  <c:v>2.1788135911677298</c:v>
                </c:pt>
                <c:pt idx="4">
                  <c:v>2.5270155766189966</c:v>
                </c:pt>
                <c:pt idx="5">
                  <c:v>6.0055959271635295</c:v>
                </c:pt>
                <c:pt idx="6">
                  <c:v>1.8170514231706045</c:v>
                </c:pt>
                <c:pt idx="7">
                  <c:v>0.77147343229594245</c:v>
                </c:pt>
                <c:pt idx="8">
                  <c:v>0.19854064584537801</c:v>
                </c:pt>
                <c:pt idx="9">
                  <c:v>0.66883895881177047</c:v>
                </c:pt>
                <c:pt idx="10">
                  <c:v>2.3914811341390205</c:v>
                </c:pt>
                <c:pt idx="11">
                  <c:v>0.99756305006059165</c:v>
                </c:pt>
                <c:pt idx="12">
                  <c:v>-0.57815991546067735</c:v>
                </c:pt>
                <c:pt idx="13">
                  <c:v>0.37349721391460111</c:v>
                </c:pt>
                <c:pt idx="14">
                  <c:v>-1.7596733328996361</c:v>
                </c:pt>
                <c:pt idx="15">
                  <c:v>-1.5778362984978642</c:v>
                </c:pt>
                <c:pt idx="16">
                  <c:v>-0.48608661777825102</c:v>
                </c:pt>
                <c:pt idx="17">
                  <c:v>-0.37792661299590691</c:v>
                </c:pt>
                <c:pt idx="18">
                  <c:v>-9.9129958100901305E-2</c:v>
                </c:pt>
                <c:pt idx="19">
                  <c:v>2.5078719902032254E-2</c:v>
                </c:pt>
                <c:pt idx="20">
                  <c:v>-1.3078094818331643</c:v>
                </c:pt>
                <c:pt idx="21">
                  <c:v>0.63014946817746953</c:v>
                </c:pt>
                <c:pt idx="22">
                  <c:v>-1.2037879226504771</c:v>
                </c:pt>
                <c:pt idx="23">
                  <c:v>-0.30353584888793783</c:v>
                </c:pt>
                <c:pt idx="24">
                  <c:v>-1.2151769586774979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0.72033729210759745</c:v>
                </c:pt>
                <c:pt idx="1">
                  <c:v>5.9675179408021588</c:v>
                </c:pt>
                <c:pt idx="2">
                  <c:v>4.5674300018778276</c:v>
                </c:pt>
                <c:pt idx="3">
                  <c:v>4.2384940654994487</c:v>
                </c:pt>
                <c:pt idx="4">
                  <c:v>3.2285669599159377</c:v>
                </c:pt>
                <c:pt idx="5">
                  <c:v>7.5184899904281437</c:v>
                </c:pt>
                <c:pt idx="6">
                  <c:v>-0.34170628637165379</c:v>
                </c:pt>
                <c:pt idx="7">
                  <c:v>1.1587008050440408</c:v>
                </c:pt>
                <c:pt idx="8">
                  <c:v>1.0829093320294221</c:v>
                </c:pt>
                <c:pt idx="9">
                  <c:v>1.8088085574555564</c:v>
                </c:pt>
                <c:pt idx="10">
                  <c:v>0.27993830999442437</c:v>
                </c:pt>
                <c:pt idx="11">
                  <c:v>-4.6889107649028858</c:v>
                </c:pt>
                <c:pt idx="12">
                  <c:v>-0.32958285828311418</c:v>
                </c:pt>
                <c:pt idx="13">
                  <c:v>0.48088797381937987</c:v>
                </c:pt>
                <c:pt idx="14">
                  <c:v>-0.77258519286978355</c:v>
                </c:pt>
                <c:pt idx="15">
                  <c:v>0.37671952775379758</c:v>
                </c:pt>
                <c:pt idx="16">
                  <c:v>-0.20126439870874702</c:v>
                </c:pt>
                <c:pt idx="17">
                  <c:v>5.1398950299783976</c:v>
                </c:pt>
                <c:pt idx="18">
                  <c:v>1.4732791358523789</c:v>
                </c:pt>
                <c:pt idx="19">
                  <c:v>-6.5077555828229383E-2</c:v>
                </c:pt>
                <c:pt idx="20">
                  <c:v>-3.2022067846174096</c:v>
                </c:pt>
                <c:pt idx="21">
                  <c:v>2.9379375879626624</c:v>
                </c:pt>
                <c:pt idx="22">
                  <c:v>1.488836528637103</c:v>
                </c:pt>
                <c:pt idx="23">
                  <c:v>0.87144178466569322</c:v>
                </c:pt>
                <c:pt idx="24">
                  <c:v>-0.80253772000880019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6.9898268545399205</c:v>
                </c:pt>
                <c:pt idx="1">
                  <c:v>14.065444096031385</c:v>
                </c:pt>
                <c:pt idx="2">
                  <c:v>5.8473855942627182</c:v>
                </c:pt>
                <c:pt idx="3">
                  <c:v>0.41940313459991785</c:v>
                </c:pt>
                <c:pt idx="4">
                  <c:v>-3.4500990352611467</c:v>
                </c:pt>
                <c:pt idx="5">
                  <c:v>-0.45197785119477629</c:v>
                </c:pt>
                <c:pt idx="6">
                  <c:v>-0.6776600136556965</c:v>
                </c:pt>
                <c:pt idx="7">
                  <c:v>-1.5073237715384131</c:v>
                </c:pt>
                <c:pt idx="8">
                  <c:v>-3.3929990077837644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6.6878552329097545</c:v>
                </c:pt>
                <c:pt idx="1">
                  <c:v>19.552981017721365</c:v>
                </c:pt>
                <c:pt idx="2">
                  <c:v>3.9886507181517814</c:v>
                </c:pt>
                <c:pt idx="3">
                  <c:v>-5.0184936231860036</c:v>
                </c:pt>
                <c:pt idx="4">
                  <c:v>-0.11624209000535757</c:v>
                </c:pt>
                <c:pt idx="5">
                  <c:v>6.5480966100025455</c:v>
                </c:pt>
                <c:pt idx="6">
                  <c:v>-0.26426919665474458</c:v>
                </c:pt>
                <c:pt idx="7">
                  <c:v>2.3602783133027927</c:v>
                </c:pt>
                <c:pt idx="8">
                  <c:v>-0.33085698224198268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19.6090117077432</c:v>
                </c:pt>
                <c:pt idx="1">
                  <c:v>21.781750837092808</c:v>
                </c:pt>
                <c:pt idx="2">
                  <c:v>21.965366936044781</c:v>
                </c:pt>
                <c:pt idx="3">
                  <c:v>23.373783210298178</c:v>
                </c:pt>
                <c:pt idx="4">
                  <c:v>23.00487068236577</c:v>
                </c:pt>
                <c:pt idx="5">
                  <c:v>24.559937501643933</c:v>
                </c:pt>
                <c:pt idx="6">
                  <c:v>26.852895538822033</c:v>
                </c:pt>
                <c:pt idx="7">
                  <c:v>26.859519749913652</c:v>
                </c:pt>
                <c:pt idx="8">
                  <c:v>27.57946248351822</c:v>
                </c:pt>
                <c:pt idx="9">
                  <c:v>29.079485733050795</c:v>
                </c:pt>
                <c:pt idx="10">
                  <c:v>30.065742300073499</c:v>
                </c:pt>
                <c:pt idx="11">
                  <c:v>26.867029811668527</c:v>
                </c:pt>
                <c:pt idx="12">
                  <c:v>27.18355213369896</c:v>
                </c:pt>
                <c:pt idx="13">
                  <c:v>27.531905701452771</c:v>
                </c:pt>
                <c:pt idx="14">
                  <c:v>27.884490519728608</c:v>
                </c:pt>
                <c:pt idx="15">
                  <c:v>28.168413568546629</c:v>
                </c:pt>
                <c:pt idx="16">
                  <c:v>28.429994415971937</c:v>
                </c:pt>
                <c:pt idx="17">
                  <c:v>28.680685930817464</c:v>
                </c:pt>
                <c:pt idx="18">
                  <c:v>28.930935206878051</c:v>
                </c:pt>
                <c:pt idx="19">
                  <c:v>29.185578056469716</c:v>
                </c:pt>
                <c:pt idx="20">
                  <c:v>29.455406132847813</c:v>
                </c:pt>
                <c:pt idx="21">
                  <c:v>29.728969330218582</c:v>
                </c:pt>
                <c:pt idx="22">
                  <c:v>30.006928458677933</c:v>
                </c:pt>
                <c:pt idx="23">
                  <c:v>30.295255558744024</c:v>
                </c:pt>
                <c:pt idx="24">
                  <c:v>30.549894923581196</c:v>
                </c:pt>
                <c:pt idx="25">
                  <c:v>30.786079592181096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10.746741880045239</c:v>
                </c:pt>
                <c:pt idx="1">
                  <c:v>11.951654715867054</c:v>
                </c:pt>
                <c:pt idx="2">
                  <c:v>11.377240380480137</c:v>
                </c:pt>
                <c:pt idx="3">
                  <c:v>12.40943334165433</c:v>
                </c:pt>
                <c:pt idx="4">
                  <c:v>14.489341490159696</c:v>
                </c:pt>
                <c:pt idx="5">
                  <c:v>13.11631886649997</c:v>
                </c:pt>
                <c:pt idx="6">
                  <c:v>12.86639447546408</c:v>
                </c:pt>
                <c:pt idx="7">
                  <c:v>14.14411117725081</c:v>
                </c:pt>
                <c:pt idx="8">
                  <c:v>13.901683743740264</c:v>
                </c:pt>
                <c:pt idx="9">
                  <c:v>14.30928130708317</c:v>
                </c:pt>
                <c:pt idx="10">
                  <c:v>14.600340922610323</c:v>
                </c:pt>
                <c:pt idx="11">
                  <c:v>16.716820933654226</c:v>
                </c:pt>
                <c:pt idx="12">
                  <c:v>17.06520239521182</c:v>
                </c:pt>
                <c:pt idx="13">
                  <c:v>17.456730469902659</c:v>
                </c:pt>
                <c:pt idx="14">
                  <c:v>17.81242642804656</c:v>
                </c:pt>
                <c:pt idx="15">
                  <c:v>18.106292856783622</c:v>
                </c:pt>
                <c:pt idx="16">
                  <c:v>18.390795099297215</c:v>
                </c:pt>
                <c:pt idx="17">
                  <c:v>18.663738061160497</c:v>
                </c:pt>
                <c:pt idx="18">
                  <c:v>18.943663901499189</c:v>
                </c:pt>
                <c:pt idx="19">
                  <c:v>19.221722219503555</c:v>
                </c:pt>
                <c:pt idx="20">
                  <c:v>19.509166172285216</c:v>
                </c:pt>
                <c:pt idx="21">
                  <c:v>19.797825873483358</c:v>
                </c:pt>
                <c:pt idx="22">
                  <c:v>20.074196677187054</c:v>
                </c:pt>
                <c:pt idx="23">
                  <c:v>20.345186886515133</c:v>
                </c:pt>
                <c:pt idx="24">
                  <c:v>20.581163776686857</c:v>
                </c:pt>
                <c:pt idx="25">
                  <c:v>20.567858863412482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18.701123719300636</c:v>
                </c:pt>
                <c:pt idx="1">
                  <c:v>18.336156752969391</c:v>
                </c:pt>
                <c:pt idx="2">
                  <c:v>18.204864937334186</c:v>
                </c:pt>
                <c:pt idx="3">
                  <c:v>18.321285711218184</c:v>
                </c:pt>
                <c:pt idx="4">
                  <c:v>19.344030320660995</c:v>
                </c:pt>
                <c:pt idx="5">
                  <c:v>20.595244312379673</c:v>
                </c:pt>
                <c:pt idx="6">
                  <c:v>22.197761844268893</c:v>
                </c:pt>
                <c:pt idx="7">
                  <c:v>20.753641547657434</c:v>
                </c:pt>
                <c:pt idx="8">
                  <c:v>22.419602247539682</c:v>
                </c:pt>
                <c:pt idx="9">
                  <c:v>23.2396099106113</c:v>
                </c:pt>
                <c:pt idx="10">
                  <c:v>23.949263313460801</c:v>
                </c:pt>
                <c:pt idx="11">
                  <c:v>24.19960240110894</c:v>
                </c:pt>
                <c:pt idx="12">
                  <c:v>24.541177737182913</c:v>
                </c:pt>
                <c:pt idx="13">
                  <c:v>24.906212039459156</c:v>
                </c:pt>
                <c:pt idx="14">
                  <c:v>25.266249031978358</c:v>
                </c:pt>
                <c:pt idx="15">
                  <c:v>25.556055981107583</c:v>
                </c:pt>
                <c:pt idx="16">
                  <c:v>25.840086508600621</c:v>
                </c:pt>
                <c:pt idx="17">
                  <c:v>26.120177756471229</c:v>
                </c:pt>
                <c:pt idx="18">
                  <c:v>26.408891852767837</c:v>
                </c:pt>
                <c:pt idx="19">
                  <c:v>26.700472048859119</c:v>
                </c:pt>
                <c:pt idx="20">
                  <c:v>27.005881886963074</c:v>
                </c:pt>
                <c:pt idx="21">
                  <c:v>27.305106416853025</c:v>
                </c:pt>
                <c:pt idx="22">
                  <c:v>27.610991256218078</c:v>
                </c:pt>
                <c:pt idx="23">
                  <c:v>27.918101750357167</c:v>
                </c:pt>
                <c:pt idx="24">
                  <c:v>28.215792212934517</c:v>
                </c:pt>
                <c:pt idx="25">
                  <c:v>28.516693315338628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11.039773216949195</c:v>
                </c:pt>
                <c:pt idx="1">
                  <c:v>11.822925219777295</c:v>
                </c:pt>
                <c:pt idx="2">
                  <c:v>12.493651011226763</c:v>
                </c:pt>
                <c:pt idx="3">
                  <c:v>13.475297664597907</c:v>
                </c:pt>
                <c:pt idx="4">
                  <c:v>13.88223909589774</c:v>
                </c:pt>
                <c:pt idx="5">
                  <c:v>14.023682028618092</c:v>
                </c:pt>
                <c:pt idx="6">
                  <c:v>14.383299794756589</c:v>
                </c:pt>
                <c:pt idx="7">
                  <c:v>14.683859879069004</c:v>
                </c:pt>
                <c:pt idx="8">
                  <c:v>15.064877886176848</c:v>
                </c:pt>
                <c:pt idx="9">
                  <c:v>16.24856138520181</c:v>
                </c:pt>
                <c:pt idx="10">
                  <c:v>16.202495619785822</c:v>
                </c:pt>
                <c:pt idx="11">
                  <c:v>16.846897605483392</c:v>
                </c:pt>
                <c:pt idx="12">
                  <c:v>17.114523557399487</c:v>
                </c:pt>
                <c:pt idx="13">
                  <c:v>17.390838423223563</c:v>
                </c:pt>
                <c:pt idx="14">
                  <c:v>17.673985815879274</c:v>
                </c:pt>
                <c:pt idx="15">
                  <c:v>17.928129199886509</c:v>
                </c:pt>
                <c:pt idx="16">
                  <c:v>18.173664465889633</c:v>
                </c:pt>
                <c:pt idx="17">
                  <c:v>18.411188279735761</c:v>
                </c:pt>
                <c:pt idx="18">
                  <c:v>18.667788279139106</c:v>
                </c:pt>
                <c:pt idx="19">
                  <c:v>18.913224935884788</c:v>
                </c:pt>
                <c:pt idx="20">
                  <c:v>19.165333309030444</c:v>
                </c:pt>
                <c:pt idx="21">
                  <c:v>19.414498394541891</c:v>
                </c:pt>
                <c:pt idx="22">
                  <c:v>19.666642428795907</c:v>
                </c:pt>
                <c:pt idx="23">
                  <c:v>19.933011637980748</c:v>
                </c:pt>
                <c:pt idx="24">
                  <c:v>20.195301464657064</c:v>
                </c:pt>
                <c:pt idx="25">
                  <c:v>20.44098968528527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15.717801257461915</c:v>
                </c:pt>
                <c:pt idx="1">
                  <c:v>15.910911569512766</c:v>
                </c:pt>
                <c:pt idx="2">
                  <c:v>15.606236194188407</c:v>
                </c:pt>
                <c:pt idx="3">
                  <c:v>16.433832609404771</c:v>
                </c:pt>
                <c:pt idx="4">
                  <c:v>15.81014055926879</c:v>
                </c:pt>
                <c:pt idx="5">
                  <c:v>15.32735316042967</c:v>
                </c:pt>
                <c:pt idx="6">
                  <c:v>18.079759772890508</c:v>
                </c:pt>
                <c:pt idx="7">
                  <c:v>17.378751170411185</c:v>
                </c:pt>
                <c:pt idx="8">
                  <c:v>16.684141778201788</c:v>
                </c:pt>
                <c:pt idx="9">
                  <c:v>17.748870993324672</c:v>
                </c:pt>
                <c:pt idx="10">
                  <c:v>17.854368737048667</c:v>
                </c:pt>
                <c:pt idx="11">
                  <c:v>17.965795572759941</c:v>
                </c:pt>
                <c:pt idx="12">
                  <c:v>18.183779267398382</c:v>
                </c:pt>
                <c:pt idx="13">
                  <c:v>18.426417527653442</c:v>
                </c:pt>
                <c:pt idx="14">
                  <c:v>18.687360635699314</c:v>
                </c:pt>
                <c:pt idx="15">
                  <c:v>18.907518627711731</c:v>
                </c:pt>
                <c:pt idx="16">
                  <c:v>19.120027694953382</c:v>
                </c:pt>
                <c:pt idx="17">
                  <c:v>19.3297999847513</c:v>
                </c:pt>
                <c:pt idx="18">
                  <c:v>19.540067406325996</c:v>
                </c:pt>
                <c:pt idx="19">
                  <c:v>19.760035634427236</c:v>
                </c:pt>
                <c:pt idx="20">
                  <c:v>19.974575222118322</c:v>
                </c:pt>
                <c:pt idx="21">
                  <c:v>20.188900711234119</c:v>
                </c:pt>
                <c:pt idx="22">
                  <c:v>20.40436995061226</c:v>
                </c:pt>
                <c:pt idx="23">
                  <c:v>20.625735323541427</c:v>
                </c:pt>
                <c:pt idx="24">
                  <c:v>20.856237830098792</c:v>
                </c:pt>
                <c:pt idx="25">
                  <c:v>21.082935696964604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20.329256873235394</c:v>
                </c:pt>
                <c:pt idx="1">
                  <c:v>19.470095389657931</c:v>
                </c:pt>
                <c:pt idx="2">
                  <c:v>18.652618086380425</c:v>
                </c:pt>
                <c:pt idx="3">
                  <c:v>20.63014155650362</c:v>
                </c:pt>
                <c:pt idx="4">
                  <c:v>21.104795013387697</c:v>
                </c:pt>
                <c:pt idx="5">
                  <c:v>21.069224905370323</c:v>
                </c:pt>
                <c:pt idx="6">
                  <c:v>22.684512767296702</c:v>
                </c:pt>
                <c:pt idx="7">
                  <c:v>21.463957677901139</c:v>
                </c:pt>
                <c:pt idx="8">
                  <c:v>23.075125162138672</c:v>
                </c:pt>
                <c:pt idx="9">
                  <c:v>24.89448309283954</c:v>
                </c:pt>
                <c:pt idx="10">
                  <c:v>27.074820832533852</c:v>
                </c:pt>
                <c:pt idx="11">
                  <c:v>28.831835660682909</c:v>
                </c:pt>
                <c:pt idx="12">
                  <c:v>29.30160742885521</c:v>
                </c:pt>
                <c:pt idx="13">
                  <c:v>29.781994255733434</c:v>
                </c:pt>
                <c:pt idx="14">
                  <c:v>30.260051619376799</c:v>
                </c:pt>
                <c:pt idx="15">
                  <c:v>30.654593266764646</c:v>
                </c:pt>
                <c:pt idx="16">
                  <c:v>31.044471488835303</c:v>
                </c:pt>
                <c:pt idx="17">
                  <c:v>31.425357715592451</c:v>
                </c:pt>
                <c:pt idx="18">
                  <c:v>31.800928624807067</c:v>
                </c:pt>
                <c:pt idx="19">
                  <c:v>32.1872883662368</c:v>
                </c:pt>
                <c:pt idx="20">
                  <c:v>32.586193740195327</c:v>
                </c:pt>
                <c:pt idx="21">
                  <c:v>32.970272010843829</c:v>
                </c:pt>
                <c:pt idx="22">
                  <c:v>33.377179341348651</c:v>
                </c:pt>
                <c:pt idx="23">
                  <c:v>33.795772241596417</c:v>
                </c:pt>
                <c:pt idx="24">
                  <c:v>34.197613584698772</c:v>
                </c:pt>
                <c:pt idx="25">
                  <c:v>34.593310822961996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6.2312063127220441</c:v>
                </c:pt>
                <c:pt idx="1">
                  <c:v>6.0752424569595842</c:v>
                </c:pt>
                <c:pt idx="2">
                  <c:v>6.0560269387639476</c:v>
                </c:pt>
                <c:pt idx="3">
                  <c:v>6.3044331786171233</c:v>
                </c:pt>
                <c:pt idx="4">
                  <c:v>5.8803841039801839</c:v>
                </c:pt>
                <c:pt idx="5">
                  <c:v>6.0283981390496946</c:v>
                </c:pt>
                <c:pt idx="6">
                  <c:v>6.5271609820197325</c:v>
                </c:pt>
                <c:pt idx="7">
                  <c:v>7.0442575479346798</c:v>
                </c:pt>
                <c:pt idx="8">
                  <c:v>7.2240348369892651</c:v>
                </c:pt>
                <c:pt idx="9">
                  <c:v>7.2087279874204322</c:v>
                </c:pt>
                <c:pt idx="10">
                  <c:v>7.8454495622202991</c:v>
                </c:pt>
                <c:pt idx="11">
                  <c:v>6.7309933891113323</c:v>
                </c:pt>
                <c:pt idx="12">
                  <c:v>6.8006808043583185</c:v>
                </c:pt>
                <c:pt idx="13">
                  <c:v>6.8753052586146897</c:v>
                </c:pt>
                <c:pt idx="14">
                  <c:v>6.9512901928823405</c:v>
                </c:pt>
                <c:pt idx="15">
                  <c:v>7.0037030455861471</c:v>
                </c:pt>
                <c:pt idx="16">
                  <c:v>7.0524235140244365</c:v>
                </c:pt>
                <c:pt idx="17">
                  <c:v>7.1028421648837652</c:v>
                </c:pt>
                <c:pt idx="18">
                  <c:v>7.1484010634399793</c:v>
                </c:pt>
                <c:pt idx="19">
                  <c:v>7.1885258402890573</c:v>
                </c:pt>
                <c:pt idx="20">
                  <c:v>7.2307181329093435</c:v>
                </c:pt>
                <c:pt idx="21">
                  <c:v>7.2826861453389036</c:v>
                </c:pt>
                <c:pt idx="22">
                  <c:v>7.3414286925418182</c:v>
                </c:pt>
                <c:pt idx="23">
                  <c:v>7.3964402294067693</c:v>
                </c:pt>
                <c:pt idx="24">
                  <c:v>7.4518346878520099</c:v>
                </c:pt>
                <c:pt idx="25">
                  <c:v>7.5037432758486453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4.5667376381745743</c:v>
                </c:pt>
                <c:pt idx="1">
                  <c:v>5.5310496925163459</c:v>
                </c:pt>
                <c:pt idx="2">
                  <c:v>5.7316336035069133</c:v>
                </c:pt>
                <c:pt idx="3">
                  <c:v>5.9397674738333128</c:v>
                </c:pt>
                <c:pt idx="4">
                  <c:v>6.1012313472802742</c:v>
                </c:pt>
                <c:pt idx="5">
                  <c:v>6.2502992397984301</c:v>
                </c:pt>
                <c:pt idx="6">
                  <c:v>6.3107650626452614</c:v>
                </c:pt>
                <c:pt idx="7">
                  <c:v>6.0144880302277617</c:v>
                </c:pt>
                <c:pt idx="8">
                  <c:v>6.7407718771663658</c:v>
                </c:pt>
                <c:pt idx="9">
                  <c:v>6.9234521955774575</c:v>
                </c:pt>
                <c:pt idx="10">
                  <c:v>7.0217726720943725</c:v>
                </c:pt>
                <c:pt idx="11">
                  <c:v>6.8530494157926141</c:v>
                </c:pt>
                <c:pt idx="12">
                  <c:v>6.9524269705055746</c:v>
                </c:pt>
                <c:pt idx="13">
                  <c:v>7.056846380658687</c:v>
                </c:pt>
                <c:pt idx="14">
                  <c:v>7.1634763381092021</c:v>
                </c:pt>
                <c:pt idx="15">
                  <c:v>7.2581410208036612</c:v>
                </c:pt>
                <c:pt idx="16">
                  <c:v>7.34803357080306</c:v>
                </c:pt>
                <c:pt idx="17">
                  <c:v>7.4341271160007247</c:v>
                </c:pt>
                <c:pt idx="18">
                  <c:v>7.5249315569715396</c:v>
                </c:pt>
                <c:pt idx="19">
                  <c:v>7.61714129698625</c:v>
                </c:pt>
                <c:pt idx="20">
                  <c:v>7.7132722736524766</c:v>
                </c:pt>
                <c:pt idx="21">
                  <c:v>7.808307257038976</c:v>
                </c:pt>
                <c:pt idx="22">
                  <c:v>7.9006874627273298</c:v>
                </c:pt>
                <c:pt idx="23">
                  <c:v>7.9933859054822669</c:v>
                </c:pt>
                <c:pt idx="24">
                  <c:v>8.0863537266122485</c:v>
                </c:pt>
                <c:pt idx="25">
                  <c:v>8.1804734771384133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2.962586482703677</c:v>
                </c:pt>
                <c:pt idx="1">
                  <c:v>3.2812094593227457</c:v>
                </c:pt>
                <c:pt idx="2">
                  <c:v>3.2478777440270736</c:v>
                </c:pt>
                <c:pt idx="3">
                  <c:v>2.9265280865539953</c:v>
                </c:pt>
                <c:pt idx="4">
                  <c:v>2.9717558666860295</c:v>
                </c:pt>
                <c:pt idx="5">
                  <c:v>2.9945287847323074</c:v>
                </c:pt>
                <c:pt idx="6">
                  <c:v>3.4820918460921715</c:v>
                </c:pt>
                <c:pt idx="7">
                  <c:v>3.2420225851851847</c:v>
                </c:pt>
                <c:pt idx="8">
                  <c:v>3.2204342149837966</c:v>
                </c:pt>
                <c:pt idx="9">
                  <c:v>2.9361040583393221</c:v>
                </c:pt>
                <c:pt idx="10">
                  <c:v>3.1930694305776854</c:v>
                </c:pt>
                <c:pt idx="11">
                  <c:v>3.5361456284033737</c:v>
                </c:pt>
                <c:pt idx="12">
                  <c:v>3.6141696547564894</c:v>
                </c:pt>
                <c:pt idx="13">
                  <c:v>3.6806444844040644</c:v>
                </c:pt>
                <c:pt idx="14">
                  <c:v>3.746816935284718</c:v>
                </c:pt>
                <c:pt idx="15">
                  <c:v>3.7921774180911596</c:v>
                </c:pt>
                <c:pt idx="16">
                  <c:v>3.8400392737955711</c:v>
                </c:pt>
                <c:pt idx="17">
                  <c:v>3.8850567296874781</c:v>
                </c:pt>
                <c:pt idx="18">
                  <c:v>3.9318842528224369</c:v>
                </c:pt>
                <c:pt idx="19">
                  <c:v>3.9786349419357165</c:v>
                </c:pt>
                <c:pt idx="20">
                  <c:v>4.0349911233694273</c:v>
                </c:pt>
                <c:pt idx="21">
                  <c:v>4.0890445381014633</c:v>
                </c:pt>
                <c:pt idx="22">
                  <c:v>4.1465327050116789</c:v>
                </c:pt>
                <c:pt idx="23">
                  <c:v>4.1876278404095961</c:v>
                </c:pt>
                <c:pt idx="24">
                  <c:v>4.2375590416741264</c:v>
                </c:pt>
                <c:pt idx="25">
                  <c:v>4.2759787626071075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5.5937476611226717</c:v>
                </c:pt>
                <c:pt idx="1">
                  <c:v>6.7437327341857953</c:v>
                </c:pt>
                <c:pt idx="2">
                  <c:v>6.5020223126151651</c:v>
                </c:pt>
                <c:pt idx="3">
                  <c:v>6.4939435708154329</c:v>
                </c:pt>
                <c:pt idx="4">
                  <c:v>7.1506978674649373</c:v>
                </c:pt>
                <c:pt idx="5">
                  <c:v>7.3412235928957372</c:v>
                </c:pt>
                <c:pt idx="6">
                  <c:v>8.015568095927966</c:v>
                </c:pt>
                <c:pt idx="7">
                  <c:v>7.1500083237542915</c:v>
                </c:pt>
                <c:pt idx="8">
                  <c:v>7.7622317867182113</c:v>
                </c:pt>
                <c:pt idx="9">
                  <c:v>8.0283960220481667</c:v>
                </c:pt>
                <c:pt idx="10">
                  <c:v>8.0100625517075077</c:v>
                </c:pt>
                <c:pt idx="11">
                  <c:v>7.6707261619837874</c:v>
                </c:pt>
                <c:pt idx="12">
                  <c:v>7.945977407962018</c:v>
                </c:pt>
                <c:pt idx="13">
                  <c:v>8.1610086571921059</c:v>
                </c:pt>
                <c:pt idx="14">
                  <c:v>8.3177897521900981</c:v>
                </c:pt>
                <c:pt idx="15">
                  <c:v>8.4441416593380261</c:v>
                </c:pt>
                <c:pt idx="16">
                  <c:v>8.5669188510007999</c:v>
                </c:pt>
                <c:pt idx="17">
                  <c:v>8.6879151272219772</c:v>
                </c:pt>
                <c:pt idx="18">
                  <c:v>8.8103501193120959</c:v>
                </c:pt>
                <c:pt idx="19">
                  <c:v>8.9361839433664922</c:v>
                </c:pt>
                <c:pt idx="20">
                  <c:v>9.0649639057941052</c:v>
                </c:pt>
                <c:pt idx="21">
                  <c:v>9.1934833947661705</c:v>
                </c:pt>
                <c:pt idx="22">
                  <c:v>9.3596206908198862</c:v>
                </c:pt>
                <c:pt idx="23">
                  <c:v>9.5278966446729125</c:v>
                </c:pt>
                <c:pt idx="24">
                  <c:v>9.6830872147508913</c:v>
                </c:pt>
                <c:pt idx="25">
                  <c:v>9.818871109163064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21.021421255725688</c:v>
                </c:pt>
                <c:pt idx="1">
                  <c:v>19.363336973435992</c:v>
                </c:pt>
                <c:pt idx="2">
                  <c:v>19.720837432291372</c:v>
                </c:pt>
                <c:pt idx="3">
                  <c:v>21.019606248644948</c:v>
                </c:pt>
                <c:pt idx="4">
                  <c:v>22.128212515284716</c:v>
                </c:pt>
                <c:pt idx="5">
                  <c:v>22.118064440245405</c:v>
                </c:pt>
                <c:pt idx="6">
                  <c:v>23.195529760249322</c:v>
                </c:pt>
                <c:pt idx="7">
                  <c:v>22.581527675136712</c:v>
                </c:pt>
                <c:pt idx="8">
                  <c:v>22.875027322226334</c:v>
                </c:pt>
                <c:pt idx="9">
                  <c:v>23.35957135208595</c:v>
                </c:pt>
                <c:pt idx="10">
                  <c:v>24.509545574384425</c:v>
                </c:pt>
                <c:pt idx="11">
                  <c:v>23.204356706885008</c:v>
                </c:pt>
                <c:pt idx="12">
                  <c:v>23.363230289522704</c:v>
                </c:pt>
                <c:pt idx="13">
                  <c:v>23.552572539258463</c:v>
                </c:pt>
                <c:pt idx="14">
                  <c:v>23.735657303744699</c:v>
                </c:pt>
                <c:pt idx="15">
                  <c:v>23.848621173217197</c:v>
                </c:pt>
                <c:pt idx="16">
                  <c:v>23.946478970265989</c:v>
                </c:pt>
                <c:pt idx="17">
                  <c:v>24.031446608863408</c:v>
                </c:pt>
                <c:pt idx="18">
                  <c:v>24.120376435118811</c:v>
                </c:pt>
                <c:pt idx="19">
                  <c:v>24.214907606920125</c:v>
                </c:pt>
                <c:pt idx="20">
                  <c:v>24.320553914819424</c:v>
                </c:pt>
                <c:pt idx="21">
                  <c:v>24.423590063038645</c:v>
                </c:pt>
                <c:pt idx="22">
                  <c:v>24.52042731500325</c:v>
                </c:pt>
                <c:pt idx="23">
                  <c:v>24.611872384933321</c:v>
                </c:pt>
                <c:pt idx="24">
                  <c:v>24.706776427333871</c:v>
                </c:pt>
                <c:pt idx="25">
                  <c:v>24.78948388437885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31.254064477372712</c:v>
                </c:pt>
                <c:pt idx="1">
                  <c:v>30.273019601962048</c:v>
                </c:pt>
                <c:pt idx="2">
                  <c:v>30.567144369785431</c:v>
                </c:pt>
                <c:pt idx="3">
                  <c:v>31.6564590067937</c:v>
                </c:pt>
                <c:pt idx="4">
                  <c:v>32.589829468868544</c:v>
                </c:pt>
                <c:pt idx="5">
                  <c:v>32.438595229450982</c:v>
                </c:pt>
                <c:pt idx="6">
                  <c:v>32.738807995150886</c:v>
                </c:pt>
                <c:pt idx="7">
                  <c:v>32.170886321019935</c:v>
                </c:pt>
                <c:pt idx="8">
                  <c:v>31.653956143176831</c:v>
                </c:pt>
                <c:pt idx="9">
                  <c:v>31.490602490798391</c:v>
                </c:pt>
                <c:pt idx="10">
                  <c:v>33.436158279511574</c:v>
                </c:pt>
                <c:pt idx="11">
                  <c:v>31.195587215360273</c:v>
                </c:pt>
                <c:pt idx="12">
                  <c:v>31.112157591827497</c:v>
                </c:pt>
                <c:pt idx="13">
                  <c:v>31.037615632909002</c:v>
                </c:pt>
                <c:pt idx="14">
                  <c:v>30.940189375883229</c:v>
                </c:pt>
                <c:pt idx="15">
                  <c:v>30.745213107070036</c:v>
                </c:pt>
                <c:pt idx="16">
                  <c:v>30.518652149286606</c:v>
                </c:pt>
                <c:pt idx="17">
                  <c:v>30.287374119166088</c:v>
                </c:pt>
                <c:pt idx="18">
                  <c:v>30.087146536808564</c:v>
                </c:pt>
                <c:pt idx="19">
                  <c:v>29.875804901188072</c:v>
                </c:pt>
                <c:pt idx="20">
                  <c:v>29.678510040518532</c:v>
                </c:pt>
                <c:pt idx="21">
                  <c:v>29.494707314198436</c:v>
                </c:pt>
                <c:pt idx="22">
                  <c:v>29.331172053541064</c:v>
                </c:pt>
                <c:pt idx="23">
                  <c:v>29.155538743553812</c:v>
                </c:pt>
                <c:pt idx="24">
                  <c:v>28.964447792171718</c:v>
                </c:pt>
                <c:pt idx="25">
                  <c:v>28.747247514608688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9.5716632350452358</c:v>
                </c:pt>
                <c:pt idx="1">
                  <c:v>8.0083423179118505</c:v>
                </c:pt>
                <c:pt idx="2">
                  <c:v>7.8083846369825052</c:v>
                </c:pt>
                <c:pt idx="3">
                  <c:v>8.6492243583721908</c:v>
                </c:pt>
                <c:pt idx="4">
                  <c:v>8.6578442179820012</c:v>
                </c:pt>
                <c:pt idx="5">
                  <c:v>7.6694034936938493</c:v>
                </c:pt>
                <c:pt idx="6">
                  <c:v>7.4729796078884636</c:v>
                </c:pt>
                <c:pt idx="7">
                  <c:v>7.5718834546543592</c:v>
                </c:pt>
                <c:pt idx="8">
                  <c:v>7.6215041289760652</c:v>
                </c:pt>
                <c:pt idx="9">
                  <c:v>7.205226502738701</c:v>
                </c:pt>
                <c:pt idx="10">
                  <c:v>7.091243578233172</c:v>
                </c:pt>
                <c:pt idx="11">
                  <c:v>8.0173270632182643</c:v>
                </c:pt>
                <c:pt idx="12">
                  <c:v>7.8977346142147491</c:v>
                </c:pt>
                <c:pt idx="13">
                  <c:v>7.7746446932578808</c:v>
                </c:pt>
                <c:pt idx="14">
                  <c:v>7.6343090015780071</c:v>
                </c:pt>
                <c:pt idx="15">
                  <c:v>7.4766605905912176</c:v>
                </c:pt>
                <c:pt idx="16">
                  <c:v>7.358344639302147</c:v>
                </c:pt>
                <c:pt idx="17">
                  <c:v>7.2997952498568726</c:v>
                </c:pt>
                <c:pt idx="18">
                  <c:v>7.1916280718679575</c:v>
                </c:pt>
                <c:pt idx="19">
                  <c:v>7.069388511490474</c:v>
                </c:pt>
                <c:pt idx="20">
                  <c:v>6.8956764128135246</c:v>
                </c:pt>
                <c:pt idx="21">
                  <c:v>6.7443048846978444</c:v>
                </c:pt>
                <c:pt idx="22">
                  <c:v>6.5680748220331715</c:v>
                </c:pt>
                <c:pt idx="23">
                  <c:v>6.3983022985193827</c:v>
                </c:pt>
                <c:pt idx="24">
                  <c:v>6.350933917066369</c:v>
                </c:pt>
                <c:pt idx="25">
                  <c:v>6.7616607199500578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5.6158141182656829</c:v>
                </c:pt>
                <c:pt idx="1">
                  <c:v>5.2395890768567126</c:v>
                </c:pt>
                <c:pt idx="2">
                  <c:v>4.954937221660713</c:v>
                </c:pt>
                <c:pt idx="3">
                  <c:v>5.0297556761747835</c:v>
                </c:pt>
                <c:pt idx="4">
                  <c:v>5.3040094582478785</c:v>
                </c:pt>
                <c:pt idx="5">
                  <c:v>5.0120276135721271</c:v>
                </c:pt>
                <c:pt idx="6">
                  <c:v>5.5541753544613828</c:v>
                </c:pt>
                <c:pt idx="7">
                  <c:v>5.3334782304643484</c:v>
                </c:pt>
                <c:pt idx="8">
                  <c:v>5.2720394933030885</c:v>
                </c:pt>
                <c:pt idx="9">
                  <c:v>4.9667056323401839</c:v>
                </c:pt>
                <c:pt idx="10">
                  <c:v>5.3855248274867282</c:v>
                </c:pt>
                <c:pt idx="11">
                  <c:v>5.1733681721506874</c:v>
                </c:pt>
                <c:pt idx="12">
                  <c:v>5.2215427471999805</c:v>
                </c:pt>
                <c:pt idx="13">
                  <c:v>5.3044177617797139</c:v>
                </c:pt>
                <c:pt idx="14">
                  <c:v>5.3721131910635771</c:v>
                </c:pt>
                <c:pt idx="15">
                  <c:v>5.4145377094654545</c:v>
                </c:pt>
                <c:pt idx="16">
                  <c:v>5.4538996159574484</c:v>
                </c:pt>
                <c:pt idx="17">
                  <c:v>5.4923869448229681</c:v>
                </c:pt>
                <c:pt idx="18">
                  <c:v>5.5318890864706107</c:v>
                </c:pt>
                <c:pt idx="19">
                  <c:v>5.5687852244108207</c:v>
                </c:pt>
                <c:pt idx="20">
                  <c:v>5.615229673047696</c:v>
                </c:pt>
                <c:pt idx="21">
                  <c:v>5.6614030884535724</c:v>
                </c:pt>
                <c:pt idx="22">
                  <c:v>5.7144702479307394</c:v>
                </c:pt>
                <c:pt idx="23">
                  <c:v>5.7672032381410494</c:v>
                </c:pt>
                <c:pt idx="24">
                  <c:v>5.8177339316091219</c:v>
                </c:pt>
                <c:pt idx="25">
                  <c:v>5.8664128013061081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13.82846415699837</c:v>
                </c:pt>
                <c:pt idx="1">
                  <c:v>15.382038150413967</c:v>
                </c:pt>
                <c:pt idx="2">
                  <c:v>13.385596864414289</c:v>
                </c:pt>
                <c:pt idx="3">
                  <c:v>14.270187742626613</c:v>
                </c:pt>
                <c:pt idx="4">
                  <c:v>14.728713164619462</c:v>
                </c:pt>
                <c:pt idx="5">
                  <c:v>15.819665778228064</c:v>
                </c:pt>
                <c:pt idx="6">
                  <c:v>15.580069957356597</c:v>
                </c:pt>
                <c:pt idx="7">
                  <c:v>14.654351461805538</c:v>
                </c:pt>
                <c:pt idx="8">
                  <c:v>15.028006713210544</c:v>
                </c:pt>
                <c:pt idx="9">
                  <c:v>15.701241286410484</c:v>
                </c:pt>
                <c:pt idx="10">
                  <c:v>14.059992445328428</c:v>
                </c:pt>
                <c:pt idx="11">
                  <c:v>14.118495669107851</c:v>
                </c:pt>
                <c:pt idx="12">
                  <c:v>14.06575411663971</c:v>
                </c:pt>
                <c:pt idx="13">
                  <c:v>14.03240462068876</c:v>
                </c:pt>
                <c:pt idx="14">
                  <c:v>13.992328363415131</c:v>
                </c:pt>
                <c:pt idx="15">
                  <c:v>13.914072580876516</c:v>
                </c:pt>
                <c:pt idx="16">
                  <c:v>13.850521667525507</c:v>
                </c:pt>
                <c:pt idx="17">
                  <c:v>13.791561433202332</c:v>
                </c:pt>
                <c:pt idx="18">
                  <c:v>13.728739646114215</c:v>
                </c:pt>
                <c:pt idx="19">
                  <c:v>13.669735006965388</c:v>
                </c:pt>
                <c:pt idx="20">
                  <c:v>13.612199770681</c:v>
                </c:pt>
                <c:pt idx="21">
                  <c:v>13.551594943286782</c:v>
                </c:pt>
                <c:pt idx="22">
                  <c:v>13.487919803661109</c:v>
                </c:pt>
                <c:pt idx="23">
                  <c:v>13.423230845314205</c:v>
                </c:pt>
                <c:pt idx="24">
                  <c:v>13.352530593742646</c:v>
                </c:pt>
                <c:pt idx="25">
                  <c:v>13.287407252458644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12.449197545576984</c:v>
                </c:pt>
                <c:pt idx="1">
                  <c:v>12.880627086672755</c:v>
                </c:pt>
                <c:pt idx="2">
                  <c:v>12.07931969277603</c:v>
                </c:pt>
                <c:pt idx="3">
                  <c:v>12.429194248531598</c:v>
                </c:pt>
                <c:pt idx="4">
                  <c:v>13.477703160037571</c:v>
                </c:pt>
                <c:pt idx="5">
                  <c:v>13.079302043182555</c:v>
                </c:pt>
                <c:pt idx="6">
                  <c:v>13.089649798111346</c:v>
                </c:pt>
                <c:pt idx="7">
                  <c:v>13.59486314516128</c:v>
                </c:pt>
                <c:pt idx="8">
                  <c:v>12.432127074932426</c:v>
                </c:pt>
                <c:pt idx="9">
                  <c:v>14.169778796062397</c:v>
                </c:pt>
                <c:pt idx="10">
                  <c:v>11.50146574468469</c:v>
                </c:pt>
                <c:pt idx="11">
                  <c:v>12.265579652782229</c:v>
                </c:pt>
                <c:pt idx="12">
                  <c:v>12.253892976596063</c:v>
                </c:pt>
                <c:pt idx="13">
                  <c:v>12.283299498078874</c:v>
                </c:pt>
                <c:pt idx="14">
                  <c:v>12.303038909422341</c:v>
                </c:pt>
                <c:pt idx="15">
                  <c:v>12.277866113044231</c:v>
                </c:pt>
                <c:pt idx="16">
                  <c:v>12.254642435753697</c:v>
                </c:pt>
                <c:pt idx="17">
                  <c:v>12.228679771540383</c:v>
                </c:pt>
                <c:pt idx="18">
                  <c:v>12.191691321286189</c:v>
                </c:pt>
                <c:pt idx="19">
                  <c:v>12.158407357181114</c:v>
                </c:pt>
                <c:pt idx="20">
                  <c:v>12.123362053820077</c:v>
                </c:pt>
                <c:pt idx="21">
                  <c:v>12.081910805077287</c:v>
                </c:pt>
                <c:pt idx="22">
                  <c:v>12.034947756970714</c:v>
                </c:pt>
                <c:pt idx="23">
                  <c:v>11.984058622316068</c:v>
                </c:pt>
                <c:pt idx="24">
                  <c:v>11.930135806785286</c:v>
                </c:pt>
                <c:pt idx="25">
                  <c:v>11.878185272438488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7.4586994388701529</c:v>
                </c:pt>
                <c:pt idx="1">
                  <c:v>6.9543492401148566</c:v>
                </c:pt>
                <c:pt idx="2">
                  <c:v>7.3207857964917906</c:v>
                </c:pt>
                <c:pt idx="3">
                  <c:v>7.1313318193886204</c:v>
                </c:pt>
                <c:pt idx="4">
                  <c:v>7.5221125214641393</c:v>
                </c:pt>
                <c:pt idx="5">
                  <c:v>7.2217506339783171</c:v>
                </c:pt>
                <c:pt idx="6">
                  <c:v>7.5906571812416699</c:v>
                </c:pt>
                <c:pt idx="7">
                  <c:v>7.7820524283112835</c:v>
                </c:pt>
                <c:pt idx="8">
                  <c:v>7.3868912469448311</c:v>
                </c:pt>
                <c:pt idx="9">
                  <c:v>6.9140305683826515</c:v>
                </c:pt>
                <c:pt idx="10">
                  <c:v>6.7356640162000661</c:v>
                </c:pt>
                <c:pt idx="11">
                  <c:v>6.8179352995345148</c:v>
                </c:pt>
                <c:pt idx="12">
                  <c:v>6.8403167634906668</c:v>
                </c:pt>
                <c:pt idx="13">
                  <c:v>6.8663315412656951</c:v>
                </c:pt>
                <c:pt idx="14">
                  <c:v>6.877109016485762</c:v>
                </c:pt>
                <c:pt idx="15">
                  <c:v>6.8678036088960059</c:v>
                </c:pt>
                <c:pt idx="16">
                  <c:v>6.8570744281630622</c:v>
                </c:pt>
                <c:pt idx="17">
                  <c:v>6.8381450726335533</c:v>
                </c:pt>
                <c:pt idx="18">
                  <c:v>6.820809210440637</c:v>
                </c:pt>
                <c:pt idx="19">
                  <c:v>6.7996062448738304</c:v>
                </c:pt>
                <c:pt idx="20">
                  <c:v>6.7768556615317035</c:v>
                </c:pt>
                <c:pt idx="21">
                  <c:v>6.7543885962549162</c:v>
                </c:pt>
                <c:pt idx="22">
                  <c:v>6.7279720546060391</c:v>
                </c:pt>
                <c:pt idx="23">
                  <c:v>6.695617247513816</c:v>
                </c:pt>
                <c:pt idx="24">
                  <c:v>6.656183010866215</c:v>
                </c:pt>
                <c:pt idx="25">
                  <c:v>6.534399617491319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23.43251172349833</c:v>
                </c:pt>
                <c:pt idx="1">
                  <c:v>21.709338801265819</c:v>
                </c:pt>
                <c:pt idx="2">
                  <c:v>22.992913585898812</c:v>
                </c:pt>
                <c:pt idx="3">
                  <c:v>24.322279012603321</c:v>
                </c:pt>
                <c:pt idx="4">
                  <c:v>25.470371297354756</c:v>
                </c:pt>
                <c:pt idx="5">
                  <c:v>25.610991775340199</c:v>
                </c:pt>
                <c:pt idx="6">
                  <c:v>26.705973607217416</c:v>
                </c:pt>
                <c:pt idx="7">
                  <c:v>25.365834308213799</c:v>
                </c:pt>
                <c:pt idx="8">
                  <c:v>25.203357256133287</c:v>
                </c:pt>
                <c:pt idx="9">
                  <c:v>26.338613627537935</c:v>
                </c:pt>
                <c:pt idx="10">
                  <c:v>25.233065162344293</c:v>
                </c:pt>
                <c:pt idx="11">
                  <c:v>26.290951371310378</c:v>
                </c:pt>
                <c:pt idx="12">
                  <c:v>26.624198743148671</c:v>
                </c:pt>
                <c:pt idx="13">
                  <c:v>26.96177294347202</c:v>
                </c:pt>
                <c:pt idx="14">
                  <c:v>27.298524393767654</c:v>
                </c:pt>
                <c:pt idx="15">
                  <c:v>27.60180688220132</c:v>
                </c:pt>
                <c:pt idx="16">
                  <c:v>27.868883378121406</c:v>
                </c:pt>
                <c:pt idx="17">
                  <c:v>28.113432275174528</c:v>
                </c:pt>
                <c:pt idx="18">
                  <c:v>28.402578633009984</c:v>
                </c:pt>
                <c:pt idx="19">
                  <c:v>28.695511664249018</c:v>
                </c:pt>
                <c:pt idx="20">
                  <c:v>28.99656798123592</c:v>
                </c:pt>
                <c:pt idx="21">
                  <c:v>29.290452520436293</c:v>
                </c:pt>
                <c:pt idx="22">
                  <c:v>29.549890506829392</c:v>
                </c:pt>
                <c:pt idx="23">
                  <c:v>29.817717005594883</c:v>
                </c:pt>
                <c:pt idx="24">
                  <c:v>30.090760692015266</c:v>
                </c:pt>
                <c:pt idx="25">
                  <c:v>30.37296019232269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7.9594543102495061</c:v>
                </c:pt>
                <c:pt idx="1">
                  <c:v>8.0839325306270791</c:v>
                </c:pt>
                <c:pt idx="2">
                  <c:v>7.3853864337247224</c:v>
                </c:pt>
                <c:pt idx="3">
                  <c:v>8.5063777120160431</c:v>
                </c:pt>
                <c:pt idx="4">
                  <c:v>8.688046691014307</c:v>
                </c:pt>
                <c:pt idx="5">
                  <c:v>7.813793114247285</c:v>
                </c:pt>
                <c:pt idx="6">
                  <c:v>8.3575115461471494</c:v>
                </c:pt>
                <c:pt idx="7">
                  <c:v>8.2643535577794882</c:v>
                </c:pt>
                <c:pt idx="8">
                  <c:v>8.3415359746647137</c:v>
                </c:pt>
                <c:pt idx="9">
                  <c:v>8.7356940618571581</c:v>
                </c:pt>
                <c:pt idx="10">
                  <c:v>7.7146631561463836</c:v>
                </c:pt>
                <c:pt idx="11">
                  <c:v>7.9169263899451403</c:v>
                </c:pt>
                <c:pt idx="12">
                  <c:v>8.0754230316538127</c:v>
                </c:pt>
                <c:pt idx="13">
                  <c:v>8.2118876234655485</c:v>
                </c:pt>
                <c:pt idx="14">
                  <c:v>8.3299971095877385</c:v>
                </c:pt>
                <c:pt idx="15">
                  <c:v>8.4157873762854205</c:v>
                </c:pt>
                <c:pt idx="16">
                  <c:v>8.4998250431441384</c:v>
                </c:pt>
                <c:pt idx="17">
                  <c:v>8.5810368805153416</c:v>
                </c:pt>
                <c:pt idx="18">
                  <c:v>8.6611399401769056</c:v>
                </c:pt>
                <c:pt idx="19">
                  <c:v>8.7400637681285218</c:v>
                </c:pt>
                <c:pt idx="20">
                  <c:v>8.823903477902018</c:v>
                </c:pt>
                <c:pt idx="21">
                  <c:v>8.9080231218258419</c:v>
                </c:pt>
                <c:pt idx="22">
                  <c:v>8.9937921098379174</c:v>
                </c:pt>
                <c:pt idx="23">
                  <c:v>9.0781617209004857</c:v>
                </c:pt>
                <c:pt idx="24">
                  <c:v>9.1478635045729249</c:v>
                </c:pt>
                <c:pt idx="25">
                  <c:v>9.1879422919987626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0.50047379809686454</c:v>
                </c:pt>
                <c:pt idx="1">
                  <c:v>0.34539294855645764</c:v>
                </c:pt>
                <c:pt idx="2">
                  <c:v>0.33569242531169874</c:v>
                </c:pt>
                <c:pt idx="3">
                  <c:v>0.2912891925547923</c:v>
                </c:pt>
                <c:pt idx="4">
                  <c:v>0.33311449294309858</c:v>
                </c:pt>
                <c:pt idx="5">
                  <c:v>0.32854464166641306</c:v>
                </c:pt>
                <c:pt idx="6">
                  <c:v>0.29204594999201033</c:v>
                </c:pt>
                <c:pt idx="7">
                  <c:v>0.30734893723925233</c:v>
                </c:pt>
                <c:pt idx="8">
                  <c:v>0.31436386511692854</c:v>
                </c:pt>
                <c:pt idx="9">
                  <c:v>0.26643126805775064</c:v>
                </c:pt>
                <c:pt idx="10">
                  <c:v>0.35362336156844532</c:v>
                </c:pt>
                <c:pt idx="11">
                  <c:v>0.26857151606265717</c:v>
                </c:pt>
                <c:pt idx="12">
                  <c:v>0.27191042616393896</c:v>
                </c:pt>
                <c:pt idx="13">
                  <c:v>0.27483975824380191</c:v>
                </c:pt>
                <c:pt idx="14">
                  <c:v>0.27731262964627285</c:v>
                </c:pt>
                <c:pt idx="15">
                  <c:v>0.27818177141065492</c:v>
                </c:pt>
                <c:pt idx="16">
                  <c:v>0.27930191327142728</c:v>
                </c:pt>
                <c:pt idx="17">
                  <c:v>0.28026214891591528</c:v>
                </c:pt>
                <c:pt idx="18">
                  <c:v>0.28148103590696372</c:v>
                </c:pt>
                <c:pt idx="19">
                  <c:v>0.28227693236458651</c:v>
                </c:pt>
                <c:pt idx="20">
                  <c:v>0.28362528711474572</c:v>
                </c:pt>
                <c:pt idx="21">
                  <c:v>0.28481182072525457</c:v>
                </c:pt>
                <c:pt idx="22">
                  <c:v>0.28627501729660582</c:v>
                </c:pt>
                <c:pt idx="23">
                  <c:v>0.286847028458173</c:v>
                </c:pt>
                <c:pt idx="24">
                  <c:v>0.28806825962284782</c:v>
                </c:pt>
                <c:pt idx="25">
                  <c:v>0.28854580574021593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26.042476209821455</c:v>
                </c:pt>
                <c:pt idx="1">
                  <c:v>27.354985215135624</c:v>
                </c:pt>
                <c:pt idx="2">
                  <c:v>28.362126059831237</c:v>
                </c:pt>
                <c:pt idx="3">
                  <c:v>28.618130890862496</c:v>
                </c:pt>
                <c:pt idx="4">
                  <c:v>28.450568669647335</c:v>
                </c:pt>
                <c:pt idx="5">
                  <c:v>28.130472484448795</c:v>
                </c:pt>
                <c:pt idx="6">
                  <c:v>31.526040254980195</c:v>
                </c:pt>
                <c:pt idx="7">
                  <c:v>29.364032635047586</c:v>
                </c:pt>
                <c:pt idx="8">
                  <c:v>28.001491816134518</c:v>
                </c:pt>
                <c:pt idx="9">
                  <c:v>26.839072326206843</c:v>
                </c:pt>
                <c:pt idx="10">
                  <c:v>26.822663002615631</c:v>
                </c:pt>
                <c:pt idx="11">
                  <c:v>25.279459781168345</c:v>
                </c:pt>
                <c:pt idx="12">
                  <c:v>25.261006386152324</c:v>
                </c:pt>
                <c:pt idx="13">
                  <c:v>25.251679537789961</c:v>
                </c:pt>
                <c:pt idx="14">
                  <c:v>25.244309707115978</c:v>
                </c:pt>
                <c:pt idx="15">
                  <c:v>25.175040849430324</c:v>
                </c:pt>
                <c:pt idx="16">
                  <c:v>25.076674139286052</c:v>
                </c:pt>
                <c:pt idx="17">
                  <c:v>24.946358856354667</c:v>
                </c:pt>
                <c:pt idx="18">
                  <c:v>24.803344798043074</c:v>
                </c:pt>
                <c:pt idx="19">
                  <c:v>24.65619450115155</c:v>
                </c:pt>
                <c:pt idx="20">
                  <c:v>24.504658011649298</c:v>
                </c:pt>
                <c:pt idx="21">
                  <c:v>24.338978083385658</c:v>
                </c:pt>
                <c:pt idx="22">
                  <c:v>24.176343942825469</c:v>
                </c:pt>
                <c:pt idx="23">
                  <c:v>23.997571799373631</c:v>
                </c:pt>
                <c:pt idx="24">
                  <c:v>23.823556029006472</c:v>
                </c:pt>
                <c:pt idx="25">
                  <c:v>23.620456217998221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5.579176631303417</c:v>
                </c:pt>
                <c:pt idx="1">
                  <c:v>5.2899261522210956</c:v>
                </c:pt>
                <c:pt idx="2">
                  <c:v>5.3018333673808362</c:v>
                </c:pt>
                <c:pt idx="3">
                  <c:v>5.5215892856306583</c:v>
                </c:pt>
                <c:pt idx="4">
                  <c:v>5.3661789005805236</c:v>
                </c:pt>
                <c:pt idx="5">
                  <c:v>5.8186942644243311</c:v>
                </c:pt>
                <c:pt idx="6">
                  <c:v>5.8912121743107431</c:v>
                </c:pt>
                <c:pt idx="7">
                  <c:v>6.1087449512022349</c:v>
                </c:pt>
                <c:pt idx="8">
                  <c:v>6.2586977693396797</c:v>
                </c:pt>
                <c:pt idx="9">
                  <c:v>6.1727842213636812</c:v>
                </c:pt>
                <c:pt idx="10">
                  <c:v>6.4488437326018007</c:v>
                </c:pt>
                <c:pt idx="11">
                  <c:v>7.782169998808846</c:v>
                </c:pt>
                <c:pt idx="12">
                  <c:v>7.9079871895822187</c:v>
                </c:pt>
                <c:pt idx="13">
                  <c:v>8.052570988243593</c:v>
                </c:pt>
                <c:pt idx="14">
                  <c:v>8.1908575786973703</c:v>
                </c:pt>
                <c:pt idx="15">
                  <c:v>8.3056146853650539</c:v>
                </c:pt>
                <c:pt idx="16">
                  <c:v>8.4123446900288048</c:v>
                </c:pt>
                <c:pt idx="17">
                  <c:v>8.5186067802584411</c:v>
                </c:pt>
                <c:pt idx="18">
                  <c:v>8.6240210263904729</c:v>
                </c:pt>
                <c:pt idx="19">
                  <c:v>8.7315462064703286</c:v>
                </c:pt>
                <c:pt idx="20">
                  <c:v>8.845048208284604</c:v>
                </c:pt>
                <c:pt idx="21">
                  <c:v>8.9567879485191657</c:v>
                </c:pt>
                <c:pt idx="22">
                  <c:v>9.0659795788962736</c:v>
                </c:pt>
                <c:pt idx="23">
                  <c:v>9.1743934908499494</c:v>
                </c:pt>
                <c:pt idx="24">
                  <c:v>9.2819824412431196</c:v>
                </c:pt>
                <c:pt idx="25">
                  <c:v>9.386781320564463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9.1368652023713413</c:v>
                </c:pt>
                <c:pt idx="1">
                  <c:v>8.6169236408287997</c:v>
                </c:pt>
                <c:pt idx="2">
                  <c:v>8.8173887586853148</c:v>
                </c:pt>
                <c:pt idx="3">
                  <c:v>9.0234108031838449</c:v>
                </c:pt>
                <c:pt idx="4">
                  <c:v>9.3312484331527532</c:v>
                </c:pt>
                <c:pt idx="5">
                  <c:v>9.2349158829806637</c:v>
                </c:pt>
                <c:pt idx="6">
                  <c:v>9.3532175550537815</c:v>
                </c:pt>
                <c:pt idx="7">
                  <c:v>9.5801675075868857</c:v>
                </c:pt>
                <c:pt idx="8">
                  <c:v>9.5870168495612056</c:v>
                </c:pt>
                <c:pt idx="9">
                  <c:v>9.1194663459422927</c:v>
                </c:pt>
                <c:pt idx="10">
                  <c:v>8.0311279603301866</c:v>
                </c:pt>
                <c:pt idx="11">
                  <c:v>9.7096276077180814</c:v>
                </c:pt>
                <c:pt idx="12">
                  <c:v>9.6992188193510209</c:v>
                </c:pt>
                <c:pt idx="13">
                  <c:v>9.7224282354485503</c:v>
                </c:pt>
                <c:pt idx="14">
                  <c:v>9.7442144350549924</c:v>
                </c:pt>
                <c:pt idx="15">
                  <c:v>9.73873493337714</c:v>
                </c:pt>
                <c:pt idx="16">
                  <c:v>9.7182955360943826</c:v>
                </c:pt>
                <c:pt idx="17">
                  <c:v>9.697850479303483</c:v>
                </c:pt>
                <c:pt idx="18">
                  <c:v>9.6588910715796672</c:v>
                </c:pt>
                <c:pt idx="19">
                  <c:v>9.619894382280517</c:v>
                </c:pt>
                <c:pt idx="20">
                  <c:v>9.5896883276111886</c:v>
                </c:pt>
                <c:pt idx="21">
                  <c:v>9.5575153717151071</c:v>
                </c:pt>
                <c:pt idx="22">
                  <c:v>9.5244528934302473</c:v>
                </c:pt>
                <c:pt idx="23">
                  <c:v>9.5106124151317122</c:v>
                </c:pt>
                <c:pt idx="24">
                  <c:v>9.5008040289170612</c:v>
                </c:pt>
                <c:pt idx="25">
                  <c:v>9.5199644889672896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11.426873880201372</c:v>
                </c:pt>
                <c:pt idx="1">
                  <c:v>12.634029347471214</c:v>
                </c:pt>
                <c:pt idx="2">
                  <c:v>10.815932220526316</c:v>
                </c:pt>
                <c:pt idx="3">
                  <c:v>11.226963112540403</c:v>
                </c:pt>
                <c:pt idx="4">
                  <c:v>11.930433946262744</c:v>
                </c:pt>
                <c:pt idx="5">
                  <c:v>11.666724896639741</c:v>
                </c:pt>
                <c:pt idx="6">
                  <c:v>12.815517216795676</c:v>
                </c:pt>
                <c:pt idx="7">
                  <c:v>12.289944851149723</c:v>
                </c:pt>
                <c:pt idx="8">
                  <c:v>13.047489981476811</c:v>
                </c:pt>
                <c:pt idx="9">
                  <c:v>12.615151962564877</c:v>
                </c:pt>
                <c:pt idx="10">
                  <c:v>11.363189047751803</c:v>
                </c:pt>
                <c:pt idx="11">
                  <c:v>12.058353257396609</c:v>
                </c:pt>
                <c:pt idx="12">
                  <c:v>11.990830825605878</c:v>
                </c:pt>
                <c:pt idx="13">
                  <c:v>12.020614968447466</c:v>
                </c:pt>
                <c:pt idx="14">
                  <c:v>12.069536100586365</c:v>
                </c:pt>
                <c:pt idx="15">
                  <c:v>12.084860445769721</c:v>
                </c:pt>
                <c:pt idx="16">
                  <c:v>12.101420676173044</c:v>
                </c:pt>
                <c:pt idx="17">
                  <c:v>12.110068223753661</c:v>
                </c:pt>
                <c:pt idx="18">
                  <c:v>12.124717846218992</c:v>
                </c:pt>
                <c:pt idx="19">
                  <c:v>12.141484865257878</c:v>
                </c:pt>
                <c:pt idx="20">
                  <c:v>12.163706013781921</c:v>
                </c:pt>
                <c:pt idx="21">
                  <c:v>12.182710204628508</c:v>
                </c:pt>
                <c:pt idx="22">
                  <c:v>12.197292867000986</c:v>
                </c:pt>
                <c:pt idx="23">
                  <c:v>12.212034878678871</c:v>
                </c:pt>
                <c:pt idx="24">
                  <c:v>12.223744054836818</c:v>
                </c:pt>
                <c:pt idx="25">
                  <c:v>12.234630832417496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6.1848189364010926</c:v>
                </c:pt>
                <c:pt idx="1">
                  <c:v>6.1080761581417438</c:v>
                </c:pt>
                <c:pt idx="2">
                  <c:v>5.9563046132114987</c:v>
                </c:pt>
                <c:pt idx="3">
                  <c:v>5.802486163229629</c:v>
                </c:pt>
                <c:pt idx="4">
                  <c:v>6.5779262980336624</c:v>
                </c:pt>
                <c:pt idx="5">
                  <c:v>6.5535573749832645</c:v>
                </c:pt>
                <c:pt idx="6">
                  <c:v>6.749534355440808</c:v>
                </c:pt>
                <c:pt idx="7">
                  <c:v>6.4781932993460707</c:v>
                </c:pt>
                <c:pt idx="8">
                  <c:v>6.2634621692469334</c:v>
                </c:pt>
                <c:pt idx="9">
                  <c:v>5.91612412357604</c:v>
                </c:pt>
                <c:pt idx="10">
                  <c:v>5.3383804163057667</c:v>
                </c:pt>
                <c:pt idx="11">
                  <c:v>4.6630049019642517</c:v>
                </c:pt>
                <c:pt idx="12">
                  <c:v>4.6648688426832905</c:v>
                </c:pt>
                <c:pt idx="13">
                  <c:v>4.6756158854936398</c:v>
                </c:pt>
                <c:pt idx="14">
                  <c:v>4.6830201589737435</c:v>
                </c:pt>
                <c:pt idx="15">
                  <c:v>4.678893566417635</c:v>
                </c:pt>
                <c:pt idx="16">
                  <c:v>4.6725995590456542</c:v>
                </c:pt>
                <c:pt idx="17">
                  <c:v>4.6640949044782705</c:v>
                </c:pt>
                <c:pt idx="18">
                  <c:v>4.6519699219825554</c:v>
                </c:pt>
                <c:pt idx="19">
                  <c:v>4.640491189646518</c:v>
                </c:pt>
                <c:pt idx="20">
                  <c:v>4.6396391990016674</c:v>
                </c:pt>
                <c:pt idx="21">
                  <c:v>4.6251032008341175</c:v>
                </c:pt>
                <c:pt idx="22">
                  <c:v>4.6043179132008847</c:v>
                </c:pt>
                <c:pt idx="23">
                  <c:v>4.5820857890696587</c:v>
                </c:pt>
                <c:pt idx="24">
                  <c:v>4.5578090828382418</c:v>
                </c:pt>
                <c:pt idx="25">
                  <c:v>4.5358426962969665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36.332038330743273</c:v>
                </c:pt>
                <c:pt idx="1">
                  <c:v>32.925363930522394</c:v>
                </c:pt>
                <c:pt idx="2">
                  <c:v>33.222878376459967</c:v>
                </c:pt>
                <c:pt idx="3">
                  <c:v>33.273268323349448</c:v>
                </c:pt>
                <c:pt idx="4">
                  <c:v>34.311200417354648</c:v>
                </c:pt>
                <c:pt idx="5">
                  <c:v>33.977285801500045</c:v>
                </c:pt>
                <c:pt idx="6">
                  <c:v>35.880867505418657</c:v>
                </c:pt>
                <c:pt idx="7">
                  <c:v>34.73271954657617</c:v>
                </c:pt>
                <c:pt idx="8">
                  <c:v>33.81066617838303</c:v>
                </c:pt>
                <c:pt idx="9">
                  <c:v>33.942532748577939</c:v>
                </c:pt>
                <c:pt idx="10">
                  <c:v>31.79946375239378</c:v>
                </c:pt>
                <c:pt idx="11">
                  <c:v>33.271388815937804</c:v>
                </c:pt>
                <c:pt idx="12">
                  <c:v>33.295829278838241</c:v>
                </c:pt>
                <c:pt idx="13">
                  <c:v>33.497400573862528</c:v>
                </c:pt>
                <c:pt idx="14">
                  <c:v>33.55654545580181</c:v>
                </c:pt>
                <c:pt idx="15">
                  <c:v>33.48413796196224</c:v>
                </c:pt>
                <c:pt idx="16">
                  <c:v>33.416586275408754</c:v>
                </c:pt>
                <c:pt idx="17">
                  <c:v>33.313011384837388</c:v>
                </c:pt>
                <c:pt idx="18">
                  <c:v>33.173733154621033</c:v>
                </c:pt>
                <c:pt idx="19">
                  <c:v>33.028094353462549</c:v>
                </c:pt>
                <c:pt idx="20">
                  <c:v>32.935274067020956</c:v>
                </c:pt>
                <c:pt idx="21">
                  <c:v>32.816623960502532</c:v>
                </c:pt>
                <c:pt idx="22">
                  <c:v>32.684093452995441</c:v>
                </c:pt>
                <c:pt idx="23">
                  <c:v>32.55033847294456</c:v>
                </c:pt>
                <c:pt idx="24">
                  <c:v>32.413831963825636</c:v>
                </c:pt>
                <c:pt idx="25">
                  <c:v>32.271144490160594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30.355753587788438</c:v>
                </c:pt>
                <c:pt idx="1">
                  <c:v>33.733405552959866</c:v>
                </c:pt>
                <c:pt idx="2">
                  <c:v>33.342607316524919</c:v>
                </c:pt>
                <c:pt idx="3">
                  <c:v>35.783216551952506</c:v>
                </c:pt>
                <c:pt idx="4">
                  <c:v>37.494212172525465</c:v>
                </c:pt>
                <c:pt idx="5">
                  <c:v>37.676256368143903</c:v>
                </c:pt>
                <c:pt idx="6">
                  <c:v>39.719290014286116</c:v>
                </c:pt>
                <c:pt idx="7">
                  <c:v>41.003630927164465</c:v>
                </c:pt>
                <c:pt idx="8">
                  <c:v>41.481146227258485</c:v>
                </c:pt>
                <c:pt idx="9">
                  <c:v>43.388767040133963</c:v>
                </c:pt>
                <c:pt idx="10">
                  <c:v>44.666083222683824</c:v>
                </c:pt>
                <c:pt idx="11">
                  <c:v>43.583850745322749</c:v>
                </c:pt>
                <c:pt idx="12">
                  <c:v>44.24875452891078</c:v>
                </c:pt>
                <c:pt idx="13">
                  <c:v>44.988636171355431</c:v>
                </c:pt>
                <c:pt idx="14">
                  <c:v>45.696916947775165</c:v>
                </c:pt>
                <c:pt idx="15">
                  <c:v>46.274706425330251</c:v>
                </c:pt>
                <c:pt idx="16">
                  <c:v>46.820789515269155</c:v>
                </c:pt>
                <c:pt idx="17">
                  <c:v>47.344423991977962</c:v>
                </c:pt>
                <c:pt idx="18">
                  <c:v>47.87459910837724</c:v>
                </c:pt>
                <c:pt idx="19">
                  <c:v>48.40730027597327</c:v>
                </c:pt>
                <c:pt idx="20">
                  <c:v>48.964572305133032</c:v>
                </c:pt>
                <c:pt idx="21">
                  <c:v>49.526795203701937</c:v>
                </c:pt>
                <c:pt idx="22">
                  <c:v>50.081125135864987</c:v>
                </c:pt>
                <c:pt idx="23">
                  <c:v>50.640442445259154</c:v>
                </c:pt>
                <c:pt idx="24">
                  <c:v>51.131058700268056</c:v>
                </c:pt>
                <c:pt idx="25">
                  <c:v>51.353938455593578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65.540088931917381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70.141204989215225</c:v>
                </c:pt>
                <c:pt idx="5">
                  <c:v>71.01550440679776</c:v>
                </c:pt>
                <c:pt idx="6">
                  <c:v>77.345334179212699</c:v>
                </c:pt>
                <c:pt idx="7">
                  <c:v>74.280210275038769</c:v>
                </c:pt>
                <c:pt idx="8">
                  <c:v>77.243747074056998</c:v>
                </c:pt>
                <c:pt idx="9">
                  <c:v>82.131525381977326</c:v>
                </c:pt>
                <c:pt idx="10">
                  <c:v>85.080948502829145</c:v>
                </c:pt>
                <c:pt idx="11">
                  <c:v>87.844131240035182</c:v>
                </c:pt>
                <c:pt idx="12">
                  <c:v>89.141087990835985</c:v>
                </c:pt>
                <c:pt idx="13">
                  <c:v>90.505462246069598</c:v>
                </c:pt>
                <c:pt idx="14">
                  <c:v>91.887647102933741</c:v>
                </c:pt>
                <c:pt idx="15">
                  <c:v>93.046297075470463</c:v>
                </c:pt>
                <c:pt idx="16">
                  <c:v>94.178250158278928</c:v>
                </c:pt>
                <c:pt idx="17">
                  <c:v>95.286523736550748</c:v>
                </c:pt>
                <c:pt idx="18">
                  <c:v>96.417676163040014</c:v>
                </c:pt>
                <c:pt idx="19">
                  <c:v>97.56102098540795</c:v>
                </c:pt>
                <c:pt idx="20">
                  <c:v>98.731984158307171</c:v>
                </c:pt>
                <c:pt idx="21">
                  <c:v>99.878777533472871</c:v>
                </c:pt>
                <c:pt idx="22">
                  <c:v>101.0591829769749</c:v>
                </c:pt>
                <c:pt idx="23">
                  <c:v>102.27262095347575</c:v>
                </c:pt>
                <c:pt idx="24">
                  <c:v>103.46494509238914</c:v>
                </c:pt>
                <c:pt idx="25">
                  <c:v>104.63392952055051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42.684278558464811</c:v>
                </c:pt>
                <c:pt idx="4">
                  <c:v>44.232281700696142</c:v>
                </c:pt>
                <c:pt idx="5">
                  <c:v>44.732514196721574</c:v>
                </c:pt>
                <c:pt idx="6">
                  <c:v>47.531115746934454</c:v>
                </c:pt>
                <c:pt idx="7">
                  <c:v>46.032304162238631</c:v>
                </c:pt>
                <c:pt idx="8">
                  <c:v>47.822500038083973</c:v>
                </c:pt>
                <c:pt idx="9">
                  <c:v>48.456251615471331</c:v>
                </c:pt>
                <c:pt idx="10">
                  <c:v>50.579899790984292</c:v>
                </c:pt>
                <c:pt idx="11">
                  <c:v>47.995271302176114</c:v>
                </c:pt>
                <c:pt idx="12">
                  <c:v>48.676485127105103</c:v>
                </c:pt>
                <c:pt idx="13">
                  <c:v>49.32637732012801</c:v>
                </c:pt>
                <c:pt idx="14">
                  <c:v>49.915030522211055</c:v>
                </c:pt>
                <c:pt idx="15">
                  <c:v>50.346784317036196</c:v>
                </c:pt>
                <c:pt idx="16">
                  <c:v>50.753894179889855</c:v>
                </c:pt>
                <c:pt idx="17">
                  <c:v>51.141387746657358</c:v>
                </c:pt>
                <c:pt idx="18">
                  <c:v>51.535943427664861</c:v>
                </c:pt>
                <c:pt idx="19">
                  <c:v>51.935393629497639</c:v>
                </c:pt>
                <c:pt idx="20">
                  <c:v>52.364499350544776</c:v>
                </c:pt>
                <c:pt idx="21">
                  <c:v>52.797111398284159</c:v>
                </c:pt>
                <c:pt idx="22">
                  <c:v>53.268696866103966</c:v>
                </c:pt>
                <c:pt idx="23">
                  <c:v>53.717223004904866</c:v>
                </c:pt>
                <c:pt idx="24">
                  <c:v>54.165611098223145</c:v>
                </c:pt>
                <c:pt idx="25">
                  <c:v>54.568550509136074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40.825727712417944</c:v>
                </c:pt>
                <c:pt idx="1">
                  <c:v>38.281361919873902</c:v>
                </c:pt>
                <c:pt idx="2">
                  <c:v>38.375529006767934</c:v>
                </c:pt>
                <c:pt idx="3">
                  <c:v>40.305683365165891</c:v>
                </c:pt>
                <c:pt idx="4">
                  <c:v>41.247673686850547</c:v>
                </c:pt>
                <c:pt idx="5">
                  <c:v>40.107998723144831</c:v>
                </c:pt>
                <c:pt idx="6">
                  <c:v>40.211787603039348</c:v>
                </c:pt>
                <c:pt idx="7">
                  <c:v>39.742769775674297</c:v>
                </c:pt>
                <c:pt idx="8">
                  <c:v>39.275460272152898</c:v>
                </c:pt>
                <c:pt idx="9">
                  <c:v>38.695828993537091</c:v>
                </c:pt>
                <c:pt idx="10">
                  <c:v>40.527401857744749</c:v>
                </c:pt>
                <c:pt idx="11">
                  <c:v>39.212914278578538</c:v>
                </c:pt>
                <c:pt idx="12">
                  <c:v>39.009892206042245</c:v>
                </c:pt>
                <c:pt idx="13">
                  <c:v>38.812260326166886</c:v>
                </c:pt>
                <c:pt idx="14">
                  <c:v>38.574498377461239</c:v>
                </c:pt>
                <c:pt idx="15">
                  <c:v>38.221873697661252</c:v>
                </c:pt>
                <c:pt idx="16">
                  <c:v>37.876996788588755</c:v>
                </c:pt>
                <c:pt idx="17">
                  <c:v>37.587169369022959</c:v>
                </c:pt>
                <c:pt idx="18">
                  <c:v>37.278774608676521</c:v>
                </c:pt>
                <c:pt idx="19">
                  <c:v>36.945193412678549</c:v>
                </c:pt>
                <c:pt idx="20">
                  <c:v>36.574186453332054</c:v>
                </c:pt>
                <c:pt idx="21">
                  <c:v>36.239012198896283</c:v>
                </c:pt>
                <c:pt idx="22">
                  <c:v>35.899246875574235</c:v>
                </c:pt>
                <c:pt idx="23">
                  <c:v>35.553841042073195</c:v>
                </c:pt>
                <c:pt idx="24">
                  <c:v>35.315381709238089</c:v>
                </c:pt>
                <c:pt idx="25">
                  <c:v>35.508908234558746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39.352175259711196</c:v>
                </c:pt>
                <c:pt idx="1">
                  <c:v>40.45660355405829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41.032538304369048</c:v>
                </c:pt>
                <c:pt idx="5">
                  <c:v>41.132746068961062</c:v>
                </c:pt>
                <c:pt idx="6">
                  <c:v>41.814552291170997</c:v>
                </c:pt>
                <c:pt idx="7">
                  <c:v>41.364745265742449</c:v>
                </c:pt>
                <c:pt idx="8">
                  <c:v>40.119064528390894</c:v>
                </c:pt>
                <c:pt idx="9">
                  <c:v>41.751756283195718</c:v>
                </c:pt>
                <c:pt idx="10">
                  <c:v>37.682647033699915</c:v>
                </c:pt>
                <c:pt idx="11">
                  <c:v>38.37537879357528</c:v>
                </c:pt>
                <c:pt idx="12">
                  <c:v>38.381506603926418</c:v>
                </c:pt>
                <c:pt idx="13">
                  <c:v>38.486453421813046</c:v>
                </c:pt>
                <c:pt idx="14">
                  <c:v>38.544589480386811</c:v>
                </c:pt>
                <c:pt idx="15">
                  <c:v>38.474280012282208</c:v>
                </c:pt>
                <c:pt idx="16">
                  <c:v>38.416138147399714</c:v>
                </c:pt>
                <c:pt idx="17">
                  <c:v>38.350773222199237</c:v>
                </c:pt>
                <c:pt idx="18">
                  <c:v>38.273129264311656</c:v>
                </c:pt>
                <c:pt idx="19">
                  <c:v>38.196533833431147</c:v>
                </c:pt>
                <c:pt idx="20">
                  <c:v>38.127647159080475</c:v>
                </c:pt>
                <c:pt idx="21">
                  <c:v>38.049297433072553</c:v>
                </c:pt>
                <c:pt idx="22">
                  <c:v>37.965309863168606</c:v>
                </c:pt>
                <c:pt idx="23">
                  <c:v>37.870109953285137</c:v>
                </c:pt>
                <c:pt idx="24">
                  <c:v>37.756583343003271</c:v>
                </c:pt>
                <c:pt idx="25">
                  <c:v>37.566404943694558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31.892439831844698</c:v>
                </c:pt>
                <c:pt idx="1">
                  <c:v>30.138664280449355</c:v>
                </c:pt>
                <c:pt idx="2">
                  <c:v>30.713992444935233</c:v>
                </c:pt>
                <c:pt idx="3">
                  <c:v>33.119945917174157</c:v>
                </c:pt>
                <c:pt idx="4">
                  <c:v>34.491532481312163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33.93753680323254</c:v>
                </c:pt>
                <c:pt idx="8">
                  <c:v>33.859257095914934</c:v>
                </c:pt>
                <c:pt idx="9">
                  <c:v>35.340738957452842</c:v>
                </c:pt>
                <c:pt idx="10">
                  <c:v>33.30135168005912</c:v>
                </c:pt>
                <c:pt idx="11">
                  <c:v>34.476449277318174</c:v>
                </c:pt>
                <c:pt idx="12">
                  <c:v>34.971532200966422</c:v>
                </c:pt>
                <c:pt idx="13">
                  <c:v>35.448500325181371</c:v>
                </c:pt>
                <c:pt idx="14">
                  <c:v>35.905834133001669</c:v>
                </c:pt>
                <c:pt idx="15">
                  <c:v>36.295776029897397</c:v>
                </c:pt>
                <c:pt idx="16">
                  <c:v>36.64801033453697</c:v>
                </c:pt>
                <c:pt idx="17">
                  <c:v>36.97473130460579</c:v>
                </c:pt>
                <c:pt idx="18">
                  <c:v>37.345199609093854</c:v>
                </c:pt>
                <c:pt idx="19">
                  <c:v>37.717852364742129</c:v>
                </c:pt>
                <c:pt idx="20">
                  <c:v>38.104096746252679</c:v>
                </c:pt>
                <c:pt idx="21">
                  <c:v>38.483287462987391</c:v>
                </c:pt>
                <c:pt idx="22">
                  <c:v>38.829957633963915</c:v>
                </c:pt>
                <c:pt idx="23">
                  <c:v>39.182725754953545</c:v>
                </c:pt>
                <c:pt idx="24">
                  <c:v>39.526692456211038</c:v>
                </c:pt>
                <c:pt idx="25">
                  <c:v>39.849448290061666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33.949166748873125</c:v>
                </c:pt>
                <c:pt idx="6">
                  <c:v>37.41725242929094</c:v>
                </c:pt>
                <c:pt idx="7">
                  <c:v>35.472777586249819</c:v>
                </c:pt>
                <c:pt idx="8">
                  <c:v>34.260189585474194</c:v>
                </c:pt>
                <c:pt idx="9">
                  <c:v>33.011856547570524</c:v>
                </c:pt>
                <c:pt idx="10">
                  <c:v>33.271506735217429</c:v>
                </c:pt>
                <c:pt idx="11">
                  <c:v>33.061629779977189</c:v>
                </c:pt>
                <c:pt idx="12">
                  <c:v>33.168993575734547</c:v>
                </c:pt>
                <c:pt idx="13">
                  <c:v>33.304250526033556</c:v>
                </c:pt>
                <c:pt idx="14">
                  <c:v>33.43516728581335</c:v>
                </c:pt>
                <c:pt idx="15">
                  <c:v>33.480655534795375</c:v>
                </c:pt>
                <c:pt idx="16">
                  <c:v>33.489018829314858</c:v>
                </c:pt>
                <c:pt idx="17">
                  <c:v>33.464965636613108</c:v>
                </c:pt>
                <c:pt idx="18">
                  <c:v>33.427365824433551</c:v>
                </c:pt>
                <c:pt idx="19">
                  <c:v>33.38774070762188</c:v>
                </c:pt>
                <c:pt idx="20">
                  <c:v>33.3497062199339</c:v>
                </c:pt>
                <c:pt idx="21">
                  <c:v>33.295766031904826</c:v>
                </c:pt>
                <c:pt idx="22">
                  <c:v>33.242323521721744</c:v>
                </c:pt>
                <c:pt idx="23">
                  <c:v>33.171965290223582</c:v>
                </c:pt>
                <c:pt idx="24">
                  <c:v>33.105538470249591</c:v>
                </c:pt>
                <c:pt idx="25">
                  <c:v>33.007237538562684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20.563739082572713</c:v>
                </c:pt>
                <c:pt idx="1">
                  <c:v>21.250952988300014</c:v>
                </c:pt>
                <c:pt idx="2">
                  <c:v>19.633320979211632</c:v>
                </c:pt>
                <c:pt idx="3">
                  <c:v>20.250373915724246</c:v>
                </c:pt>
                <c:pt idx="4">
                  <c:v>21.261682379415497</c:v>
                </c:pt>
                <c:pt idx="5">
                  <c:v>20.901640779620404</c:v>
                </c:pt>
                <c:pt idx="6">
                  <c:v>22.168734771849458</c:v>
                </c:pt>
                <c:pt idx="7">
                  <c:v>21.870112358736609</c:v>
                </c:pt>
                <c:pt idx="8">
                  <c:v>22.634506831038017</c:v>
                </c:pt>
                <c:pt idx="9">
                  <c:v>21.734618308507169</c:v>
                </c:pt>
                <c:pt idx="10">
                  <c:v>19.394317008081991</c:v>
                </c:pt>
                <c:pt idx="11">
                  <c:v>21.767980865114691</c:v>
                </c:pt>
                <c:pt idx="12">
                  <c:v>21.6900496449569</c:v>
                </c:pt>
                <c:pt idx="13">
                  <c:v>21.743043203896015</c:v>
                </c:pt>
                <c:pt idx="14">
                  <c:v>21.813750535641358</c:v>
                </c:pt>
                <c:pt idx="15">
                  <c:v>21.823595379146859</c:v>
                </c:pt>
                <c:pt idx="16">
                  <c:v>21.819716212267426</c:v>
                </c:pt>
                <c:pt idx="17">
                  <c:v>21.807918703057144</c:v>
                </c:pt>
                <c:pt idx="18">
                  <c:v>21.783608917798659</c:v>
                </c:pt>
                <c:pt idx="19">
                  <c:v>21.761379247538393</c:v>
                </c:pt>
                <c:pt idx="20">
                  <c:v>21.753394341393111</c:v>
                </c:pt>
                <c:pt idx="21">
                  <c:v>21.740225576343615</c:v>
                </c:pt>
                <c:pt idx="22">
                  <c:v>21.721745760431233</c:v>
                </c:pt>
                <c:pt idx="23">
                  <c:v>21.722647293810581</c:v>
                </c:pt>
                <c:pt idx="24">
                  <c:v>21.724548083753881</c:v>
                </c:pt>
                <c:pt idx="25">
                  <c:v>21.754595321384784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42.516857267144367</c:v>
                </c:pt>
                <c:pt idx="1">
                  <c:v>39.033440088664136</c:v>
                </c:pt>
                <c:pt idx="2">
                  <c:v>39.179182989671467</c:v>
                </c:pt>
                <c:pt idx="3">
                  <c:v>39.075754486579079</c:v>
                </c:pt>
                <c:pt idx="4">
                  <c:v>40.889126715388308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41.210912845922238</c:v>
                </c:pt>
                <c:pt idx="8">
                  <c:v>40.074128347629966</c:v>
                </c:pt>
                <c:pt idx="9">
                  <c:v>39.858656872153979</c:v>
                </c:pt>
                <c:pt idx="10">
                  <c:v>37.137844168699544</c:v>
                </c:pt>
                <c:pt idx="11">
                  <c:v>37.934393717902054</c:v>
                </c:pt>
                <c:pt idx="12">
                  <c:v>37.960698121521531</c:v>
                </c:pt>
                <c:pt idx="13">
                  <c:v>38.17301645935617</c:v>
                </c:pt>
                <c:pt idx="14">
                  <c:v>38.239565614775557</c:v>
                </c:pt>
                <c:pt idx="15">
                  <c:v>38.163031528379875</c:v>
                </c:pt>
                <c:pt idx="16">
                  <c:v>38.089185834454412</c:v>
                </c:pt>
                <c:pt idx="17">
                  <c:v>37.977106289315657</c:v>
                </c:pt>
                <c:pt idx="18">
                  <c:v>37.825703076603588</c:v>
                </c:pt>
                <c:pt idx="19">
                  <c:v>37.668585543109067</c:v>
                </c:pt>
                <c:pt idx="20">
                  <c:v>37.574913266022619</c:v>
                </c:pt>
                <c:pt idx="21">
                  <c:v>37.441727161336651</c:v>
                </c:pt>
                <c:pt idx="22">
                  <c:v>37.288411366196328</c:v>
                </c:pt>
                <c:pt idx="23">
                  <c:v>37.132424262014219</c:v>
                </c:pt>
                <c:pt idx="24">
                  <c:v>36.971641046663876</c:v>
                </c:pt>
                <c:pt idx="25">
                  <c:v>36.806987186457562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30.355753587788438</c:v>
                </c:pt>
                <c:pt idx="1">
                  <c:v>33.733405552959866</c:v>
                </c:pt>
                <c:pt idx="2">
                  <c:v>33.342607316524919</c:v>
                </c:pt>
                <c:pt idx="3">
                  <c:v>35.783216551952506</c:v>
                </c:pt>
                <c:pt idx="4">
                  <c:v>37.494212172525465</c:v>
                </c:pt>
                <c:pt idx="5">
                  <c:v>37.676256368143903</c:v>
                </c:pt>
                <c:pt idx="6">
                  <c:v>39.719290014286116</c:v>
                </c:pt>
                <c:pt idx="7">
                  <c:v>41.003630927164465</c:v>
                </c:pt>
                <c:pt idx="8">
                  <c:v>41.481146227258485</c:v>
                </c:pt>
                <c:pt idx="9">
                  <c:v>43.388767040133963</c:v>
                </c:pt>
                <c:pt idx="10">
                  <c:v>44.666083222683824</c:v>
                </c:pt>
                <c:pt idx="11">
                  <c:v>43.583850745322749</c:v>
                </c:pt>
                <c:pt idx="12">
                  <c:v>44.24875452891078</c:v>
                </c:pt>
                <c:pt idx="13">
                  <c:v>44.988636171355431</c:v>
                </c:pt>
                <c:pt idx="14">
                  <c:v>45.696916947775165</c:v>
                </c:pt>
                <c:pt idx="15">
                  <c:v>46.274706425330251</c:v>
                </c:pt>
                <c:pt idx="16">
                  <c:v>46.820789515269155</c:v>
                </c:pt>
                <c:pt idx="17">
                  <c:v>47.344423991977962</c:v>
                </c:pt>
                <c:pt idx="18">
                  <c:v>47.87459910837724</c:v>
                </c:pt>
                <c:pt idx="19">
                  <c:v>48.40730027597327</c:v>
                </c:pt>
                <c:pt idx="20">
                  <c:v>48.964572305133032</c:v>
                </c:pt>
                <c:pt idx="21">
                  <c:v>49.526795203701937</c:v>
                </c:pt>
                <c:pt idx="22">
                  <c:v>50.081125135864987</c:v>
                </c:pt>
                <c:pt idx="23">
                  <c:v>50.640442445259154</c:v>
                </c:pt>
                <c:pt idx="24">
                  <c:v>51.131058700268056</c:v>
                </c:pt>
                <c:pt idx="25">
                  <c:v>51.353938455593578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65.540088931917381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70.141204989215225</c:v>
                </c:pt>
                <c:pt idx="5">
                  <c:v>71.01550440679776</c:v>
                </c:pt>
                <c:pt idx="6">
                  <c:v>77.345334179212699</c:v>
                </c:pt>
                <c:pt idx="7">
                  <c:v>74.280210275038769</c:v>
                </c:pt>
                <c:pt idx="8">
                  <c:v>77.243747074056998</c:v>
                </c:pt>
                <c:pt idx="9">
                  <c:v>82.131525381977326</c:v>
                </c:pt>
                <c:pt idx="10">
                  <c:v>85.080948502829145</c:v>
                </c:pt>
                <c:pt idx="11">
                  <c:v>87.844131240035182</c:v>
                </c:pt>
                <c:pt idx="12">
                  <c:v>89.141087990835985</c:v>
                </c:pt>
                <c:pt idx="13">
                  <c:v>90.505462246069598</c:v>
                </c:pt>
                <c:pt idx="14">
                  <c:v>91.887647102933741</c:v>
                </c:pt>
                <c:pt idx="15">
                  <c:v>93.046297075470463</c:v>
                </c:pt>
                <c:pt idx="16">
                  <c:v>94.178250158278928</c:v>
                </c:pt>
                <c:pt idx="17">
                  <c:v>95.286523736550748</c:v>
                </c:pt>
                <c:pt idx="18">
                  <c:v>96.417676163040014</c:v>
                </c:pt>
                <c:pt idx="19">
                  <c:v>97.56102098540795</c:v>
                </c:pt>
                <c:pt idx="20">
                  <c:v>98.731984158307171</c:v>
                </c:pt>
                <c:pt idx="21">
                  <c:v>99.878777533472871</c:v>
                </c:pt>
                <c:pt idx="22">
                  <c:v>101.0591829769749</c:v>
                </c:pt>
                <c:pt idx="23">
                  <c:v>102.27262095347575</c:v>
                </c:pt>
                <c:pt idx="24">
                  <c:v>103.46494509238914</c:v>
                </c:pt>
                <c:pt idx="25">
                  <c:v>104.63392952055051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42.684278558464811</c:v>
                </c:pt>
                <c:pt idx="4">
                  <c:v>44.232281700696142</c:v>
                </c:pt>
                <c:pt idx="5">
                  <c:v>44.732514196721574</c:v>
                </c:pt>
                <c:pt idx="6">
                  <c:v>47.531115746934454</c:v>
                </c:pt>
                <c:pt idx="7">
                  <c:v>46.032304162238631</c:v>
                </c:pt>
                <c:pt idx="8">
                  <c:v>47.822500038083973</c:v>
                </c:pt>
                <c:pt idx="9">
                  <c:v>48.456251615471331</c:v>
                </c:pt>
                <c:pt idx="10">
                  <c:v>50.579899790984292</c:v>
                </c:pt>
                <c:pt idx="11">
                  <c:v>47.995271302176114</c:v>
                </c:pt>
                <c:pt idx="12">
                  <c:v>48.676485127105103</c:v>
                </c:pt>
                <c:pt idx="13">
                  <c:v>49.32637732012801</c:v>
                </c:pt>
                <c:pt idx="14">
                  <c:v>49.915030522211055</c:v>
                </c:pt>
                <c:pt idx="15">
                  <c:v>50.346784317036196</c:v>
                </c:pt>
                <c:pt idx="16">
                  <c:v>50.753894179889855</c:v>
                </c:pt>
                <c:pt idx="17">
                  <c:v>51.141387746657358</c:v>
                </c:pt>
                <c:pt idx="18">
                  <c:v>51.535943427664861</c:v>
                </c:pt>
                <c:pt idx="19">
                  <c:v>51.935393629497639</c:v>
                </c:pt>
                <c:pt idx="20">
                  <c:v>52.364499350544776</c:v>
                </c:pt>
                <c:pt idx="21">
                  <c:v>52.797111398284159</c:v>
                </c:pt>
                <c:pt idx="22">
                  <c:v>53.268696866103966</c:v>
                </c:pt>
                <c:pt idx="23">
                  <c:v>53.717223004904866</c:v>
                </c:pt>
                <c:pt idx="24">
                  <c:v>54.165611098223145</c:v>
                </c:pt>
                <c:pt idx="25">
                  <c:v>54.568550509136074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40.825727712417944</c:v>
                </c:pt>
                <c:pt idx="1">
                  <c:v>38.281361919873902</c:v>
                </c:pt>
                <c:pt idx="2">
                  <c:v>38.375529006767934</c:v>
                </c:pt>
                <c:pt idx="3">
                  <c:v>40.305683365165891</c:v>
                </c:pt>
                <c:pt idx="4">
                  <c:v>41.247673686850547</c:v>
                </c:pt>
                <c:pt idx="5">
                  <c:v>40.107998723144831</c:v>
                </c:pt>
                <c:pt idx="6">
                  <c:v>40.211787603039348</c:v>
                </c:pt>
                <c:pt idx="7">
                  <c:v>39.742769775674297</c:v>
                </c:pt>
                <c:pt idx="8">
                  <c:v>39.275460272152898</c:v>
                </c:pt>
                <c:pt idx="9">
                  <c:v>38.695828993537091</c:v>
                </c:pt>
                <c:pt idx="10">
                  <c:v>40.527401857744749</c:v>
                </c:pt>
                <c:pt idx="11">
                  <c:v>39.212914278578538</c:v>
                </c:pt>
                <c:pt idx="12">
                  <c:v>39.009892206042245</c:v>
                </c:pt>
                <c:pt idx="13">
                  <c:v>38.812260326166886</c:v>
                </c:pt>
                <c:pt idx="14">
                  <c:v>38.574498377461239</c:v>
                </c:pt>
                <c:pt idx="15">
                  <c:v>38.221873697661252</c:v>
                </c:pt>
                <c:pt idx="16">
                  <c:v>37.876996788588755</c:v>
                </c:pt>
                <c:pt idx="17">
                  <c:v>37.587169369022959</c:v>
                </c:pt>
                <c:pt idx="18">
                  <c:v>37.278774608676521</c:v>
                </c:pt>
                <c:pt idx="19">
                  <c:v>36.945193412678549</c:v>
                </c:pt>
                <c:pt idx="20">
                  <c:v>36.574186453332054</c:v>
                </c:pt>
                <c:pt idx="21">
                  <c:v>36.239012198896283</c:v>
                </c:pt>
                <c:pt idx="22">
                  <c:v>35.899246875574235</c:v>
                </c:pt>
                <c:pt idx="23">
                  <c:v>35.553841042073195</c:v>
                </c:pt>
                <c:pt idx="24">
                  <c:v>35.315381709238089</c:v>
                </c:pt>
                <c:pt idx="25">
                  <c:v>35.508908234558746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39.352175259711196</c:v>
                </c:pt>
                <c:pt idx="1">
                  <c:v>40.45660355405829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41.032538304369048</c:v>
                </c:pt>
                <c:pt idx="5">
                  <c:v>41.132746068961062</c:v>
                </c:pt>
                <c:pt idx="6">
                  <c:v>41.814552291170997</c:v>
                </c:pt>
                <c:pt idx="7">
                  <c:v>41.364745265742449</c:v>
                </c:pt>
                <c:pt idx="8">
                  <c:v>40.119064528390894</c:v>
                </c:pt>
                <c:pt idx="9">
                  <c:v>41.751756283195718</c:v>
                </c:pt>
                <c:pt idx="10">
                  <c:v>37.682647033699915</c:v>
                </c:pt>
                <c:pt idx="11">
                  <c:v>38.37537879357528</c:v>
                </c:pt>
                <c:pt idx="12">
                  <c:v>38.381506603926418</c:v>
                </c:pt>
                <c:pt idx="13">
                  <c:v>38.486453421813046</c:v>
                </c:pt>
                <c:pt idx="14">
                  <c:v>38.544589480386811</c:v>
                </c:pt>
                <c:pt idx="15">
                  <c:v>38.474280012282208</c:v>
                </c:pt>
                <c:pt idx="16">
                  <c:v>38.416138147399714</c:v>
                </c:pt>
                <c:pt idx="17">
                  <c:v>38.350773222199237</c:v>
                </c:pt>
                <c:pt idx="18">
                  <c:v>38.273129264311656</c:v>
                </c:pt>
                <c:pt idx="19">
                  <c:v>38.196533833431147</c:v>
                </c:pt>
                <c:pt idx="20">
                  <c:v>38.127647159080475</c:v>
                </c:pt>
                <c:pt idx="21">
                  <c:v>38.049297433072553</c:v>
                </c:pt>
                <c:pt idx="22">
                  <c:v>37.965309863168606</c:v>
                </c:pt>
                <c:pt idx="23">
                  <c:v>37.870109953285137</c:v>
                </c:pt>
                <c:pt idx="24">
                  <c:v>37.756583343003271</c:v>
                </c:pt>
                <c:pt idx="25">
                  <c:v>37.566404943694558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31.892439831844698</c:v>
                </c:pt>
                <c:pt idx="1">
                  <c:v>30.138664280449355</c:v>
                </c:pt>
                <c:pt idx="2">
                  <c:v>30.713992444935233</c:v>
                </c:pt>
                <c:pt idx="3">
                  <c:v>33.119945917174157</c:v>
                </c:pt>
                <c:pt idx="4">
                  <c:v>34.491532481312163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33.93753680323254</c:v>
                </c:pt>
                <c:pt idx="8">
                  <c:v>33.859257095914934</c:v>
                </c:pt>
                <c:pt idx="9">
                  <c:v>35.340738957452842</c:v>
                </c:pt>
                <c:pt idx="10">
                  <c:v>33.30135168005912</c:v>
                </c:pt>
                <c:pt idx="11">
                  <c:v>34.476449277318174</c:v>
                </c:pt>
                <c:pt idx="12">
                  <c:v>34.971532200966422</c:v>
                </c:pt>
                <c:pt idx="13">
                  <c:v>35.448500325181371</c:v>
                </c:pt>
                <c:pt idx="14">
                  <c:v>35.905834133001669</c:v>
                </c:pt>
                <c:pt idx="15">
                  <c:v>36.295776029897397</c:v>
                </c:pt>
                <c:pt idx="16">
                  <c:v>36.64801033453697</c:v>
                </c:pt>
                <c:pt idx="17">
                  <c:v>36.97473130460579</c:v>
                </c:pt>
                <c:pt idx="18">
                  <c:v>37.345199609093854</c:v>
                </c:pt>
                <c:pt idx="19">
                  <c:v>37.717852364742129</c:v>
                </c:pt>
                <c:pt idx="20">
                  <c:v>38.104096746252679</c:v>
                </c:pt>
                <c:pt idx="21">
                  <c:v>38.483287462987391</c:v>
                </c:pt>
                <c:pt idx="22">
                  <c:v>38.829957633963915</c:v>
                </c:pt>
                <c:pt idx="23">
                  <c:v>39.182725754953545</c:v>
                </c:pt>
                <c:pt idx="24">
                  <c:v>39.526692456211038</c:v>
                </c:pt>
                <c:pt idx="25">
                  <c:v>39.849448290061666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33.949166748873125</c:v>
                </c:pt>
                <c:pt idx="6">
                  <c:v>37.41725242929094</c:v>
                </c:pt>
                <c:pt idx="7">
                  <c:v>35.472777586249819</c:v>
                </c:pt>
                <c:pt idx="8">
                  <c:v>34.260189585474194</c:v>
                </c:pt>
                <c:pt idx="9">
                  <c:v>33.011856547570524</c:v>
                </c:pt>
                <c:pt idx="10">
                  <c:v>33.271506735217429</c:v>
                </c:pt>
                <c:pt idx="11">
                  <c:v>33.061629779977189</c:v>
                </c:pt>
                <c:pt idx="12">
                  <c:v>33.168993575734547</c:v>
                </c:pt>
                <c:pt idx="13">
                  <c:v>33.304250526033556</c:v>
                </c:pt>
                <c:pt idx="14">
                  <c:v>33.43516728581335</c:v>
                </c:pt>
                <c:pt idx="15">
                  <c:v>33.480655534795375</c:v>
                </c:pt>
                <c:pt idx="16">
                  <c:v>33.489018829314858</c:v>
                </c:pt>
                <c:pt idx="17">
                  <c:v>33.464965636613108</c:v>
                </c:pt>
                <c:pt idx="18">
                  <c:v>33.427365824433551</c:v>
                </c:pt>
                <c:pt idx="19">
                  <c:v>33.38774070762188</c:v>
                </c:pt>
                <c:pt idx="20">
                  <c:v>33.3497062199339</c:v>
                </c:pt>
                <c:pt idx="21">
                  <c:v>33.295766031904826</c:v>
                </c:pt>
                <c:pt idx="22">
                  <c:v>33.242323521721744</c:v>
                </c:pt>
                <c:pt idx="23">
                  <c:v>33.171965290223582</c:v>
                </c:pt>
                <c:pt idx="24">
                  <c:v>33.105538470249591</c:v>
                </c:pt>
                <c:pt idx="25">
                  <c:v>33.007237538562684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20.563739082572713</c:v>
                </c:pt>
                <c:pt idx="1">
                  <c:v>21.250952988300014</c:v>
                </c:pt>
                <c:pt idx="2">
                  <c:v>19.633320979211632</c:v>
                </c:pt>
                <c:pt idx="3">
                  <c:v>20.250373915724246</c:v>
                </c:pt>
                <c:pt idx="4">
                  <c:v>21.261682379415497</c:v>
                </c:pt>
                <c:pt idx="5">
                  <c:v>20.901640779620404</c:v>
                </c:pt>
                <c:pt idx="6">
                  <c:v>22.168734771849458</c:v>
                </c:pt>
                <c:pt idx="7">
                  <c:v>21.870112358736609</c:v>
                </c:pt>
                <c:pt idx="8">
                  <c:v>22.634506831038017</c:v>
                </c:pt>
                <c:pt idx="9">
                  <c:v>21.734618308507169</c:v>
                </c:pt>
                <c:pt idx="10">
                  <c:v>19.394317008081991</c:v>
                </c:pt>
                <c:pt idx="11">
                  <c:v>21.767980865114691</c:v>
                </c:pt>
                <c:pt idx="12">
                  <c:v>21.6900496449569</c:v>
                </c:pt>
                <c:pt idx="13">
                  <c:v>21.743043203896015</c:v>
                </c:pt>
                <c:pt idx="14">
                  <c:v>21.813750535641358</c:v>
                </c:pt>
                <c:pt idx="15">
                  <c:v>21.823595379146859</c:v>
                </c:pt>
                <c:pt idx="16">
                  <c:v>21.819716212267426</c:v>
                </c:pt>
                <c:pt idx="17">
                  <c:v>21.807918703057144</c:v>
                </c:pt>
                <c:pt idx="18">
                  <c:v>21.783608917798659</c:v>
                </c:pt>
                <c:pt idx="19">
                  <c:v>21.761379247538393</c:v>
                </c:pt>
                <c:pt idx="20">
                  <c:v>21.753394341393111</c:v>
                </c:pt>
                <c:pt idx="21">
                  <c:v>21.740225576343615</c:v>
                </c:pt>
                <c:pt idx="22">
                  <c:v>21.721745760431233</c:v>
                </c:pt>
                <c:pt idx="23">
                  <c:v>21.722647293810581</c:v>
                </c:pt>
                <c:pt idx="24">
                  <c:v>21.724548083753881</c:v>
                </c:pt>
                <c:pt idx="25">
                  <c:v>21.754595321384784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42.516857267144367</c:v>
                </c:pt>
                <c:pt idx="1">
                  <c:v>39.033440088664136</c:v>
                </c:pt>
                <c:pt idx="2">
                  <c:v>39.179182989671467</c:v>
                </c:pt>
                <c:pt idx="3">
                  <c:v>39.075754486579079</c:v>
                </c:pt>
                <c:pt idx="4">
                  <c:v>40.889126715388308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41.210912845922238</c:v>
                </c:pt>
                <c:pt idx="8">
                  <c:v>40.074128347629966</c:v>
                </c:pt>
                <c:pt idx="9">
                  <c:v>39.858656872153979</c:v>
                </c:pt>
                <c:pt idx="10">
                  <c:v>37.137844168699544</c:v>
                </c:pt>
                <c:pt idx="11">
                  <c:v>37.934393717902054</c:v>
                </c:pt>
                <c:pt idx="12">
                  <c:v>37.960698121521531</c:v>
                </c:pt>
                <c:pt idx="13">
                  <c:v>38.17301645935617</c:v>
                </c:pt>
                <c:pt idx="14">
                  <c:v>38.239565614775557</c:v>
                </c:pt>
                <c:pt idx="15">
                  <c:v>38.163031528379875</c:v>
                </c:pt>
                <c:pt idx="16">
                  <c:v>38.089185834454412</c:v>
                </c:pt>
                <c:pt idx="17">
                  <c:v>37.977106289315657</c:v>
                </c:pt>
                <c:pt idx="18">
                  <c:v>37.825703076603588</c:v>
                </c:pt>
                <c:pt idx="19">
                  <c:v>37.668585543109067</c:v>
                </c:pt>
                <c:pt idx="20">
                  <c:v>37.574913266022619</c:v>
                </c:pt>
                <c:pt idx="21">
                  <c:v>37.441727161336651</c:v>
                </c:pt>
                <c:pt idx="22">
                  <c:v>37.288411366196328</c:v>
                </c:pt>
                <c:pt idx="23">
                  <c:v>37.132424262014219</c:v>
                </c:pt>
                <c:pt idx="24">
                  <c:v>36.971641046663876</c:v>
                </c:pt>
                <c:pt idx="25">
                  <c:v>36.806987186457562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51.353938455593578</c:v>
                </c:pt>
                <c:pt idx="1">
                  <c:v>104.63392952055051</c:v>
                </c:pt>
                <c:pt idx="2">
                  <c:v>54.568550509136074</c:v>
                </c:pt>
                <c:pt idx="3">
                  <c:v>35.508908234558746</c:v>
                </c:pt>
                <c:pt idx="4">
                  <c:v>37.566404943694558</c:v>
                </c:pt>
                <c:pt idx="5">
                  <c:v>39.849448290061666</c:v>
                </c:pt>
                <c:pt idx="6">
                  <c:v>33.007237538562684</c:v>
                </c:pt>
                <c:pt idx="7">
                  <c:v>21.754595321384784</c:v>
                </c:pt>
                <c:pt idx="8">
                  <c:v>36.806987186457562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44.666083222683824</c:v>
                </c:pt>
                <c:pt idx="1">
                  <c:v>85.080948502829145</c:v>
                </c:pt>
                <c:pt idx="2">
                  <c:v>50.579899790984292</c:v>
                </c:pt>
                <c:pt idx="3">
                  <c:v>40.527401857744749</c:v>
                </c:pt>
                <c:pt idx="4">
                  <c:v>37.682647033699915</c:v>
                </c:pt>
                <c:pt idx="5">
                  <c:v>33.30135168005912</c:v>
                </c:pt>
                <c:pt idx="6">
                  <c:v>33.271506735217429</c:v>
                </c:pt>
                <c:pt idx="7">
                  <c:v>19.394317008081991</c:v>
                </c:pt>
                <c:pt idx="8">
                  <c:v>37.137844168699544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12.372952284205169</c:v>
                </c:pt>
                <c:pt idx="1">
                  <c:v>25.209957720889157</c:v>
                </c:pt>
                <c:pt idx="2">
                  <c:v>13.14746428361307</c:v>
                </c:pt>
                <c:pt idx="3">
                  <c:v>8.5553326670422187</c:v>
                </c:pt>
                <c:pt idx="4">
                  <c:v>9.0510552809768807</c:v>
                </c:pt>
                <c:pt idx="5">
                  <c:v>9.6011199349624494</c:v>
                </c:pt>
                <c:pt idx="6">
                  <c:v>7.952593070368069</c:v>
                </c:pt>
                <c:pt idx="7">
                  <c:v>5.2414396630248818</c:v>
                </c:pt>
                <c:pt idx="8">
                  <c:v>8.8680850949180936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11.703660294905651</c:v>
                </c:pt>
                <c:pt idx="1">
                  <c:v>22.293392368457653</c:v>
                </c:pt>
                <c:pt idx="2">
                  <c:v>13.253232031847725</c:v>
                </c:pt>
                <c:pt idx="3">
                  <c:v>10.619219545475801</c:v>
                </c:pt>
                <c:pt idx="4">
                  <c:v>9.8738207623112544</c:v>
                </c:pt>
                <c:pt idx="5">
                  <c:v>8.7258089204173341</c:v>
                </c:pt>
                <c:pt idx="6">
                  <c:v>8.7179887788077384</c:v>
                </c:pt>
                <c:pt idx="7">
                  <c:v>5.081808870114398</c:v>
                </c:pt>
                <c:pt idx="8">
                  <c:v>9.7310684276624553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10.35631016166683</c:v>
                </c:pt>
                <c:pt idx="1">
                  <c:v>19.520479496096151</c:v>
                </c:pt>
                <c:pt idx="2">
                  <c:v>12.295908245388015</c:v>
                </c:pt>
                <c:pt idx="3">
                  <c:v>11.024738516532395</c:v>
                </c:pt>
                <c:pt idx="4">
                  <c:v>11.306417281187764</c:v>
                </c:pt>
                <c:pt idx="5">
                  <c:v>9.2779905253584172</c:v>
                </c:pt>
                <c:pt idx="6">
                  <c:v>9.3318215362488033</c:v>
                </c:pt>
                <c:pt idx="7">
                  <c:v>5.745365799785711</c:v>
                </c:pt>
                <c:pt idx="8">
                  <c:v>11.140968437735935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8.8425461670497529E-2</c:v>
                </c:pt>
                <c:pt idx="1">
                  <c:v>9.8614351143202508E-2</c:v>
                </c:pt>
                <c:pt idx="2">
                  <c:v>9.8394957627742266E-2</c:v>
                </c:pt>
                <c:pt idx="3">
                  <c:v>0.10134591750298096</c:v>
                </c:pt>
                <c:pt idx="4">
                  <c:v>0.10283459223911071</c:v>
                </c:pt>
                <c:pt idx="5">
                  <c:v>0.10356310161666829</c:v>
                </c:pt>
                <c:pt idx="6">
                  <c:v>0.10338342091309627</c:v>
                </c:pt>
                <c:pt idx="7">
                  <c:v>0.10936780584176277</c:v>
                </c:pt>
                <c:pt idx="8">
                  <c:v>0.11009673335790651</c:v>
                </c:pt>
                <c:pt idx="9">
                  <c:v>0.11288281353938645</c:v>
                </c:pt>
                <c:pt idx="10">
                  <c:v>0.1170366029490565</c:v>
                </c:pt>
                <c:pt idx="11">
                  <c:v>0.11342517604416569</c:v>
                </c:pt>
                <c:pt idx="12">
                  <c:v>0.11426434807813782</c:v>
                </c:pt>
                <c:pt idx="13">
                  <c:v>0.11512287012742309</c:v>
                </c:pt>
                <c:pt idx="14">
                  <c:v>0.11597819601834244</c:v>
                </c:pt>
                <c:pt idx="15">
                  <c:v>0.11681785494381919</c:v>
                </c:pt>
                <c:pt idx="16">
                  <c:v>0.11761298773969119</c:v>
                </c:pt>
                <c:pt idx="17">
                  <c:v>0.11838029677817137</c:v>
                </c:pt>
                <c:pt idx="18">
                  <c:v>0.11916159096275218</c:v>
                </c:pt>
                <c:pt idx="19">
                  <c:v>0.11994444801904268</c:v>
                </c:pt>
                <c:pt idx="20">
                  <c:v>0.12073770433646834</c:v>
                </c:pt>
                <c:pt idx="21">
                  <c:v>0.12155246557558169</c:v>
                </c:pt>
                <c:pt idx="22">
                  <c:v>0.12234125097925767</c:v>
                </c:pt>
                <c:pt idx="23">
                  <c:v>0.12313366218599038</c:v>
                </c:pt>
                <c:pt idx="24">
                  <c:v>0.12375547291442109</c:v>
                </c:pt>
                <c:pt idx="25">
                  <c:v>0.1237295228420517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0.1916384741472191</c:v>
                </c:pt>
                <c:pt idx="1">
                  <c:v>0.19159623044112489</c:v>
                </c:pt>
                <c:pt idx="2">
                  <c:v>0.19169099856618332</c:v>
                </c:pt>
                <c:pt idx="3">
                  <c:v>0.19502820194212214</c:v>
                </c:pt>
                <c:pt idx="4">
                  <c:v>0.1923748172394254</c:v>
                </c:pt>
                <c:pt idx="5">
                  <c:v>0.19520479496096152</c:v>
                </c:pt>
                <c:pt idx="6">
                  <c:v>0.20131843334152194</c:v>
                </c:pt>
                <c:pt idx="7">
                  <c:v>0.19812546917311608</c:v>
                </c:pt>
                <c:pt idx="8">
                  <c:v>0.20501565165500679</c:v>
                </c:pt>
                <c:pt idx="9">
                  <c:v>0.2136782927439117</c:v>
                </c:pt>
                <c:pt idx="10">
                  <c:v>0.22293392368457651</c:v>
                </c:pt>
                <c:pt idx="11">
                  <c:v>0.22861073264429382</c:v>
                </c:pt>
                <c:pt idx="12">
                  <c:v>0.2301906215144158</c:v>
                </c:pt>
                <c:pt idx="13">
                  <c:v>0.23159734241089688</c:v>
                </c:pt>
                <c:pt idx="14">
                  <c:v>0.23320968369808542</c:v>
                </c:pt>
                <c:pt idx="15">
                  <c:v>0.23489006575030352</c:v>
                </c:pt>
                <c:pt idx="16">
                  <c:v>0.23657408377530548</c:v>
                </c:pt>
                <c:pt idx="17">
                  <c:v>0.23825502578306665</c:v>
                </c:pt>
                <c:pt idx="18">
                  <c:v>0.2399870474635232</c:v>
                </c:pt>
                <c:pt idx="19">
                  <c:v>0.24173838953124138</c:v>
                </c:pt>
                <c:pt idx="20">
                  <c:v>0.24345506456325983</c:v>
                </c:pt>
                <c:pt idx="21">
                  <c:v>0.24513016878914035</c:v>
                </c:pt>
                <c:pt idx="22">
                  <c:v>0.24687358430553094</c:v>
                </c:pt>
                <c:pt idx="23">
                  <c:v>0.24867875854311522</c:v>
                </c:pt>
                <c:pt idx="24">
                  <c:v>0.25042221959519295</c:v>
                </c:pt>
                <c:pt idx="25">
                  <c:v>0.25209957720889159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0.11761328359078758</c:v>
                </c:pt>
                <c:pt idx="1">
                  <c:v>0.11984123703181314</c:v>
                </c:pt>
                <c:pt idx="2">
                  <c:v>0.12175467525771157</c:v>
                </c:pt>
                <c:pt idx="3">
                  <c:v>0.12089123869509692</c:v>
                </c:pt>
                <c:pt idx="4">
                  <c:v>0.12131495473399059</c:v>
                </c:pt>
                <c:pt idx="5">
                  <c:v>0.12295908245388015</c:v>
                </c:pt>
                <c:pt idx="6">
                  <c:v>0.12371644467881968</c:v>
                </c:pt>
                <c:pt idx="7">
                  <c:v>0.12278064137801543</c:v>
                </c:pt>
                <c:pt idx="8">
                  <c:v>0.12692756864422305</c:v>
                </c:pt>
                <c:pt idx="9">
                  <c:v>0.12606668474509283</c:v>
                </c:pt>
                <c:pt idx="10">
                  <c:v>0.13253232031847725</c:v>
                </c:pt>
                <c:pt idx="11">
                  <c:v>0.12490571630642422</c:v>
                </c:pt>
                <c:pt idx="12">
                  <c:v>0.12569815577859494</c:v>
                </c:pt>
                <c:pt idx="13">
                  <c:v>0.12622285566631522</c:v>
                </c:pt>
                <c:pt idx="14">
                  <c:v>0.12668371480689991</c:v>
                </c:pt>
                <c:pt idx="15">
                  <c:v>0.12709758314135672</c:v>
                </c:pt>
                <c:pt idx="16">
                  <c:v>0.12749287647048885</c:v>
                </c:pt>
                <c:pt idx="17">
                  <c:v>0.12787424893209487</c:v>
                </c:pt>
                <c:pt idx="18">
                  <c:v>0.12827480803974706</c:v>
                </c:pt>
                <c:pt idx="19">
                  <c:v>0.12868641890846602</c:v>
                </c:pt>
                <c:pt idx="20">
                  <c:v>0.12912130429556473</c:v>
                </c:pt>
                <c:pt idx="21">
                  <c:v>0.12957872681514418</c:v>
                </c:pt>
                <c:pt idx="22">
                  <c:v>0.13012804714259465</c:v>
                </c:pt>
                <c:pt idx="23">
                  <c:v>0.13061494077990016</c:v>
                </c:pt>
                <c:pt idx="24">
                  <c:v>0.13110017643980601</c:v>
                </c:pt>
                <c:pt idx="25">
                  <c:v>0.1314746428361307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0.11892420362961544</c:v>
                </c:pt>
                <c:pt idx="1">
                  <c:v>0.11190959242700085</c:v>
                </c:pt>
                <c:pt idx="2">
                  <c:v>0.11324724892440322</c:v>
                </c:pt>
                <c:pt idx="3">
                  <c:v>0.11415453541737254</c:v>
                </c:pt>
                <c:pt idx="4">
                  <c:v>0.11312913270137578</c:v>
                </c:pt>
                <c:pt idx="5">
                  <c:v>0.11024738516532395</c:v>
                </c:pt>
                <c:pt idx="6">
                  <c:v>0.10466531909149893</c:v>
                </c:pt>
                <c:pt idx="7">
                  <c:v>0.10600474714448427</c:v>
                </c:pt>
                <c:pt idx="8">
                  <c:v>0.10424253595602849</c:v>
                </c:pt>
                <c:pt idx="9">
                  <c:v>0.10067338500282826</c:v>
                </c:pt>
                <c:pt idx="10">
                  <c:v>0.106192195454758</c:v>
                </c:pt>
                <c:pt idx="11">
                  <c:v>0.10204999395859629</c:v>
                </c:pt>
                <c:pt idx="12">
                  <c:v>0.10073594045702443</c:v>
                </c:pt>
                <c:pt idx="13">
                  <c:v>9.9317943043713913E-2</c:v>
                </c:pt>
                <c:pt idx="14">
                  <c:v>9.7901587961466335E-2</c:v>
                </c:pt>
                <c:pt idx="15">
                  <c:v>9.648893839011545E-2</c:v>
                </c:pt>
                <c:pt idx="16">
                  <c:v>9.5146340013335481E-2</c:v>
                </c:pt>
                <c:pt idx="17">
                  <c:v>9.3983195691857341E-2</c:v>
                </c:pt>
                <c:pt idx="18">
                  <c:v>9.2788204480952707E-2</c:v>
                </c:pt>
                <c:pt idx="19">
                  <c:v>9.1543440877242838E-2</c:v>
                </c:pt>
                <c:pt idx="20">
                  <c:v>9.0185272789288659E-2</c:v>
                </c:pt>
                <c:pt idx="21">
                  <c:v>8.8940567720605768E-2</c:v>
                </c:pt>
                <c:pt idx="22">
                  <c:v>8.7696887001959781E-2</c:v>
                </c:pt>
                <c:pt idx="23">
                  <c:v>8.6450165932523124E-2</c:v>
                </c:pt>
                <c:pt idx="24">
                  <c:v>8.5475870746191757E-2</c:v>
                </c:pt>
                <c:pt idx="25">
                  <c:v>8.5553326670422189E-2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0.11463178652491521</c:v>
                </c:pt>
                <c:pt idx="1">
                  <c:v>0.11826857216291876</c:v>
                </c:pt>
                <c:pt idx="2">
                  <c:v>0.11137367262875418</c:v>
                </c:pt>
                <c:pt idx="3">
                  <c:v>0.11006137273910055</c:v>
                </c:pt>
                <c:pt idx="4">
                  <c:v>0.11253908538335528</c:v>
                </c:pt>
                <c:pt idx="5">
                  <c:v>0.11306417281187764</c:v>
                </c:pt>
                <c:pt idx="6">
                  <c:v>0.10883707785954749</c:v>
                </c:pt>
                <c:pt idx="7">
                  <c:v>0.11033099573434638</c:v>
                </c:pt>
                <c:pt idx="8">
                  <c:v>0.10648157902272168</c:v>
                </c:pt>
                <c:pt idx="9">
                  <c:v>0.10862386836432532</c:v>
                </c:pt>
                <c:pt idx="10">
                  <c:v>9.8738207623112542E-2</c:v>
                </c:pt>
                <c:pt idx="11">
                  <c:v>9.9870342362760073E-2</c:v>
                </c:pt>
                <c:pt idx="12">
                  <c:v>9.9113249108264773E-2</c:v>
                </c:pt>
                <c:pt idx="13">
                  <c:v>9.8484225262323907E-2</c:v>
                </c:pt>
                <c:pt idx="14">
                  <c:v>9.7825679559778E-2</c:v>
                </c:pt>
                <c:pt idx="15">
                  <c:v>9.7126123723659877E-2</c:v>
                </c:pt>
                <c:pt idx="16">
                  <c:v>9.6500653485625698E-2</c:v>
                </c:pt>
                <c:pt idx="17">
                  <c:v>9.5892515589281357E-2</c:v>
                </c:pt>
                <c:pt idx="18">
                  <c:v>9.526318881405324E-2</c:v>
                </c:pt>
                <c:pt idx="19">
                  <c:v>9.4644033870353514E-2</c:v>
                </c:pt>
                <c:pt idx="20">
                  <c:v>9.4015823543824956E-2</c:v>
                </c:pt>
                <c:pt idx="21">
                  <c:v>9.3383508813486088E-2</c:v>
                </c:pt>
                <c:pt idx="22">
                  <c:v>9.2743992669384642E-2</c:v>
                </c:pt>
                <c:pt idx="23">
                  <c:v>9.2082239032069746E-2</c:v>
                </c:pt>
                <c:pt idx="24">
                  <c:v>9.1384452933723964E-2</c:v>
                </c:pt>
                <c:pt idx="25">
                  <c:v>9.0510552809768802E-2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9.2901785744627596E-2</c:v>
                </c:pt>
                <c:pt idx="1">
                  <c:v>8.8105685554731847E-2</c:v>
                </c:pt>
                <c:pt idx="2">
                  <c:v>9.0637842341154157E-2</c:v>
                </c:pt>
                <c:pt idx="3">
                  <c:v>9.380295093795786E-2</c:v>
                </c:pt>
                <c:pt idx="4">
                  <c:v>9.4599205394608823E-2</c:v>
                </c:pt>
                <c:pt idx="5">
                  <c:v>9.2779905253584163E-2</c:v>
                </c:pt>
                <c:pt idx="6">
                  <c:v>9.2025203681880954E-2</c:v>
                </c:pt>
                <c:pt idx="7">
                  <c:v>9.0520616148280428E-2</c:v>
                </c:pt>
                <c:pt idx="8">
                  <c:v>8.9867179170090225E-2</c:v>
                </c:pt>
                <c:pt idx="9">
                  <c:v>9.194458193265044E-2</c:v>
                </c:pt>
                <c:pt idx="10">
                  <c:v>8.7258089204173342E-2</c:v>
                </c:pt>
                <c:pt idx="11">
                  <c:v>8.9723538920599449E-2</c:v>
                </c:pt>
                <c:pt idx="12">
                  <c:v>9.0307611384319725E-2</c:v>
                </c:pt>
                <c:pt idx="13">
                  <c:v>9.0710309234626849E-2</c:v>
                </c:pt>
                <c:pt idx="14">
                  <c:v>9.1128551933569876E-2</c:v>
                </c:pt>
                <c:pt idx="15">
                  <c:v>9.1626614772276072E-2</c:v>
                </c:pt>
                <c:pt idx="16">
                  <c:v>9.2059147972169658E-2</c:v>
                </c:pt>
                <c:pt idx="17">
                  <c:v>9.2451851687413697E-2</c:v>
                </c:pt>
                <c:pt idx="18">
                  <c:v>9.295353868482796E-2</c:v>
                </c:pt>
                <c:pt idx="19">
                  <c:v>9.3457948626774104E-2</c:v>
                </c:pt>
                <c:pt idx="20">
                  <c:v>9.3957752521305143E-2</c:v>
                </c:pt>
                <c:pt idx="21">
                  <c:v>9.4448640485228622E-2</c:v>
                </c:pt>
                <c:pt idx="22">
                  <c:v>9.485620739396497E-2</c:v>
                </c:pt>
                <c:pt idx="23">
                  <c:v>9.5273901326042493E-2</c:v>
                </c:pt>
                <c:pt idx="24">
                  <c:v>9.5668750892412738E-2</c:v>
                </c:pt>
                <c:pt idx="25">
                  <c:v>9.6011199349624501E-2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9.2112990809936929E-2</c:v>
                </c:pt>
                <c:pt idx="1">
                  <c:v>9.5432308118584594E-2</c:v>
                </c:pt>
                <c:pt idx="2">
                  <c:v>9.934327660635367E-2</c:v>
                </c:pt>
                <c:pt idx="3">
                  <c:v>9.669117530444421E-2</c:v>
                </c:pt>
                <c:pt idx="4">
                  <c:v>9.2748486919416895E-2</c:v>
                </c:pt>
                <c:pt idx="5">
                  <c:v>9.3318215362488036E-2</c:v>
                </c:pt>
                <c:pt idx="6">
                  <c:v>9.7391558507657419E-2</c:v>
                </c:pt>
                <c:pt idx="7">
                  <c:v>9.4615519747809074E-2</c:v>
                </c:pt>
                <c:pt idx="8">
                  <c:v>9.0931309779107031E-2</c:v>
                </c:pt>
                <c:pt idx="9">
                  <c:v>8.5885622050551627E-2</c:v>
                </c:pt>
                <c:pt idx="10">
                  <c:v>8.7179887788077379E-2</c:v>
                </c:pt>
                <c:pt idx="11">
                  <c:v>8.6041529464979213E-2</c:v>
                </c:pt>
                <c:pt idx="12">
                  <c:v>8.5652883740783198E-2</c:v>
                </c:pt>
                <c:pt idx="13">
                  <c:v>8.5223319359943359E-2</c:v>
                </c:pt>
                <c:pt idx="14">
                  <c:v>8.4858030790388506E-2</c:v>
                </c:pt>
                <c:pt idx="15">
                  <c:v>8.4520003773525615E-2</c:v>
                </c:pt>
                <c:pt idx="16">
                  <c:v>8.412381768363808E-2</c:v>
                </c:pt>
                <c:pt idx="17">
                  <c:v>8.3676011443392331E-2</c:v>
                </c:pt>
                <c:pt idx="18">
                  <c:v>8.320191014688684E-2</c:v>
                </c:pt>
                <c:pt idx="19">
                  <c:v>8.2728722877493915E-2</c:v>
                </c:pt>
                <c:pt idx="20">
                  <c:v>8.2234292667728401E-2</c:v>
                </c:pt>
                <c:pt idx="21">
                  <c:v>8.1717026869189024E-2</c:v>
                </c:pt>
                <c:pt idx="22">
                  <c:v>8.1206391311527751E-2</c:v>
                </c:pt>
                <c:pt idx="23">
                  <c:v>8.0658567952029789E-2</c:v>
                </c:pt>
                <c:pt idx="24">
                  <c:v>8.0127258727205275E-2</c:v>
                </c:pt>
                <c:pt idx="25">
                  <c:v>7.9525930703680692E-2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5.9901597131808232E-2</c:v>
                </c:pt>
                <c:pt idx="1">
                  <c:v>6.2123847437396608E-2</c:v>
                </c:pt>
                <c:pt idx="2">
                  <c:v>5.7938473962231604E-2</c:v>
                </c:pt>
                <c:pt idx="3">
                  <c:v>5.7353500384400846E-2</c:v>
                </c:pt>
                <c:pt idx="4">
                  <c:v>5.8313971973701771E-2</c:v>
                </c:pt>
                <c:pt idx="5">
                  <c:v>5.7453657997857108E-2</c:v>
                </c:pt>
                <c:pt idx="6">
                  <c:v>5.7701928639826372E-2</c:v>
                </c:pt>
                <c:pt idx="7">
                  <c:v>5.8333521888258993E-2</c:v>
                </c:pt>
                <c:pt idx="8">
                  <c:v>6.0075130267903475E-2</c:v>
                </c:pt>
                <c:pt idx="9">
                  <c:v>5.6546084003713019E-2</c:v>
                </c:pt>
                <c:pt idx="10">
                  <c:v>5.0818088701143981E-2</c:v>
                </c:pt>
                <c:pt idx="11">
                  <c:v>5.6650273427632632E-2</c:v>
                </c:pt>
                <c:pt idx="12">
                  <c:v>5.6010602080203968E-2</c:v>
                </c:pt>
                <c:pt idx="13">
                  <c:v>5.5638973571082037E-2</c:v>
                </c:pt>
                <c:pt idx="14">
                  <c:v>5.5363022376524011E-2</c:v>
                </c:pt>
                <c:pt idx="15">
                  <c:v>5.509242081238306E-2</c:v>
                </c:pt>
                <c:pt idx="16">
                  <c:v>5.4810737749734786E-2</c:v>
                </c:pt>
                <c:pt idx="17">
                  <c:v>5.4528657664513348E-2</c:v>
                </c:pt>
                <c:pt idx="18">
                  <c:v>5.4220182391064013E-2</c:v>
                </c:pt>
                <c:pt idx="19">
                  <c:v>5.3920722847553254E-2</c:v>
                </c:pt>
                <c:pt idx="20">
                  <c:v>5.3639902702272549E-2</c:v>
                </c:pt>
                <c:pt idx="21">
                  <c:v>5.3356531754276827E-2</c:v>
                </c:pt>
                <c:pt idx="22">
                  <c:v>5.3063215783892843E-2</c:v>
                </c:pt>
                <c:pt idx="23">
                  <c:v>5.2819228752846295E-2</c:v>
                </c:pt>
                <c:pt idx="24">
                  <c:v>5.2581186275005631E-2</c:v>
                </c:pt>
                <c:pt idx="25">
                  <c:v>5.241439663024882E-2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0.12385041675059238</c:v>
                </c:pt>
                <c:pt idx="1">
                  <c:v>0.11410817568322679</c:v>
                </c:pt>
                <c:pt idx="2">
                  <c:v>0.11561885408546597</c:v>
                </c:pt>
                <c:pt idx="3">
                  <c:v>0.11067110707652399</c:v>
                </c:pt>
                <c:pt idx="4">
                  <c:v>0.11214575341501475</c:v>
                </c:pt>
                <c:pt idx="5">
                  <c:v>0.11140968437735935</c:v>
                </c:pt>
                <c:pt idx="6">
                  <c:v>0.11096061328615089</c:v>
                </c:pt>
                <c:pt idx="7">
                  <c:v>0.10992068294392665</c:v>
                </c:pt>
                <c:pt idx="8">
                  <c:v>0.10636231214701256</c:v>
                </c:pt>
                <c:pt idx="9">
                  <c:v>0.10369866761754035</c:v>
                </c:pt>
                <c:pt idx="10">
                  <c:v>9.7310684276624551E-2</c:v>
                </c:pt>
                <c:pt idx="11">
                  <c:v>9.8722696870548646E-2</c:v>
                </c:pt>
                <c:pt idx="12">
                  <c:v>9.8026587858255382E-2</c:v>
                </c:pt>
                <c:pt idx="13">
                  <c:v>9.7682161323674618E-2</c:v>
                </c:pt>
                <c:pt idx="14">
                  <c:v>9.7051532854945277E-2</c:v>
                </c:pt>
                <c:pt idx="15">
                  <c:v>9.6340394692560435E-2</c:v>
                </c:pt>
                <c:pt idx="16">
                  <c:v>9.5679355110010758E-2</c:v>
                </c:pt>
                <c:pt idx="17">
                  <c:v>9.4958196430209058E-2</c:v>
                </c:pt>
                <c:pt idx="18">
                  <c:v>9.414952901619264E-2</c:v>
                </c:pt>
                <c:pt idx="19">
                  <c:v>9.3335874441832153E-2</c:v>
                </c:pt>
                <c:pt idx="20">
                  <c:v>9.2652882580287352E-2</c:v>
                </c:pt>
                <c:pt idx="21">
                  <c:v>9.1892363177347586E-2</c:v>
                </c:pt>
                <c:pt idx="22">
                  <c:v>9.109042341188682E-2</c:v>
                </c:pt>
                <c:pt idx="23">
                  <c:v>9.0288535495482741E-2</c:v>
                </c:pt>
                <c:pt idx="24">
                  <c:v>8.948461147604056E-2</c:v>
                </c:pt>
                <c:pt idx="25">
                  <c:v>8.8680850949180934E-2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5.71251067199006</c:v>
                </c:pt>
                <c:pt idx="1">
                  <c:v>11.116020975179566</c:v>
                </c:pt>
                <c:pt idx="2">
                  <c:v>3.7237374187497565</c:v>
                </c:pt>
                <c:pt idx="3">
                  <c:v>-1.41216972960774</c:v>
                </c:pt>
                <c:pt idx="4">
                  <c:v>0.61901021423465608</c:v>
                </c:pt>
                <c:pt idx="5">
                  <c:v>1.5874094261989455</c:v>
                </c:pt>
                <c:pt idx="6">
                  <c:v>-0.93731020130260134</c:v>
                </c:pt>
                <c:pt idx="7">
                  <c:v>0.83297752888676513</c:v>
                </c:pt>
                <c:pt idx="8">
                  <c:v>-0.67218630432932969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1.2773161825498605</c:v>
                </c:pt>
                <c:pt idx="1">
                  <c:v>2.9494231208518187</c:v>
                </c:pt>
                <c:pt idx="2">
                  <c:v>2.1236481755129617</c:v>
                </c:pt>
                <c:pt idx="3">
                  <c:v>1.8315728642076579</c:v>
                </c:pt>
                <c:pt idx="4">
                  <c:v>-4.0691092494958028</c:v>
                </c:pt>
                <c:pt idx="5">
                  <c:v>-2.0393872773937218</c:v>
                </c:pt>
                <c:pt idx="6">
                  <c:v>0.25965018764690484</c:v>
                </c:pt>
                <c:pt idx="7">
                  <c:v>-2.3403013004251783</c:v>
                </c:pt>
                <c:pt idx="8">
                  <c:v>-2.7208127034544347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1.6086232026464273</c:v>
                </c:pt>
                <c:pt idx="1">
                  <c:v>7.965348572641318</c:v>
                </c:pt>
                <c:pt idx="2">
                  <c:v>-0.23311547394809651</c:v>
                </c:pt>
                <c:pt idx="3">
                  <c:v>-2.3055281600834974</c:v>
                </c:pt>
                <c:pt idx="4">
                  <c:v>0.79163297858229242</c:v>
                </c:pt>
                <c:pt idx="5">
                  <c:v>2.9944243498382761</c:v>
                </c:pt>
                <c:pt idx="6">
                  <c:v>0.20914879957794597</c:v>
                </c:pt>
                <c:pt idx="7">
                  <c:v>2.4292783710648678</c:v>
                </c:pt>
                <c:pt idx="8">
                  <c:v>1.0251873596803307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5.0792320302633271</c:v>
                </c:pt>
                <c:pt idx="1">
                  <c:v>11.587632445080047</c:v>
                </c:pt>
                <c:pt idx="2">
                  <c:v>4.2217661920998779</c:v>
                </c:pt>
                <c:pt idx="3">
                  <c:v>-2.7129654631025062</c:v>
                </c:pt>
                <c:pt idx="4">
                  <c:v>-0.90787506858764999</c:v>
                </c:pt>
                <c:pt idx="5">
                  <c:v>3.5536722601642694</c:v>
                </c:pt>
                <c:pt idx="6">
                  <c:v>-0.47341799623269054</c:v>
                </c:pt>
                <c:pt idx="7">
                  <c:v>-6.9000057762075073E-2</c:v>
                </c:pt>
                <c:pt idx="8">
                  <c:v>-1.3560443419223134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6.6878552329097545</c:v>
                </c:pt>
                <c:pt idx="1">
                  <c:v>19.552981017721365</c:v>
                </c:pt>
                <c:pt idx="2">
                  <c:v>3.9886507181517814</c:v>
                </c:pt>
                <c:pt idx="3">
                  <c:v>-5.0184936231860036</c:v>
                </c:pt>
                <c:pt idx="4">
                  <c:v>-0.11624209000535757</c:v>
                </c:pt>
                <c:pt idx="5">
                  <c:v>6.5480966100025455</c:v>
                </c:pt>
                <c:pt idx="6">
                  <c:v>-0.26426919665474458</c:v>
                </c:pt>
                <c:pt idx="7">
                  <c:v>2.3602783133027927</c:v>
                </c:pt>
                <c:pt idx="8">
                  <c:v>-0.33085698224198268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3.3204145246212065</c:v>
                </c:pt>
                <c:pt idx="1">
                  <c:v>10.831322980015017</c:v>
                </c:pt>
                <c:pt idx="2">
                  <c:v>4.4567023932285679</c:v>
                </c:pt>
                <c:pt idx="3">
                  <c:v>-5.2155509251359611</c:v>
                </c:pt>
                <c:pt idx="4">
                  <c:v>1.2659651364481315</c:v>
                </c:pt>
                <c:pt idx="5">
                  <c:v>4.7318711077458353</c:v>
                </c:pt>
                <c:pt idx="6">
                  <c:v>-0.9878281827210138</c:v>
                </c:pt>
                <c:pt idx="7">
                  <c:v>1.3374904501338634</c:v>
                </c:pt>
                <c:pt idx="8">
                  <c:v>7.8789572533374042E-2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3.3674407082885622</c:v>
                </c:pt>
                <c:pt idx="1">
                  <c:v>8.7216580377063551</c:v>
                </c:pt>
                <c:pt idx="2">
                  <c:v>-0.46805167507682555</c:v>
                </c:pt>
                <c:pt idx="3">
                  <c:v>0.19705730194996107</c:v>
                </c:pt>
                <c:pt idx="4">
                  <c:v>-1.3822072264535059</c:v>
                </c:pt>
                <c:pt idx="5">
                  <c:v>1.8162255022567093</c:v>
                </c:pt>
                <c:pt idx="6">
                  <c:v>0.72355898606623548</c:v>
                </c:pt>
                <c:pt idx="7">
                  <c:v>1.022787863168908</c:v>
                </c:pt>
                <c:pt idx="8">
                  <c:v>-0.40964655477539935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1.4097009829343445</c:v>
                </c:pt>
                <c:pt idx="1">
                  <c:v>0.41586247979594582</c:v>
                </c:pt>
                <c:pt idx="2">
                  <c:v>1.2630529603629572</c:v>
                </c:pt>
                <c:pt idx="3">
                  <c:v>0.56835205103724062</c:v>
                </c:pt>
                <c:pt idx="4">
                  <c:v>1.1352352786592803</c:v>
                </c:pt>
                <c:pt idx="5">
                  <c:v>1.3999603271681273</c:v>
                </c:pt>
                <c:pt idx="6">
                  <c:v>-0.29291766216465476</c:v>
                </c:pt>
                <c:pt idx="7">
                  <c:v>0.68158945518188041</c:v>
                </c:pt>
                <c:pt idx="8">
                  <c:v>1.4869864594563009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1.5939678666829717</c:v>
                </c:pt>
                <c:pt idx="1">
                  <c:v>5.5431746142285796</c:v>
                </c:pt>
                <c:pt idx="2">
                  <c:v>1.5168456436209006</c:v>
                </c:pt>
                <c:pt idx="3">
                  <c:v>-2.2942389114831681</c:v>
                </c:pt>
                <c:pt idx="4">
                  <c:v>0.66322121613884599</c:v>
                </c:pt>
                <c:pt idx="5">
                  <c:v>1.9003183857241268</c:v>
                </c:pt>
                <c:pt idx="6">
                  <c:v>0.2708307286525411</c:v>
                </c:pt>
                <c:pt idx="7">
                  <c:v>1.3574932721792852</c:v>
                </c:pt>
                <c:pt idx="8">
                  <c:v>-1.634717455690808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3.6841863832924382</c:v>
                </c:pt>
                <c:pt idx="1">
                  <c:v>13.593943923696898</c:v>
                </c:pt>
                <c:pt idx="2">
                  <c:v>1.2087521141678934</c:v>
                </c:pt>
                <c:pt idx="3">
                  <c:v>-3.2926067627400712</c:v>
                </c:pt>
                <c:pt idx="4">
                  <c:v>-1.9146985848035065</c:v>
                </c:pt>
                <c:pt idx="5">
                  <c:v>3.2478178971102984</c:v>
                </c:pt>
                <c:pt idx="6">
                  <c:v>-0.24218226314268776</c:v>
                </c:pt>
                <c:pt idx="7">
                  <c:v>0.32119558594158626</c:v>
                </c:pt>
                <c:pt idx="8">
                  <c:v>-0.18312598600754804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0.20355255798597227</c:v>
                </c:pt>
                <c:pt idx="1">
                  <c:v>0.68122790705622283</c:v>
                </c:pt>
                <c:pt idx="2">
                  <c:v>0.85633437521236999</c:v>
                </c:pt>
                <c:pt idx="3">
                  <c:v>0.39379329379154226</c:v>
                </c:pt>
                <c:pt idx="4">
                  <c:v>0.24762273471294405</c:v>
                </c:pt>
                <c:pt idx="5">
                  <c:v>0.9250361843208954</c:v>
                </c:pt>
                <c:pt idx="6">
                  <c:v>-0.15919618632243937</c:v>
                </c:pt>
                <c:pt idx="7">
                  <c:v>0.27773484009867899</c:v>
                </c:pt>
                <c:pt idx="8">
                  <c:v>0.84856699661511215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0.83519282348063362</c:v>
                </c:pt>
                <c:pt idx="1">
                  <c:v>3.8843561959799064</c:v>
                </c:pt>
                <c:pt idx="2">
                  <c:v>1.575181868721252</c:v>
                </c:pt>
                <c:pt idx="3">
                  <c:v>-2.0161765795950206</c:v>
                </c:pt>
                <c:pt idx="4">
                  <c:v>0.26241524376184144</c:v>
                </c:pt>
                <c:pt idx="5">
                  <c:v>1.4381088365249877</c:v>
                </c:pt>
                <c:pt idx="6">
                  <c:v>-0.20398477125362824</c:v>
                </c:pt>
                <c:pt idx="7">
                  <c:v>0.76288352159316974</c:v>
                </c:pt>
                <c:pt idx="8">
                  <c:v>-1.7221929684663202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2.281669143154601</c:v>
                </c:pt>
                <c:pt idx="1">
                  <c:v>6.2657388769789186</c:v>
                </c:pt>
                <c:pt idx="2">
                  <c:v>2.0251861492949494</c:v>
                </c:pt>
                <c:pt idx="3">
                  <c:v>-3.5931676393324974</c:v>
                </c:pt>
                <c:pt idx="4">
                  <c:v>0.75592715797334287</c:v>
                </c:pt>
                <c:pt idx="5">
                  <c:v>2.3687260868999527</c:v>
                </c:pt>
                <c:pt idx="6">
                  <c:v>-0.6246472251449493</c:v>
                </c:pt>
                <c:pt idx="7">
                  <c:v>0.29687208844201196</c:v>
                </c:pt>
                <c:pt idx="8">
                  <c:v>0.9524155443845812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1.2061484249483847</c:v>
                </c:pt>
                <c:pt idx="1">
                  <c:v>-0.26536542726027967</c:v>
                </c:pt>
                <c:pt idx="2">
                  <c:v>0.40671858515058767</c:v>
                </c:pt>
                <c:pt idx="3">
                  <c:v>0.17455875724569864</c:v>
                </c:pt>
                <c:pt idx="4">
                  <c:v>0.88761254394633404</c:v>
                </c:pt>
                <c:pt idx="5">
                  <c:v>0.47492414284723039</c:v>
                </c:pt>
                <c:pt idx="6">
                  <c:v>-0.13372147584221361</c:v>
                </c:pt>
                <c:pt idx="7">
                  <c:v>0.40385461508320208</c:v>
                </c:pt>
                <c:pt idx="8">
                  <c:v>0.63841946284119144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0.7587750432023368</c:v>
                </c:pt>
                <c:pt idx="1">
                  <c:v>1.6588184182486665</c:v>
                </c:pt>
                <c:pt idx="2">
                  <c:v>-5.8336225100351413E-2</c:v>
                </c:pt>
                <c:pt idx="3">
                  <c:v>-0.27806233188814433</c:v>
                </c:pt>
                <c:pt idx="4">
                  <c:v>0.40080597237700366</c:v>
                </c:pt>
                <c:pt idx="5">
                  <c:v>0.46220954919913493</c:v>
                </c:pt>
                <c:pt idx="6">
                  <c:v>0.474815499906172</c:v>
                </c:pt>
                <c:pt idx="7">
                  <c:v>0.59460975058611698</c:v>
                </c:pt>
                <c:pt idx="8">
                  <c:v>8.7475512775537112E-2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1.4025172401378505</c:v>
                </c:pt>
                <c:pt idx="1">
                  <c:v>7.3282050467179758</c:v>
                </c:pt>
                <c:pt idx="2">
                  <c:v>-0.81643403512704538</c:v>
                </c:pt>
                <c:pt idx="3">
                  <c:v>0.30056087659241815</c:v>
                </c:pt>
                <c:pt idx="4">
                  <c:v>-2.6706257427768492</c:v>
                </c:pt>
                <c:pt idx="5">
                  <c:v>0.87909181021034044</c:v>
                </c:pt>
                <c:pt idx="6">
                  <c:v>0.3824649620022651</c:v>
                </c:pt>
                <c:pt idx="7">
                  <c:v>2.4323497499578295E-2</c:v>
                </c:pt>
                <c:pt idx="8">
                  <c:v>-1.1355415303921408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15.892117762853699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15.396822806086897</c:v>
                </c:pt>
                <c:pt idx="4">
                  <c:v>14.753582945007034</c:v>
                </c:pt>
                <c:pt idx="5">
                  <c:v>11.977866025433809</c:v>
                </c:pt>
                <c:pt idx="6">
                  <c:v>12.442412054631498</c:v>
                </c:pt>
                <c:pt idx="7">
                  <c:v>11.372700979713079</c:v>
                </c:pt>
                <c:pt idx="8">
                  <c:v>12.224826045736746</c:v>
                </c:pt>
                <c:pt idx="9">
                  <c:v>11.018080505782756</c:v>
                </c:pt>
                <c:pt idx="10">
                  <c:v>13.328528531445029</c:v>
                </c:pt>
                <c:pt idx="11">
                  <c:v>12.516772511000879</c:v>
                </c:pt>
                <c:pt idx="12">
                  <c:v>10.916377154128179</c:v>
                </c:pt>
                <c:pt idx="13">
                  <c:v>10.525165828355339</c:v>
                </c:pt>
                <c:pt idx="14">
                  <c:v>10.102990539526438</c:v>
                </c:pt>
                <c:pt idx="15">
                  <c:v>9.8694417873168021</c:v>
                </c:pt>
                <c:pt idx="16">
                  <c:v>9.6357473328310963</c:v>
                </c:pt>
                <c:pt idx="17">
                  <c:v>9.380922717781969</c:v>
                </c:pt>
                <c:pt idx="18">
                  <c:v>9.1230631095806078</c:v>
                </c:pt>
                <c:pt idx="19">
                  <c:v>8.8526456681597878</c:v>
                </c:pt>
                <c:pt idx="20">
                  <c:v>8.5633481269699487</c:v>
                </c:pt>
                <c:pt idx="21">
                  <c:v>8.2571500919427834</c:v>
                </c:pt>
                <c:pt idx="22">
                  <c:v>7.933802849067094</c:v>
                </c:pt>
                <c:pt idx="23">
                  <c:v>7.5947544620642651</c:v>
                </c:pt>
                <c:pt idx="24">
                  <c:v>7.2648042645550444</c:v>
                </c:pt>
                <c:pt idx="25">
                  <c:v>7.2916974922836522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53.811667014974709</c:v>
                </c:pt>
                <c:pt idx="1">
                  <c:v>51.009567630144069</c:v>
                </c:pt>
                <c:pt idx="2">
                  <c:v>48.826961030041403</c:v>
                </c:pt>
                <c:pt idx="3">
                  <c:v>47.897103497533777</c:v>
                </c:pt>
                <c:pt idx="4">
                  <c:v>51.698731676008798</c:v>
                </c:pt>
                <c:pt idx="5">
                  <c:v>45.589086193452296</c:v>
                </c:pt>
                <c:pt idx="6">
                  <c:v>53.558563317033865</c:v>
                </c:pt>
                <c:pt idx="7">
                  <c:v>46.47641198282107</c:v>
                </c:pt>
                <c:pt idx="8">
                  <c:v>48.767668687166207</c:v>
                </c:pt>
                <c:pt idx="9">
                  <c:v>52.812662530519042</c:v>
                </c:pt>
                <c:pt idx="10">
                  <c:v>48.104768055991784</c:v>
                </c:pt>
                <c:pt idx="11">
                  <c:v>43.660470018111461</c:v>
                </c:pt>
                <c:pt idx="12">
                  <c:v>45.770554579997587</c:v>
                </c:pt>
                <c:pt idx="13">
                  <c:v>45.065587808165859</c:v>
                </c:pt>
                <c:pt idx="14">
                  <c:v>44.27976541791071</c:v>
                </c:pt>
                <c:pt idx="15">
                  <c:v>43.298806747439734</c:v>
                </c:pt>
                <c:pt idx="16">
                  <c:v>42.242732791311568</c:v>
                </c:pt>
                <c:pt idx="17">
                  <c:v>41.135238490820058</c:v>
                </c:pt>
                <c:pt idx="18">
                  <c:v>39.99196732722092</c:v>
                </c:pt>
                <c:pt idx="19">
                  <c:v>38.807813577362076</c:v>
                </c:pt>
                <c:pt idx="20">
                  <c:v>37.606824288472119</c:v>
                </c:pt>
                <c:pt idx="21">
                  <c:v>36.366417845478608</c:v>
                </c:pt>
                <c:pt idx="22">
                  <c:v>35.076994739098282</c:v>
                </c:pt>
                <c:pt idx="23">
                  <c:v>33.733744708718703</c:v>
                </c:pt>
                <c:pt idx="24">
                  <c:v>32.322812213044813</c:v>
                </c:pt>
                <c:pt idx="25">
                  <c:v>30.818824357440608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74.112352791194397</c:v>
                </c:pt>
                <c:pt idx="1">
                  <c:v>77.62358807015282</c:v>
                </c:pt>
                <c:pt idx="2">
                  <c:v>77.255232222052257</c:v>
                </c:pt>
                <c:pt idx="3">
                  <c:v>77.550991540798506</c:v>
                </c:pt>
                <c:pt idx="4">
                  <c:v>76.192297276155472</c:v>
                </c:pt>
                <c:pt idx="5">
                  <c:v>79.360454430201841</c:v>
                </c:pt>
                <c:pt idx="6">
                  <c:v>76.184941800361599</c:v>
                </c:pt>
                <c:pt idx="7">
                  <c:v>75.835934035889764</c:v>
                </c:pt>
                <c:pt idx="8">
                  <c:v>75.751959785687845</c:v>
                </c:pt>
                <c:pt idx="9">
                  <c:v>75.211109860050556</c:v>
                </c:pt>
                <c:pt idx="10">
                  <c:v>71.721403562805278</c:v>
                </c:pt>
                <c:pt idx="11">
                  <c:v>68.725347024046769</c:v>
                </c:pt>
                <c:pt idx="12">
                  <c:v>69.078374937395964</c:v>
                </c:pt>
                <c:pt idx="13">
                  <c:v>67.914845782276046</c:v>
                </c:pt>
                <c:pt idx="14">
                  <c:v>66.699625456847372</c:v>
                </c:pt>
                <c:pt idx="15">
                  <c:v>65.272343456185297</c:v>
                </c:pt>
                <c:pt idx="16">
                  <c:v>63.826879217982828</c:v>
                </c:pt>
                <c:pt idx="17">
                  <c:v>62.367278536584564</c:v>
                </c:pt>
                <c:pt idx="18">
                  <c:v>60.907628832382009</c:v>
                </c:pt>
                <c:pt idx="19">
                  <c:v>59.45096695659317</c:v>
                </c:pt>
                <c:pt idx="20">
                  <c:v>58.016597292841915</c:v>
                </c:pt>
                <c:pt idx="21">
                  <c:v>56.581211053110174</c:v>
                </c:pt>
                <c:pt idx="22">
                  <c:v>55.146720682612496</c:v>
                </c:pt>
                <c:pt idx="23">
                  <c:v>53.71644135233786</c:v>
                </c:pt>
                <c:pt idx="24">
                  <c:v>52.288965757771308</c:v>
                </c:pt>
                <c:pt idx="25">
                  <c:v>50.80771562051649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76.062644839219672</c:v>
                </c:pt>
                <c:pt idx="1">
                  <c:v>72.061327406953794</c:v>
                </c:pt>
                <c:pt idx="2">
                  <c:v>71.790085808570751</c:v>
                </c:pt>
                <c:pt idx="3">
                  <c:v>79.981909165206375</c:v>
                </c:pt>
                <c:pt idx="4">
                  <c:v>77.560010694589181</c:v>
                </c:pt>
                <c:pt idx="5">
                  <c:v>81.540670865249808</c:v>
                </c:pt>
                <c:pt idx="6">
                  <c:v>83.05753192817258</c:v>
                </c:pt>
                <c:pt idx="7">
                  <c:v>83.069152718427532</c:v>
                </c:pt>
                <c:pt idx="8">
                  <c:v>83.963858058636873</c:v>
                </c:pt>
                <c:pt idx="9">
                  <c:v>86.433914362760945</c:v>
                </c:pt>
                <c:pt idx="10">
                  <c:v>82.727986680289817</c:v>
                </c:pt>
                <c:pt idx="11">
                  <c:v>78.545547224090967</c:v>
                </c:pt>
                <c:pt idx="12">
                  <c:v>83.511272085349844</c:v>
                </c:pt>
                <c:pt idx="13">
                  <c:v>84.083806758448347</c:v>
                </c:pt>
                <c:pt idx="14">
                  <c:v>84.59835017685144</c:v>
                </c:pt>
                <c:pt idx="15">
                  <c:v>84.842656021444341</c:v>
                </c:pt>
                <c:pt idx="16">
                  <c:v>85.063290241641894</c:v>
                </c:pt>
                <c:pt idx="17">
                  <c:v>85.264670007888256</c:v>
                </c:pt>
                <c:pt idx="18">
                  <c:v>85.466889420678228</c:v>
                </c:pt>
                <c:pt idx="19">
                  <c:v>85.671333419563794</c:v>
                </c:pt>
                <c:pt idx="20">
                  <c:v>85.912052883445554</c:v>
                </c:pt>
                <c:pt idx="21">
                  <c:v>86.144283292977548</c:v>
                </c:pt>
                <c:pt idx="22">
                  <c:v>86.383545063488668</c:v>
                </c:pt>
                <c:pt idx="23">
                  <c:v>86.628452476648576</c:v>
                </c:pt>
                <c:pt idx="24">
                  <c:v>86.872192925007298</c:v>
                </c:pt>
                <c:pt idx="25">
                  <c:v>87.036590901445805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18.473419573581396</c:v>
                </c:pt>
                <c:pt idx="1">
                  <c:v>18.259745157841298</c:v>
                </c:pt>
                <c:pt idx="2">
                  <c:v>18.882782985897144</c:v>
                </c:pt>
                <c:pt idx="3">
                  <c:v>19.014450373237025</c:v>
                </c:pt>
                <c:pt idx="4">
                  <c:v>20.148649065175025</c:v>
                </c:pt>
                <c:pt idx="5">
                  <c:v>19.851357900694452</c:v>
                </c:pt>
                <c:pt idx="6">
                  <c:v>21.770070963545496</c:v>
                </c:pt>
                <c:pt idx="7">
                  <c:v>20.680471982266567</c:v>
                </c:pt>
                <c:pt idx="8">
                  <c:v>20.117738482125002</c:v>
                </c:pt>
                <c:pt idx="9">
                  <c:v>19.975883164070328</c:v>
                </c:pt>
                <c:pt idx="10">
                  <c:v>20.984338137932372</c:v>
                </c:pt>
                <c:pt idx="11">
                  <c:v>23.819991769930784</c:v>
                </c:pt>
                <c:pt idx="12">
                  <c:v>22.049895549056494</c:v>
                </c:pt>
                <c:pt idx="13">
                  <c:v>22.405238028911864</c:v>
                </c:pt>
                <c:pt idx="14">
                  <c:v>22.743043052202633</c:v>
                </c:pt>
                <c:pt idx="15">
                  <c:v>23.002620698576361</c:v>
                </c:pt>
                <c:pt idx="16">
                  <c:v>23.267613147249381</c:v>
                </c:pt>
                <c:pt idx="17">
                  <c:v>23.533722366186861</c:v>
                </c:pt>
                <c:pt idx="18" formatCode="General">
                  <c:v>23.796561167264787</c:v>
                </c:pt>
                <c:pt idx="19" formatCode="General">
                  <c:v>24.059682469631689</c:v>
                </c:pt>
                <c:pt idx="20" formatCode="General">
                  <c:v>24.339310747335755</c:v>
                </c:pt>
                <c:pt idx="21" formatCode="General">
                  <c:v>24.616766730825184</c:v>
                </c:pt>
                <c:pt idx="22">
                  <c:v>24.894114465083764</c:v>
                </c:pt>
                <c:pt idx="23">
                  <c:v>25.197963423062404</c:v>
                </c:pt>
                <c:pt idx="24">
                  <c:v>25.512147777903774</c:v>
                </c:pt>
                <c:pt idx="25">
                  <c:v>25.78308628050701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19.861846233238669</c:v>
                </c:pt>
                <c:pt idx="2">
                  <c:v>19.966156643285025</c:v>
                </c:pt>
                <c:pt idx="3">
                  <c:v>21.407431244686705</c:v>
                </c:pt>
                <c:pt idx="4">
                  <c:v>21.501024863407583</c:v>
                </c:pt>
                <c:pt idx="5">
                  <c:v>20.452005316594885</c:v>
                </c:pt>
                <c:pt idx="6">
                  <c:v>21.836971844968048</c:v>
                </c:pt>
                <c:pt idx="7">
                  <c:v>20.641593127731248</c:v>
                </c:pt>
                <c:pt idx="8">
                  <c:v>20.110121382842021</c:v>
                </c:pt>
                <c:pt idx="9">
                  <c:v>18.973059384678564</c:v>
                </c:pt>
                <c:pt idx="10">
                  <c:v>20.080439055357683</c:v>
                </c:pt>
                <c:pt idx="11">
                  <c:v>22.108870808680344</c:v>
                </c:pt>
                <c:pt idx="12">
                  <c:v>20.537189480284422</c:v>
                </c:pt>
                <c:pt idx="13">
                  <c:v>20.753006068805664</c:v>
                </c:pt>
                <c:pt idx="14">
                  <c:v>20.975594955523615</c:v>
                </c:pt>
                <c:pt idx="15">
                  <c:v>21.130407257744981</c:v>
                </c:pt>
                <c:pt idx="16">
                  <c:v>21.288913074888828</c:v>
                </c:pt>
                <c:pt idx="17">
                  <c:v>21.463101459366491</c:v>
                </c:pt>
                <c:pt idx="18" formatCode="General">
                  <c:v>21.655908092745467</c:v>
                </c:pt>
                <c:pt idx="19" formatCode="General">
                  <c:v>21.870059164358668</c:v>
                </c:pt>
                <c:pt idx="20" formatCode="General">
                  <c:v>22.100099117124358</c:v>
                </c:pt>
                <c:pt idx="21" formatCode="General">
                  <c:v>22.338485089818523</c:v>
                </c:pt>
                <c:pt idx="22">
                  <c:v>22.600925846913874</c:v>
                </c:pt>
                <c:pt idx="23">
                  <c:v>22.860253515481332</c:v>
                </c:pt>
                <c:pt idx="24">
                  <c:v>23.096338095297526</c:v>
                </c:pt>
                <c:pt idx="25">
                  <c:v>23.32393419297474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55.483099612247294</c:v>
                </c:pt>
                <c:pt idx="1">
                  <c:v>57.794689131090678</c:v>
                </c:pt>
                <c:pt idx="2">
                  <c:v>60.332118529307373</c:v>
                </c:pt>
                <c:pt idx="3">
                  <c:v>65.082617341694544</c:v>
                </c:pt>
                <c:pt idx="4">
                  <c:v>68.286344176304397</c:v>
                </c:pt>
                <c:pt idx="5">
                  <c:v>68.702531294903409</c:v>
                </c:pt>
                <c:pt idx="6">
                  <c:v>75.414955803987965</c:v>
                </c:pt>
                <c:pt idx="7">
                  <c:v>71.923235553913685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75.38004826528605</c:v>
                </c:pt>
                <c:pt idx="11">
                  <c:v>84.708362346404243</c:v>
                </c:pt>
                <c:pt idx="12">
                  <c:v>80.048246250637831</c:v>
                </c:pt>
                <c:pt idx="13">
                  <c:v>81.581275657775663</c:v>
                </c:pt>
                <c:pt idx="14">
                  <c:v>83.032397735710191</c:v>
                </c:pt>
                <c:pt idx="15">
                  <c:v>84.189600803256013</c:v>
                </c:pt>
                <c:pt idx="16">
                  <c:v>85.296201424433249</c:v>
                </c:pt>
                <c:pt idx="17">
                  <c:v>86.354983951317067</c:v>
                </c:pt>
                <c:pt idx="18" formatCode="General">
                  <c:v>87.390475620416723</c:v>
                </c:pt>
                <c:pt idx="19" formatCode="General">
                  <c:v>88.407816600829292</c:v>
                </c:pt>
                <c:pt idx="20" formatCode="General">
                  <c:v>89.448532498970337</c:v>
                </c:pt>
                <c:pt idx="21" formatCode="General">
                  <c:v>90.465832580018983</c:v>
                </c:pt>
                <c:pt idx="22" formatCode="General">
                  <c:v>91.469417852435242</c:v>
                </c:pt>
                <c:pt idx="23" formatCode="General">
                  <c:v>92.468108827795078</c:v>
                </c:pt>
                <c:pt idx="24" formatCode="General">
                  <c:v>93.487259618334321</c:v>
                </c:pt>
                <c:pt idx="25" formatCode="General">
                  <c:v>94.456815492199055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25.678347138057124</c:v>
                </c:pt>
                <c:pt idx="1">
                  <c:v>22.420878471728688</c:v>
                </c:pt>
                <c:pt idx="2">
                  <c:v>23.813088277437224</c:v>
                </c:pt>
                <c:pt idx="3">
                  <c:v>23.284075565093108</c:v>
                </c:pt>
                <c:pt idx="4">
                  <c:v>30.106499610312294</c:v>
                </c:pt>
                <c:pt idx="5">
                  <c:v>31.697574822275694</c:v>
                </c:pt>
                <c:pt idx="6">
                  <c:v>34.931165968821134</c:v>
                </c:pt>
                <c:pt idx="7">
                  <c:v>39.179319218198629</c:v>
                </c:pt>
                <c:pt idx="8">
                  <c:v>38.062556564310498</c:v>
                </c:pt>
                <c:pt idx="9">
                  <c:v>42.214988941777527</c:v>
                </c:pt>
                <c:pt idx="10">
                  <c:v>43.17440766905559</c:v>
                </c:pt>
                <c:pt idx="11">
                  <c:v>43.888833606465369</c:v>
                </c:pt>
                <c:pt idx="12">
                  <c:v>48.377175435021293</c:v>
                </c:pt>
                <c:pt idx="13">
                  <c:v>51.114151102577054</c:v>
                </c:pt>
                <c:pt idx="14">
                  <c:v>53.848429800732866</c:v>
                </c:pt>
                <c:pt idx="15">
                  <c:v>56.424345035826505</c:v>
                </c:pt>
                <c:pt idx="16">
                  <c:v>59.011007002838916</c:v>
                </c:pt>
                <c:pt idx="17">
                  <c:v>61.611346751993828</c:v>
                </c:pt>
                <c:pt idx="18" formatCode="General">
                  <c:v>64.231951695350901</c:v>
                </c:pt>
                <c:pt idx="19" formatCode="General">
                  <c:v>66.884639706859957</c:v>
                </c:pt>
                <c:pt idx="20" formatCode="General">
                  <c:v>69.594827862439672</c:v>
                </c:pt>
                <c:pt idx="21" formatCode="General">
                  <c:v>72.32739590914575</c:v>
                </c:pt>
                <c:pt idx="22" formatCode="General">
                  <c:v>75.100594158721449</c:v>
                </c:pt>
                <c:pt idx="23" formatCode="General">
                  <c:v>77.914738930325882</c:v>
                </c:pt>
                <c:pt idx="24" formatCode="General">
                  <c:v>80.763051545862311</c:v>
                </c:pt>
                <c:pt idx="25" formatCode="General">
                  <c:v>83.575737354439966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3.5937406311372495</c:v>
                </c:pt>
                <c:pt idx="1">
                  <c:v>3.2608230601269428</c:v>
                </c:pt>
                <c:pt idx="2">
                  <c:v>3.3910591661341392</c:v>
                </c:pt>
                <c:pt idx="3">
                  <c:v>3.4645984656626192</c:v>
                </c:pt>
                <c:pt idx="4">
                  <c:v>4.359859693040443</c:v>
                </c:pt>
                <c:pt idx="5">
                  <c:v>4.6284531511934954</c:v>
                </c:pt>
                <c:pt idx="6">
                  <c:v>4.997386318477373</c:v>
                </c:pt>
                <c:pt idx="7">
                  <c:v>5.736180401038478</c:v>
                </c:pt>
                <c:pt idx="8">
                  <c:v>5.5989635082447844</c:v>
                </c:pt>
                <c:pt idx="9">
                  <c:v>6.2547948841382919</c:v>
                </c:pt>
                <c:pt idx="10">
                  <c:v>6.140080041836474</c:v>
                </c:pt>
                <c:pt idx="11">
                  <c:v>6.277804691269095</c:v>
                </c:pt>
                <c:pt idx="12">
                  <c:v>6.9599145281285075</c:v>
                </c:pt>
                <c:pt idx="13">
                  <c:v>7.3449229646840157</c:v>
                </c:pt>
                <c:pt idx="14">
                  <c:v>7.7328028646941558</c:v>
                </c:pt>
                <c:pt idx="15">
                  <c:v>8.0967781922098361</c:v>
                </c:pt>
                <c:pt idx="16">
                  <c:v>8.4596157668223295</c:v>
                </c:pt>
                <c:pt idx="17">
                  <c:v>8.8237357180603091</c:v>
                </c:pt>
                <c:pt idx="18" formatCode="General">
                  <c:v>9.1975547343605015</c:v>
                </c:pt>
                <c:pt idx="19" formatCode="General">
                  <c:v>9.5760424366413979</c:v>
                </c:pt>
                <c:pt idx="20" formatCode="General">
                  <c:v>9.9634071824001822</c:v>
                </c:pt>
                <c:pt idx="21" formatCode="General">
                  <c:v>10.354457406682714</c:v>
                </c:pt>
                <c:pt idx="22" formatCode="General">
                  <c:v>10.749884342579042</c:v>
                </c:pt>
                <c:pt idx="23" formatCode="General">
                  <c:v>11.149542303565555</c:v>
                </c:pt>
                <c:pt idx="24" formatCode="General">
                  <c:v>11.554427802224092</c:v>
                </c:pt>
                <c:pt idx="25" formatCode="General">
                  <c:v>11.955598308192757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15.892117762853699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15.396822806086897</c:v>
                </c:pt>
                <c:pt idx="4">
                  <c:v>14.753582945007034</c:v>
                </c:pt>
                <c:pt idx="5">
                  <c:v>11.977866025433809</c:v>
                </c:pt>
                <c:pt idx="6">
                  <c:v>12.442412054631498</c:v>
                </c:pt>
                <c:pt idx="7">
                  <c:v>11.372700979713079</c:v>
                </c:pt>
                <c:pt idx="8">
                  <c:v>12.224826045736746</c:v>
                </c:pt>
                <c:pt idx="9">
                  <c:v>11.018080505782756</c:v>
                </c:pt>
                <c:pt idx="10">
                  <c:v>13.328528531445029</c:v>
                </c:pt>
                <c:pt idx="11">
                  <c:v>12.516772511000879</c:v>
                </c:pt>
                <c:pt idx="12">
                  <c:v>10.916377154128179</c:v>
                </c:pt>
                <c:pt idx="13">
                  <c:v>10.525165828355339</c:v>
                </c:pt>
                <c:pt idx="14">
                  <c:v>10.102990539526438</c:v>
                </c:pt>
                <c:pt idx="15">
                  <c:v>9.8694417873168021</c:v>
                </c:pt>
                <c:pt idx="16">
                  <c:v>9.6357473328310963</c:v>
                </c:pt>
                <c:pt idx="17">
                  <c:v>9.380922717781969</c:v>
                </c:pt>
                <c:pt idx="18">
                  <c:v>9.1230631095806078</c:v>
                </c:pt>
                <c:pt idx="19">
                  <c:v>8.8526456681597878</c:v>
                </c:pt>
                <c:pt idx="20">
                  <c:v>8.5633481269699487</c:v>
                </c:pt>
                <c:pt idx="21">
                  <c:v>8.2571500919427834</c:v>
                </c:pt>
                <c:pt idx="22">
                  <c:v>7.933802849067094</c:v>
                </c:pt>
                <c:pt idx="23">
                  <c:v>7.5947544620642651</c:v>
                </c:pt>
                <c:pt idx="24">
                  <c:v>7.2648042645550444</c:v>
                </c:pt>
                <c:pt idx="25">
                  <c:v>7.2916974922836522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53.811667014974709</c:v>
                </c:pt>
                <c:pt idx="1">
                  <c:v>51.009567630144069</c:v>
                </c:pt>
                <c:pt idx="2">
                  <c:v>48.826961030041403</c:v>
                </c:pt>
                <c:pt idx="3">
                  <c:v>47.897103497533777</c:v>
                </c:pt>
                <c:pt idx="4">
                  <c:v>51.698731676008798</c:v>
                </c:pt>
                <c:pt idx="5">
                  <c:v>45.589086193452296</c:v>
                </c:pt>
                <c:pt idx="6">
                  <c:v>53.558563317033865</c:v>
                </c:pt>
                <c:pt idx="7">
                  <c:v>46.47641198282107</c:v>
                </c:pt>
                <c:pt idx="8">
                  <c:v>48.767668687166207</c:v>
                </c:pt>
                <c:pt idx="9">
                  <c:v>52.812662530519042</c:v>
                </c:pt>
                <c:pt idx="10">
                  <c:v>48.104768055991784</c:v>
                </c:pt>
                <c:pt idx="11">
                  <c:v>43.660470018111461</c:v>
                </c:pt>
                <c:pt idx="12">
                  <c:v>45.770554579997587</c:v>
                </c:pt>
                <c:pt idx="13">
                  <c:v>45.065587808165859</c:v>
                </c:pt>
                <c:pt idx="14">
                  <c:v>44.27976541791071</c:v>
                </c:pt>
                <c:pt idx="15">
                  <c:v>43.298806747439734</c:v>
                </c:pt>
                <c:pt idx="16">
                  <c:v>42.242732791311568</c:v>
                </c:pt>
                <c:pt idx="17">
                  <c:v>41.135238490820058</c:v>
                </c:pt>
                <c:pt idx="18">
                  <c:v>39.99196732722092</c:v>
                </c:pt>
                <c:pt idx="19">
                  <c:v>38.807813577362076</c:v>
                </c:pt>
                <c:pt idx="20">
                  <c:v>37.606824288472119</c:v>
                </c:pt>
                <c:pt idx="21">
                  <c:v>36.366417845478608</c:v>
                </c:pt>
                <c:pt idx="22">
                  <c:v>35.076994739098282</c:v>
                </c:pt>
                <c:pt idx="23">
                  <c:v>33.733744708718703</c:v>
                </c:pt>
                <c:pt idx="24">
                  <c:v>32.322812213044813</c:v>
                </c:pt>
                <c:pt idx="25">
                  <c:v>30.818824357440608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74.112352791194397</c:v>
                </c:pt>
                <c:pt idx="1">
                  <c:v>77.62358807015282</c:v>
                </c:pt>
                <c:pt idx="2">
                  <c:v>77.255232222052257</c:v>
                </c:pt>
                <c:pt idx="3">
                  <c:v>77.550991540798506</c:v>
                </c:pt>
                <c:pt idx="4">
                  <c:v>76.192297276155472</c:v>
                </c:pt>
                <c:pt idx="5">
                  <c:v>79.360454430201841</c:v>
                </c:pt>
                <c:pt idx="6">
                  <c:v>76.184941800361599</c:v>
                </c:pt>
                <c:pt idx="7">
                  <c:v>75.835934035889764</c:v>
                </c:pt>
                <c:pt idx="8">
                  <c:v>75.751959785687845</c:v>
                </c:pt>
                <c:pt idx="9">
                  <c:v>75.211109860050556</c:v>
                </c:pt>
                <c:pt idx="10">
                  <c:v>71.721403562805278</c:v>
                </c:pt>
                <c:pt idx="11">
                  <c:v>68.725347024046769</c:v>
                </c:pt>
                <c:pt idx="12">
                  <c:v>69.078374937395964</c:v>
                </c:pt>
                <c:pt idx="13">
                  <c:v>67.914845782276046</c:v>
                </c:pt>
                <c:pt idx="14">
                  <c:v>66.699625456847372</c:v>
                </c:pt>
                <c:pt idx="15">
                  <c:v>65.272343456185297</c:v>
                </c:pt>
                <c:pt idx="16">
                  <c:v>63.826879217982828</c:v>
                </c:pt>
                <c:pt idx="17">
                  <c:v>62.367278536584564</c:v>
                </c:pt>
                <c:pt idx="18">
                  <c:v>60.907628832382009</c:v>
                </c:pt>
                <c:pt idx="19">
                  <c:v>59.45096695659317</c:v>
                </c:pt>
                <c:pt idx="20">
                  <c:v>58.016597292841915</c:v>
                </c:pt>
                <c:pt idx="21">
                  <c:v>56.581211053110174</c:v>
                </c:pt>
                <c:pt idx="22">
                  <c:v>55.146720682612496</c:v>
                </c:pt>
                <c:pt idx="23">
                  <c:v>53.71644135233786</c:v>
                </c:pt>
                <c:pt idx="24">
                  <c:v>52.288965757771308</c:v>
                </c:pt>
                <c:pt idx="25">
                  <c:v>50.80771562051649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76.062644839219672</c:v>
                </c:pt>
                <c:pt idx="1">
                  <c:v>72.061327406953794</c:v>
                </c:pt>
                <c:pt idx="2">
                  <c:v>71.790085808570751</c:v>
                </c:pt>
                <c:pt idx="3">
                  <c:v>79.981909165206375</c:v>
                </c:pt>
                <c:pt idx="4">
                  <c:v>77.560010694589181</c:v>
                </c:pt>
                <c:pt idx="5">
                  <c:v>81.540670865249808</c:v>
                </c:pt>
                <c:pt idx="6">
                  <c:v>83.05753192817258</c:v>
                </c:pt>
                <c:pt idx="7">
                  <c:v>83.069152718427532</c:v>
                </c:pt>
                <c:pt idx="8">
                  <c:v>83.963858058636873</c:v>
                </c:pt>
                <c:pt idx="9">
                  <c:v>86.433914362760945</c:v>
                </c:pt>
                <c:pt idx="10">
                  <c:v>82.727986680289817</c:v>
                </c:pt>
                <c:pt idx="11">
                  <c:v>78.545547224090967</c:v>
                </c:pt>
                <c:pt idx="12">
                  <c:v>83.511272085349844</c:v>
                </c:pt>
                <c:pt idx="13">
                  <c:v>84.083806758448347</c:v>
                </c:pt>
                <c:pt idx="14">
                  <c:v>84.59835017685144</c:v>
                </c:pt>
                <c:pt idx="15">
                  <c:v>84.842656021444341</c:v>
                </c:pt>
                <c:pt idx="16">
                  <c:v>85.063290241641894</c:v>
                </c:pt>
                <c:pt idx="17">
                  <c:v>85.264670007888256</c:v>
                </c:pt>
                <c:pt idx="18">
                  <c:v>85.466889420678228</c:v>
                </c:pt>
                <c:pt idx="19">
                  <c:v>85.671333419563794</c:v>
                </c:pt>
                <c:pt idx="20">
                  <c:v>85.912052883445554</c:v>
                </c:pt>
                <c:pt idx="21">
                  <c:v>86.144283292977548</c:v>
                </c:pt>
                <c:pt idx="22">
                  <c:v>86.383545063488668</c:v>
                </c:pt>
                <c:pt idx="23">
                  <c:v>86.628452476648576</c:v>
                </c:pt>
                <c:pt idx="24">
                  <c:v>86.872192925007298</c:v>
                </c:pt>
                <c:pt idx="25">
                  <c:v>87.036590901445805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18.473419573581396</c:v>
                </c:pt>
                <c:pt idx="1">
                  <c:v>18.259745157841298</c:v>
                </c:pt>
                <c:pt idx="2">
                  <c:v>18.882782985897144</c:v>
                </c:pt>
                <c:pt idx="3">
                  <c:v>19.014450373237025</c:v>
                </c:pt>
                <c:pt idx="4">
                  <c:v>20.148649065175025</c:v>
                </c:pt>
                <c:pt idx="5">
                  <c:v>19.851357900694452</c:v>
                </c:pt>
                <c:pt idx="6">
                  <c:v>21.770070963545496</c:v>
                </c:pt>
                <c:pt idx="7">
                  <c:v>20.680471982266567</c:v>
                </c:pt>
                <c:pt idx="8">
                  <c:v>20.117738482125002</c:v>
                </c:pt>
                <c:pt idx="9">
                  <c:v>19.975883164070328</c:v>
                </c:pt>
                <c:pt idx="10">
                  <c:v>20.984338137932372</c:v>
                </c:pt>
                <c:pt idx="11">
                  <c:v>23.819991769930784</c:v>
                </c:pt>
                <c:pt idx="12">
                  <c:v>22.049895549056494</c:v>
                </c:pt>
                <c:pt idx="13">
                  <c:v>22.405238028911864</c:v>
                </c:pt>
                <c:pt idx="14">
                  <c:v>22.743043052202633</c:v>
                </c:pt>
                <c:pt idx="15">
                  <c:v>23.002620698576361</c:v>
                </c:pt>
                <c:pt idx="16">
                  <c:v>23.267613147249381</c:v>
                </c:pt>
                <c:pt idx="17">
                  <c:v>23.533722366186861</c:v>
                </c:pt>
                <c:pt idx="18" formatCode="General">
                  <c:v>23.796561167264787</c:v>
                </c:pt>
                <c:pt idx="19" formatCode="General">
                  <c:v>24.059682469631689</c:v>
                </c:pt>
                <c:pt idx="20" formatCode="General">
                  <c:v>24.339310747335755</c:v>
                </c:pt>
                <c:pt idx="21" formatCode="General">
                  <c:v>24.616766730825184</c:v>
                </c:pt>
                <c:pt idx="22">
                  <c:v>24.894114465083764</c:v>
                </c:pt>
                <c:pt idx="23">
                  <c:v>25.197963423062404</c:v>
                </c:pt>
                <c:pt idx="24">
                  <c:v>25.512147777903774</c:v>
                </c:pt>
                <c:pt idx="25">
                  <c:v>25.78308628050701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19.861846233238669</c:v>
                </c:pt>
                <c:pt idx="2">
                  <c:v>19.966156643285025</c:v>
                </c:pt>
                <c:pt idx="3">
                  <c:v>21.407431244686705</c:v>
                </c:pt>
                <c:pt idx="4">
                  <c:v>21.501024863407583</c:v>
                </c:pt>
                <c:pt idx="5">
                  <c:v>20.452005316594885</c:v>
                </c:pt>
                <c:pt idx="6">
                  <c:v>21.836971844968048</c:v>
                </c:pt>
                <c:pt idx="7">
                  <c:v>20.641593127731248</c:v>
                </c:pt>
                <c:pt idx="8">
                  <c:v>20.110121382842021</c:v>
                </c:pt>
                <c:pt idx="9">
                  <c:v>18.973059384678564</c:v>
                </c:pt>
                <c:pt idx="10">
                  <c:v>20.080439055357683</c:v>
                </c:pt>
                <c:pt idx="11">
                  <c:v>22.108870808680344</c:v>
                </c:pt>
                <c:pt idx="12">
                  <c:v>20.537189480284422</c:v>
                </c:pt>
                <c:pt idx="13">
                  <c:v>20.753006068805664</c:v>
                </c:pt>
                <c:pt idx="14">
                  <c:v>20.975594955523615</c:v>
                </c:pt>
                <c:pt idx="15">
                  <c:v>21.130407257744981</c:v>
                </c:pt>
                <c:pt idx="16">
                  <c:v>21.288913074888828</c:v>
                </c:pt>
                <c:pt idx="17">
                  <c:v>21.463101459366491</c:v>
                </c:pt>
                <c:pt idx="18" formatCode="General">
                  <c:v>21.655908092745467</c:v>
                </c:pt>
                <c:pt idx="19" formatCode="General">
                  <c:v>21.870059164358668</c:v>
                </c:pt>
                <c:pt idx="20" formatCode="General">
                  <c:v>22.100099117124358</c:v>
                </c:pt>
                <c:pt idx="21" formatCode="General">
                  <c:v>22.338485089818523</c:v>
                </c:pt>
                <c:pt idx="22">
                  <c:v>22.600925846913874</c:v>
                </c:pt>
                <c:pt idx="23">
                  <c:v>22.860253515481332</c:v>
                </c:pt>
                <c:pt idx="24">
                  <c:v>23.096338095297526</c:v>
                </c:pt>
                <c:pt idx="25">
                  <c:v>23.32393419297474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55.483099612247294</c:v>
                </c:pt>
                <c:pt idx="1">
                  <c:v>57.794689131090678</c:v>
                </c:pt>
                <c:pt idx="2">
                  <c:v>60.332118529307373</c:v>
                </c:pt>
                <c:pt idx="3">
                  <c:v>65.082617341694544</c:v>
                </c:pt>
                <c:pt idx="4">
                  <c:v>68.286344176304397</c:v>
                </c:pt>
                <c:pt idx="5">
                  <c:v>68.702531294903409</c:v>
                </c:pt>
                <c:pt idx="6">
                  <c:v>75.414955803987965</c:v>
                </c:pt>
                <c:pt idx="7">
                  <c:v>71.923235553913685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75.38004826528605</c:v>
                </c:pt>
                <c:pt idx="11">
                  <c:v>84.708362346404243</c:v>
                </c:pt>
                <c:pt idx="12">
                  <c:v>80.048246250637831</c:v>
                </c:pt>
                <c:pt idx="13">
                  <c:v>81.581275657775663</c:v>
                </c:pt>
                <c:pt idx="14">
                  <c:v>83.032397735710191</c:v>
                </c:pt>
                <c:pt idx="15">
                  <c:v>84.189600803256013</c:v>
                </c:pt>
                <c:pt idx="16">
                  <c:v>85.296201424433249</c:v>
                </c:pt>
                <c:pt idx="17">
                  <c:v>86.354983951317067</c:v>
                </c:pt>
                <c:pt idx="18" formatCode="General">
                  <c:v>87.390475620416723</c:v>
                </c:pt>
                <c:pt idx="19" formatCode="General">
                  <c:v>88.407816600829292</c:v>
                </c:pt>
                <c:pt idx="20" formatCode="General">
                  <c:v>89.448532498970337</c:v>
                </c:pt>
                <c:pt idx="21" formatCode="General">
                  <c:v>90.465832580018983</c:v>
                </c:pt>
                <c:pt idx="22" formatCode="General">
                  <c:v>91.469417852435242</c:v>
                </c:pt>
                <c:pt idx="23" formatCode="General">
                  <c:v>92.468108827795078</c:v>
                </c:pt>
                <c:pt idx="24" formatCode="General">
                  <c:v>93.487259618334321</c:v>
                </c:pt>
                <c:pt idx="25" formatCode="General">
                  <c:v>94.456815492199055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25.678347138057124</c:v>
                </c:pt>
                <c:pt idx="1">
                  <c:v>22.420878471728688</c:v>
                </c:pt>
                <c:pt idx="2">
                  <c:v>23.813088277437224</c:v>
                </c:pt>
                <c:pt idx="3">
                  <c:v>23.284075565093108</c:v>
                </c:pt>
                <c:pt idx="4">
                  <c:v>30.106499610312294</c:v>
                </c:pt>
                <c:pt idx="5">
                  <c:v>31.697574822275694</c:v>
                </c:pt>
                <c:pt idx="6">
                  <c:v>34.931165968821134</c:v>
                </c:pt>
                <c:pt idx="7">
                  <c:v>39.179319218198629</c:v>
                </c:pt>
                <c:pt idx="8">
                  <c:v>38.062556564310498</c:v>
                </c:pt>
                <c:pt idx="9">
                  <c:v>42.214988941777527</c:v>
                </c:pt>
                <c:pt idx="10">
                  <c:v>43.17440766905559</c:v>
                </c:pt>
                <c:pt idx="11">
                  <c:v>43.888833606465369</c:v>
                </c:pt>
                <c:pt idx="12">
                  <c:v>48.377175435021293</c:v>
                </c:pt>
                <c:pt idx="13">
                  <c:v>51.114151102577054</c:v>
                </c:pt>
                <c:pt idx="14">
                  <c:v>53.848429800732866</c:v>
                </c:pt>
                <c:pt idx="15">
                  <c:v>56.424345035826505</c:v>
                </c:pt>
                <c:pt idx="16">
                  <c:v>59.011007002838916</c:v>
                </c:pt>
                <c:pt idx="17">
                  <c:v>61.611346751993828</c:v>
                </c:pt>
                <c:pt idx="18" formatCode="General">
                  <c:v>64.231951695350901</c:v>
                </c:pt>
                <c:pt idx="19" formatCode="General">
                  <c:v>66.884639706859957</c:v>
                </c:pt>
                <c:pt idx="20" formatCode="General">
                  <c:v>69.594827862439672</c:v>
                </c:pt>
                <c:pt idx="21" formatCode="General">
                  <c:v>72.32739590914575</c:v>
                </c:pt>
                <c:pt idx="22" formatCode="General">
                  <c:v>75.100594158721449</c:v>
                </c:pt>
                <c:pt idx="23" formatCode="General">
                  <c:v>77.914738930325882</c:v>
                </c:pt>
                <c:pt idx="24" formatCode="General">
                  <c:v>80.763051545862311</c:v>
                </c:pt>
                <c:pt idx="25" formatCode="General">
                  <c:v>83.575737354439966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3.5937406311372495</c:v>
                </c:pt>
                <c:pt idx="1">
                  <c:v>3.2608230601269428</c:v>
                </c:pt>
                <c:pt idx="2">
                  <c:v>3.3910591661341392</c:v>
                </c:pt>
                <c:pt idx="3">
                  <c:v>3.4645984656626192</c:v>
                </c:pt>
                <c:pt idx="4">
                  <c:v>4.359859693040443</c:v>
                </c:pt>
                <c:pt idx="5">
                  <c:v>4.6284531511934954</c:v>
                </c:pt>
                <c:pt idx="6">
                  <c:v>4.997386318477373</c:v>
                </c:pt>
                <c:pt idx="7">
                  <c:v>5.736180401038478</c:v>
                </c:pt>
                <c:pt idx="8">
                  <c:v>5.5989635082447844</c:v>
                </c:pt>
                <c:pt idx="9">
                  <c:v>6.2547948841382919</c:v>
                </c:pt>
                <c:pt idx="10">
                  <c:v>6.140080041836474</c:v>
                </c:pt>
                <c:pt idx="11">
                  <c:v>6.277804691269095</c:v>
                </c:pt>
                <c:pt idx="12">
                  <c:v>6.9599145281285075</c:v>
                </c:pt>
                <c:pt idx="13">
                  <c:v>7.3449229646840157</c:v>
                </c:pt>
                <c:pt idx="14">
                  <c:v>7.7328028646941558</c:v>
                </c:pt>
                <c:pt idx="15">
                  <c:v>8.0967781922098361</c:v>
                </c:pt>
                <c:pt idx="16">
                  <c:v>8.4596157668223295</c:v>
                </c:pt>
                <c:pt idx="17">
                  <c:v>8.8237357180603091</c:v>
                </c:pt>
                <c:pt idx="18" formatCode="General">
                  <c:v>9.1975547343605015</c:v>
                </c:pt>
                <c:pt idx="19" formatCode="General">
                  <c:v>9.5760424366413979</c:v>
                </c:pt>
                <c:pt idx="20" formatCode="General">
                  <c:v>9.9634071824001822</c:v>
                </c:pt>
                <c:pt idx="21" formatCode="General">
                  <c:v>10.354457406682714</c:v>
                </c:pt>
                <c:pt idx="22" formatCode="General">
                  <c:v>10.749884342579042</c:v>
                </c:pt>
                <c:pt idx="23" formatCode="General">
                  <c:v>11.149542303565555</c:v>
                </c:pt>
                <c:pt idx="24" formatCode="General">
                  <c:v>11.554427802224092</c:v>
                </c:pt>
                <c:pt idx="25" formatCode="General">
                  <c:v>11.955598308192757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24.559937501643933</c:v>
                </c:pt>
                <c:pt idx="1">
                  <c:v>13.11631886649997</c:v>
                </c:pt>
                <c:pt idx="2">
                  <c:v>20.595244312379673</c:v>
                </c:pt>
                <c:pt idx="3">
                  <c:v>14.023682028618092</c:v>
                </c:pt>
                <c:pt idx="4">
                  <c:v>15.32735316042967</c:v>
                </c:pt>
                <c:pt idx="5">
                  <c:v>21.069224905370323</c:v>
                </c:pt>
                <c:pt idx="6">
                  <c:v>6.0283981390496946</c:v>
                </c:pt>
                <c:pt idx="7">
                  <c:v>6.2502992397984301</c:v>
                </c:pt>
                <c:pt idx="8">
                  <c:v>2.9945287847323074</c:v>
                </c:pt>
                <c:pt idx="9">
                  <c:v>7.3412235928957372</c:v>
                </c:pt>
                <c:pt idx="10">
                  <c:v>22.118064440245405</c:v>
                </c:pt>
                <c:pt idx="11">
                  <c:v>32.438595229450982</c:v>
                </c:pt>
                <c:pt idx="12">
                  <c:v>7.6694034936938493</c:v>
                </c:pt>
                <c:pt idx="13">
                  <c:v>5.0120276135721271</c:v>
                </c:pt>
                <c:pt idx="14">
                  <c:v>15.819665778228064</c:v>
                </c:pt>
                <c:pt idx="15">
                  <c:v>13.079302043182555</c:v>
                </c:pt>
                <c:pt idx="16">
                  <c:v>7.2217506339783171</c:v>
                </c:pt>
                <c:pt idx="17">
                  <c:v>25.610991775340199</c:v>
                </c:pt>
                <c:pt idx="18">
                  <c:v>7.813793114247285</c:v>
                </c:pt>
                <c:pt idx="19">
                  <c:v>0.32854464166641306</c:v>
                </c:pt>
                <c:pt idx="20">
                  <c:v>28.130472484448795</c:v>
                </c:pt>
                <c:pt idx="21">
                  <c:v>5.8186942644243311</c:v>
                </c:pt>
                <c:pt idx="22">
                  <c:v>9.2349158829806637</c:v>
                </c:pt>
                <c:pt idx="23">
                  <c:v>11.666724896639741</c:v>
                </c:pt>
                <c:pt idx="24">
                  <c:v>6.5535573749832645</c:v>
                </c:pt>
                <c:pt idx="25">
                  <c:v>33.977285801500045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30.065742300073499</c:v>
                </c:pt>
                <c:pt idx="1">
                  <c:v>14.600340922610323</c:v>
                </c:pt>
                <c:pt idx="2">
                  <c:v>23.949263313460801</c:v>
                </c:pt>
                <c:pt idx="3">
                  <c:v>16.202495619785822</c:v>
                </c:pt>
                <c:pt idx="4">
                  <c:v>17.854368737048667</c:v>
                </c:pt>
                <c:pt idx="5">
                  <c:v>27.074820832533852</c:v>
                </c:pt>
                <c:pt idx="6">
                  <c:v>7.8454495622202991</c:v>
                </c:pt>
                <c:pt idx="7">
                  <c:v>7.0217726720943725</c:v>
                </c:pt>
                <c:pt idx="8">
                  <c:v>3.1930694305776854</c:v>
                </c:pt>
                <c:pt idx="9">
                  <c:v>8.0100625517075077</c:v>
                </c:pt>
                <c:pt idx="10">
                  <c:v>24.509545574384425</c:v>
                </c:pt>
                <c:pt idx="11">
                  <c:v>33.436158279511574</c:v>
                </c:pt>
                <c:pt idx="12">
                  <c:v>7.091243578233172</c:v>
                </c:pt>
                <c:pt idx="13">
                  <c:v>5.3855248274867282</c:v>
                </c:pt>
                <c:pt idx="14">
                  <c:v>14.059992445328428</c:v>
                </c:pt>
                <c:pt idx="15">
                  <c:v>11.50146574468469</c:v>
                </c:pt>
                <c:pt idx="16">
                  <c:v>6.7356640162000661</c:v>
                </c:pt>
                <c:pt idx="17">
                  <c:v>25.233065162344293</c:v>
                </c:pt>
                <c:pt idx="18">
                  <c:v>7.7146631561463836</c:v>
                </c:pt>
                <c:pt idx="19">
                  <c:v>0.35362336156844532</c:v>
                </c:pt>
                <c:pt idx="20">
                  <c:v>26.822663002615631</c:v>
                </c:pt>
                <c:pt idx="21">
                  <c:v>6.4488437326018007</c:v>
                </c:pt>
                <c:pt idx="22">
                  <c:v>8.0311279603301866</c:v>
                </c:pt>
                <c:pt idx="23">
                  <c:v>11.363189047751803</c:v>
                </c:pt>
                <c:pt idx="24">
                  <c:v>5.3383804163057667</c:v>
                </c:pt>
                <c:pt idx="25">
                  <c:v>31.79946375239378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30.786079592181096</c:v>
                </c:pt>
                <c:pt idx="1">
                  <c:v>20.567858863412482</c:v>
                </c:pt>
                <c:pt idx="2">
                  <c:v>28.516693315338628</c:v>
                </c:pt>
                <c:pt idx="3">
                  <c:v>20.44098968528527</c:v>
                </c:pt>
                <c:pt idx="4">
                  <c:v>21.082935696964604</c:v>
                </c:pt>
                <c:pt idx="5">
                  <c:v>34.593310822961996</c:v>
                </c:pt>
                <c:pt idx="6">
                  <c:v>7.5037432758486453</c:v>
                </c:pt>
                <c:pt idx="7">
                  <c:v>8.1804734771384133</c:v>
                </c:pt>
                <c:pt idx="8">
                  <c:v>4.2759787626071075</c:v>
                </c:pt>
                <c:pt idx="9">
                  <c:v>9.818871109163064</c:v>
                </c:pt>
                <c:pt idx="10">
                  <c:v>24.78948388437885</c:v>
                </c:pt>
                <c:pt idx="11">
                  <c:v>28.747247514608688</c:v>
                </c:pt>
                <c:pt idx="12">
                  <c:v>6.7616607199500578</c:v>
                </c:pt>
                <c:pt idx="13">
                  <c:v>5.8664128013061081</c:v>
                </c:pt>
                <c:pt idx="14">
                  <c:v>13.287407252458644</c:v>
                </c:pt>
                <c:pt idx="15">
                  <c:v>11.878185272438488</c:v>
                </c:pt>
                <c:pt idx="16">
                  <c:v>6.534399617491319</c:v>
                </c:pt>
                <c:pt idx="17">
                  <c:v>30.37296019232269</c:v>
                </c:pt>
                <c:pt idx="18">
                  <c:v>9.1879422919987626</c:v>
                </c:pt>
                <c:pt idx="19">
                  <c:v>0.28854580574021593</c:v>
                </c:pt>
                <c:pt idx="20">
                  <c:v>23.620456217998221</c:v>
                </c:pt>
                <c:pt idx="21">
                  <c:v>9.386781320564463</c:v>
                </c:pt>
                <c:pt idx="22">
                  <c:v>9.5199644889672896</c:v>
                </c:pt>
                <c:pt idx="23">
                  <c:v>12.234630832417496</c:v>
                </c:pt>
                <c:pt idx="24">
                  <c:v>4.5358426962969665</c:v>
                </c:pt>
                <c:pt idx="25">
                  <c:v>32.271144490160594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5.5058047984295655</c:v>
                </c:pt>
                <c:pt idx="1">
                  <c:v>1.4840220561103532</c:v>
                </c:pt>
                <c:pt idx="2">
                  <c:v>3.3540190010811273</c:v>
                </c:pt>
                <c:pt idx="3">
                  <c:v>2.1788135911677298</c:v>
                </c:pt>
                <c:pt idx="4">
                  <c:v>2.5270155766189966</c:v>
                </c:pt>
                <c:pt idx="5">
                  <c:v>6.0055959271635295</c:v>
                </c:pt>
                <c:pt idx="6">
                  <c:v>1.8170514231706045</c:v>
                </c:pt>
                <c:pt idx="7">
                  <c:v>0.77147343229594245</c:v>
                </c:pt>
                <c:pt idx="8">
                  <c:v>0.19854064584537801</c:v>
                </c:pt>
                <c:pt idx="9">
                  <c:v>0.66883895881177047</c:v>
                </c:pt>
                <c:pt idx="10">
                  <c:v>2.3914811341390205</c:v>
                </c:pt>
                <c:pt idx="11">
                  <c:v>0.99756305006059165</c:v>
                </c:pt>
                <c:pt idx="12">
                  <c:v>-0.57815991546067735</c:v>
                </c:pt>
                <c:pt idx="13">
                  <c:v>0.37349721391460111</c:v>
                </c:pt>
                <c:pt idx="14">
                  <c:v>-1.7596733328996361</c:v>
                </c:pt>
                <c:pt idx="15">
                  <c:v>-1.5778362984978642</c:v>
                </c:pt>
                <c:pt idx="16">
                  <c:v>-0.48608661777825102</c:v>
                </c:pt>
                <c:pt idx="17">
                  <c:v>-0.37792661299590691</c:v>
                </c:pt>
                <c:pt idx="18">
                  <c:v>-9.9129958100901305E-2</c:v>
                </c:pt>
                <c:pt idx="19">
                  <c:v>2.5078719902032254E-2</c:v>
                </c:pt>
                <c:pt idx="20">
                  <c:v>-1.3078094818331643</c:v>
                </c:pt>
                <c:pt idx="21">
                  <c:v>0.63014946817746953</c:v>
                </c:pt>
                <c:pt idx="22">
                  <c:v>-1.2037879226504771</c:v>
                </c:pt>
                <c:pt idx="23">
                  <c:v>-0.30353584888793783</c:v>
                </c:pt>
                <c:pt idx="24">
                  <c:v>-1.2151769586774979</c:v>
                </c:pt>
                <c:pt idx="25">
                  <c:v>-2.1778220491062648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0.72033729210759745</c:v>
                </c:pt>
                <c:pt idx="1">
                  <c:v>5.9675179408021588</c:v>
                </c:pt>
                <c:pt idx="2">
                  <c:v>4.5674300018778276</c:v>
                </c:pt>
                <c:pt idx="3">
                  <c:v>4.2384940654994487</c:v>
                </c:pt>
                <c:pt idx="4">
                  <c:v>3.2285669599159377</c:v>
                </c:pt>
                <c:pt idx="5">
                  <c:v>7.5184899904281437</c:v>
                </c:pt>
                <c:pt idx="6">
                  <c:v>-0.34170628637165379</c:v>
                </c:pt>
                <c:pt idx="7">
                  <c:v>1.1587008050440408</c:v>
                </c:pt>
                <c:pt idx="8">
                  <c:v>1.0829093320294221</c:v>
                </c:pt>
                <c:pt idx="9">
                  <c:v>1.8088085574555564</c:v>
                </c:pt>
                <c:pt idx="10">
                  <c:v>0.27993830999442437</c:v>
                </c:pt>
                <c:pt idx="11">
                  <c:v>-4.6889107649028858</c:v>
                </c:pt>
                <c:pt idx="12">
                  <c:v>-0.32958285828311418</c:v>
                </c:pt>
                <c:pt idx="13">
                  <c:v>0.48088797381937987</c:v>
                </c:pt>
                <c:pt idx="14">
                  <c:v>-0.77258519286978355</c:v>
                </c:pt>
                <c:pt idx="15">
                  <c:v>0.37671952775379758</c:v>
                </c:pt>
                <c:pt idx="16">
                  <c:v>-0.20126439870874702</c:v>
                </c:pt>
                <c:pt idx="17">
                  <c:v>5.1398950299783976</c:v>
                </c:pt>
                <c:pt idx="18">
                  <c:v>1.4732791358523789</c:v>
                </c:pt>
                <c:pt idx="19">
                  <c:v>-6.5077555828229383E-2</c:v>
                </c:pt>
                <c:pt idx="20">
                  <c:v>-3.2022067846174096</c:v>
                </c:pt>
                <c:pt idx="21">
                  <c:v>2.9379375879626624</c:v>
                </c:pt>
                <c:pt idx="22">
                  <c:v>1.488836528637103</c:v>
                </c:pt>
                <c:pt idx="23">
                  <c:v>0.87144178466569322</c:v>
                </c:pt>
                <c:pt idx="24">
                  <c:v>-0.80253772000880019</c:v>
                </c:pt>
                <c:pt idx="25">
                  <c:v>0.47168073776681396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6.7509448877525955</c:v>
                </c:pt>
                <c:pt idx="1">
                  <c:v>7.8779962111280994</c:v>
                </c:pt>
                <c:pt idx="2">
                  <c:v>7.4174387645298347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3.6053652739142321</c:v>
                </c:pt>
                <c:pt idx="1">
                  <c:v>3.8256640837775517</c:v>
                </c:pt>
                <c:pt idx="2">
                  <c:v>4.9555135196753337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1.6570638095243808</c:v>
                </c:pt>
                <c:pt idx="1">
                  <c:v>2.0557091625712838</c:v>
                </c:pt>
                <c:pt idx="2">
                  <c:v>1.8079130889889512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1.7180591643206247</c:v>
                </c:pt>
                <c:pt idx="1">
                  <c:v>1.8398846751915074</c:v>
                </c:pt>
                <c:pt idx="2">
                  <c:v>1.9709609630498517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0.82312500954708867</c:v>
                </c:pt>
                <c:pt idx="1">
                  <c:v>0.83666615062746896</c:v>
                </c:pt>
                <c:pt idx="2">
                  <c:v>1.0302322039771366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2.017928420257213</c:v>
                </c:pt>
                <c:pt idx="1">
                  <c:v>2.0988419911088161</c:v>
                </c:pt>
                <c:pt idx="2">
                  <c:v>2.3657080132907025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6.079731841738707</c:v>
                </c:pt>
                <c:pt idx="1">
                  <c:v>6.4221300523486473</c:v>
                </c:pt>
                <c:pt idx="2">
                  <c:v>5.9726500143064305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8.9166012175511256</c:v>
                </c:pt>
                <c:pt idx="1">
                  <c:v>8.7611317096943147</c:v>
                </c:pt>
                <c:pt idx="2">
                  <c:v>6.9262131103743334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2.1081372989812679</c:v>
                </c:pt>
                <c:pt idx="1">
                  <c:v>1.8580878357814843</c:v>
                </c:pt>
                <c:pt idx="2">
                  <c:v>1.6291195566678844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7.039854803556957</c:v>
                </c:pt>
                <c:pt idx="1">
                  <c:v>6.6117107557198356</c:v>
                </c:pt>
                <c:pt idx="2">
                  <c:v>7.3179039133412065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2.1478265844549997</c:v>
                </c:pt>
                <c:pt idx="1">
                  <c:v>2.0214397671499422</c:v>
                </c:pt>
                <c:pt idx="2">
                  <c:v>2.2136952877963521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9.0309137346457721E-2</c:v>
                </c:pt>
                <c:pt idx="1">
                  <c:v>9.2658397547556434E-2</c:v>
                </c:pt>
                <c:pt idx="2">
                  <c:v>6.9520733824892378E-2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7.7324003530645431</c:v>
                </c:pt>
                <c:pt idx="1">
                  <c:v>7.0282261917230358</c:v>
                </c:pt>
                <c:pt idx="2">
                  <c:v>5.69099053559769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1.5994211831842589</c:v>
                </c:pt>
                <c:pt idx="1">
                  <c:v>1.6897625870847026</c:v>
                </c:pt>
                <c:pt idx="2">
                  <c:v>2.261602534770379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2.538459561017226</c:v>
                </c:pt>
                <c:pt idx="1">
                  <c:v>2.1043616688755917</c:v>
                </c:pt>
                <c:pt idx="2">
                  <c:v>2.2936909984260416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3.2069062387684846</c:v>
                </c:pt>
                <c:pt idx="1">
                  <c:v>2.9774472012388054</c:v>
                </c:pt>
                <c:pt idx="2">
                  <c:v>2.9477486645988411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5.6611446708025515</c:v>
                </c:pt>
                <c:pt idx="1">
                  <c:v>6.2753217186422878</c:v>
                </c:pt>
                <c:pt idx="2">
                  <c:v>6.870664574229278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3.8547779078114615</c:v>
                </c:pt>
                <c:pt idx="1">
                  <c:v>4.2454697385994784</c:v>
                </c:pt>
                <c:pt idx="2">
                  <c:v>4.9249463161752223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4.2131262123226163</c:v>
                </c:pt>
                <c:pt idx="1">
                  <c:v>4.6783028956584092</c:v>
                </c:pt>
                <c:pt idx="2">
                  <c:v>5.079613467525502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5.7914307051595202</c:v>
                </c:pt>
                <c:pt idx="1">
                  <c:v>7.0942980155574737</c:v>
                </c:pt>
                <c:pt idx="2">
                  <c:v>8.334733362959156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1.377687634296902</c:v>
                </c:pt>
                <c:pt idx="1">
                  <c:v>1.4111457406382759</c:v>
                </c:pt>
                <c:pt idx="2">
                  <c:v>1.4134231541515734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4.3484512859340487</c:v>
                </c:pt>
                <c:pt idx="1">
                  <c:v>3.68407891304637</c:v>
                </c:pt>
                <c:pt idx="2">
                  <c:v>3.2013991693672179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3.5951902262733806</c:v>
                </c:pt>
                <c:pt idx="1">
                  <c:v>3.0136792451262417</c:v>
                </c:pt>
                <c:pt idx="2">
                  <c:v>2.8618685152243062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1.9850881346834306</c:v>
                </c:pt>
                <c:pt idx="1">
                  <c:v>1.7649168635003658</c:v>
                </c:pt>
                <c:pt idx="2">
                  <c:v>1.5743644422337828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1.8014176401823165</c:v>
                </c:pt>
                <c:pt idx="1">
                  <c:v>1.398792694804494</c:v>
                </c:pt>
                <c:pt idx="2">
                  <c:v>1.0928424759178328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9.3395507975536169</c:v>
                </c:pt>
                <c:pt idx="1">
                  <c:v>8.332275732857962</c:v>
                </c:pt>
                <c:pt idx="2">
                  <c:v>7.7752426190002595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-0.33085698224198268</c:v>
                </c:pt>
                <c:pt idx="1">
                  <c:v>2.3602783133027927</c:v>
                </c:pt>
                <c:pt idx="2">
                  <c:v>-0.26426919665474458</c:v>
                </c:pt>
                <c:pt idx="3">
                  <c:v>6.5480966100025455</c:v>
                </c:pt>
                <c:pt idx="4">
                  <c:v>-0.11624209000535757</c:v>
                </c:pt>
                <c:pt idx="5">
                  <c:v>-5.0184936231860036</c:v>
                </c:pt>
                <c:pt idx="6">
                  <c:v>3.9886507181517814</c:v>
                </c:pt>
                <c:pt idx="7">
                  <c:v>19.552981017721365</c:v>
                </c:pt>
                <c:pt idx="8">
                  <c:v>6.6878552329097545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17.161354191582561</c:v>
                </c:pt>
                <c:pt idx="1">
                  <c:v>12.431169496292952</c:v>
                </c:pt>
                <c:pt idx="2">
                  <c:v>15.208097031840651</c:v>
                </c:pt>
                <c:pt idx="3">
                  <c:v>26.986150678940007</c:v>
                </c:pt>
                <c:pt idx="4">
                  <c:v>16.307305345271701</c:v>
                </c:pt>
                <c:pt idx="5">
                  <c:v>14.085884754495243</c:v>
                </c:pt>
                <c:pt idx="6">
                  <c:v>27.963435718755363</c:v>
                </c:pt>
                <c:pt idx="7">
                  <c:v>64.061170998205228</c:v>
                </c:pt>
                <c:pt idx="8">
                  <c:v>32.096701381493098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0.72033729210759745</c:v>
                </c:pt>
                <c:pt idx="1">
                  <c:v>5.9675179408021588</c:v>
                </c:pt>
                <c:pt idx="2">
                  <c:v>4.5674300018778276</c:v>
                </c:pt>
                <c:pt idx="3">
                  <c:v>4.2384940654994487</c:v>
                </c:pt>
                <c:pt idx="4">
                  <c:v>3.2285669599159377</c:v>
                </c:pt>
                <c:pt idx="5">
                  <c:v>7.5184899904281437</c:v>
                </c:pt>
                <c:pt idx="6">
                  <c:v>-0.34170628637165379</c:v>
                </c:pt>
                <c:pt idx="7">
                  <c:v>1.1587008050440408</c:v>
                </c:pt>
                <c:pt idx="8">
                  <c:v>1.0829093320294221</c:v>
                </c:pt>
                <c:pt idx="9">
                  <c:v>1.8088085574555564</c:v>
                </c:pt>
                <c:pt idx="10">
                  <c:v>0.27993830999442437</c:v>
                </c:pt>
                <c:pt idx="11">
                  <c:v>-4.6889107649028858</c:v>
                </c:pt>
                <c:pt idx="12">
                  <c:v>-0.32958285828311418</c:v>
                </c:pt>
                <c:pt idx="13">
                  <c:v>0.48088797381937987</c:v>
                </c:pt>
                <c:pt idx="14">
                  <c:v>-0.77258519286978355</c:v>
                </c:pt>
                <c:pt idx="15">
                  <c:v>0.37671952775379758</c:v>
                </c:pt>
                <c:pt idx="16">
                  <c:v>-0.20126439870874702</c:v>
                </c:pt>
                <c:pt idx="17">
                  <c:v>5.1398950299783976</c:v>
                </c:pt>
                <c:pt idx="18">
                  <c:v>1.4732791358523789</c:v>
                </c:pt>
                <c:pt idx="19">
                  <c:v>-6.5077555828229383E-2</c:v>
                </c:pt>
                <c:pt idx="20">
                  <c:v>-3.2022067846174096</c:v>
                </c:pt>
                <c:pt idx="21">
                  <c:v>2.9379375879626624</c:v>
                </c:pt>
                <c:pt idx="22">
                  <c:v>1.488836528637103</c:v>
                </c:pt>
                <c:pt idx="23">
                  <c:v>0.87144178466569322</c:v>
                </c:pt>
                <c:pt idx="24">
                  <c:v>-0.80253772000880019</c:v>
                </c:pt>
                <c:pt idx="25">
                  <c:v>0.47168073776681396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15.602716056286701</c:v>
                </c:pt>
                <c:pt idx="1">
                  <c:v>16.493985325206403</c:v>
                </c:pt>
                <c:pt idx="2">
                  <c:v>14.355390791855811</c:v>
                </c:pt>
                <c:pt idx="3">
                  <c:v>14.040816684551531</c:v>
                </c:pt>
                <c:pt idx="4">
                  <c:v>13.164191745324995</c:v>
                </c:pt>
                <c:pt idx="5">
                  <c:v>22.500771776472888</c:v>
                </c:pt>
                <c:pt idx="6">
                  <c:v>2.6416031649621607</c:v>
                </c:pt>
                <c:pt idx="7">
                  <c:v>5.4435100824983875</c:v>
                </c:pt>
                <c:pt idx="8">
                  <c:v>2.4019723115928997</c:v>
                </c:pt>
                <c:pt idx="9">
                  <c:v>6.055414998895726</c:v>
                </c:pt>
                <c:pt idx="10">
                  <c:v>11.420935160806197</c:v>
                </c:pt>
                <c:pt idx="11">
                  <c:v>10.668171652915158</c:v>
                </c:pt>
                <c:pt idx="12">
                  <c:v>3.4177131015800879</c:v>
                </c:pt>
                <c:pt idx="13">
                  <c:v>3.4514431479852128</c:v>
                </c:pt>
                <c:pt idx="14">
                  <c:v>4.528289684267107</c:v>
                </c:pt>
                <c:pt idx="15">
                  <c:v>5.5312306622877934</c:v>
                </c:pt>
                <c:pt idx="16">
                  <c:v>2.7963418507315918</c:v>
                </c:pt>
                <c:pt idx="17">
                  <c:v>21.032336674824805</c:v>
                </c:pt>
                <c:pt idx="18">
                  <c:v>5.8848684917733562</c:v>
                </c:pt>
                <c:pt idx="19">
                  <c:v>6.8945512341851478E-2</c:v>
                </c:pt>
                <c:pt idx="20">
                  <c:v>8.337831696868367</c:v>
                </c:pt>
                <c:pt idx="21">
                  <c:v>6.8702653349722809</c:v>
                </c:pt>
                <c:pt idx="22">
                  <c:v>5.1481810755186954</c:v>
                </c:pt>
                <c:pt idx="23">
                  <c:v>7.2829884207742595</c:v>
                </c:pt>
                <c:pt idx="24">
                  <c:v>1.0395537241740369</c:v>
                </c:pt>
                <c:pt idx="25">
                  <c:v>16.121800467408519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automation/Data/Results/Workbooks/LEPs/SN_LEP/SN_LEP_Database.Main.xlsx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Swindon and Wiltshire</v>
      </c>
      <c r="L1" s="19" t="str">
        <f>CONCATENATE("Industry Table 1.1  Employment by Industry Sector (SIC 2007), ",B$5,"-",F$5,", ",Info!B5)</f>
        <v>Industry Table 1.1  Employment by Industry Sector (SIC 2007), 2015-2035, Swindon and Wiltshire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9.6959999999999873</v>
      </c>
      <c r="N5" s="11">
        <f t="shared" si="1"/>
        <v>10.420999999999994</v>
      </c>
      <c r="O5" s="11">
        <f t="shared" si="1"/>
        <v>11.705000000000013</v>
      </c>
      <c r="P5" s="11">
        <f t="shared" si="1"/>
        <v>12.052000000000008</v>
      </c>
      <c r="Q5" s="11">
        <f t="shared" si="1"/>
        <v>12.497999999999996</v>
      </c>
      <c r="R5" s="40">
        <f t="shared" ref="R5:R10" si="2">IF(D$5-B$5 &lt;&gt; 0,(EXP(LN(D7/B7)/(D$5-B$5))-1)*100,0)</f>
        <v>3.8378679120833814</v>
      </c>
      <c r="S5" s="40">
        <f t="shared" si="0"/>
        <v>0.43797318172504873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29.669999999999984</v>
      </c>
      <c r="N6" s="11">
        <f t="shared" si="1"/>
        <v>32.389000000000031</v>
      </c>
      <c r="O6" s="11">
        <f t="shared" si="1"/>
        <v>32.454999999999991</v>
      </c>
      <c r="P6" s="11">
        <f t="shared" si="1"/>
        <v>31.49700000000005</v>
      </c>
      <c r="Q6" s="11">
        <f t="shared" si="1"/>
        <v>29.280999999999974</v>
      </c>
      <c r="R6" s="40">
        <f t="shared" si="2"/>
        <v>1.8105569944153688</v>
      </c>
      <c r="S6" s="40">
        <f t="shared" si="0"/>
        <v>-0.68375616335466516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9.6959999999999873</v>
      </c>
      <c r="C7" s="11">
        <f t="array" ref="C7:C12">MMULT(aggregation!$B$3:$W$8,'Ind T2'!C5:C26)</f>
        <v>10.420999999999994</v>
      </c>
      <c r="D7" s="11">
        <f t="array" ref="D7:D12">MMULT(aggregation!$B$3:$W$8,'Ind T2'!D5:D26)</f>
        <v>11.705000000000013</v>
      </c>
      <c r="E7" s="11">
        <f t="array" ref="E7:E12">MMULT(aggregation!$B$3:$W$8,'Ind T2'!E5:E26)</f>
        <v>12.052000000000008</v>
      </c>
      <c r="F7" s="11">
        <f t="array" ref="F7:F12">MMULT(aggregation!$B$3:$W$8,'Ind T2'!F5:F26)</f>
        <v>12.497999999999996</v>
      </c>
      <c r="G7" s="11"/>
      <c r="H7" s="11">
        <f>F7-D7</f>
        <v>0.79299999999998327</v>
      </c>
      <c r="I7" s="11">
        <f t="array" ref="I7:I12">MMULT(aggregation!$B$3:$W$8,'RD T1'!AB7:AB28)</f>
        <v>5.7185420156973699</v>
      </c>
      <c r="J7" s="11">
        <f>SUM(H7:I7)</f>
        <v>6.5115420156973531</v>
      </c>
      <c r="K7" s="11"/>
      <c r="L7" t="str">
        <f t="shared" si="1"/>
        <v>Construction</v>
      </c>
      <c r="M7" s="11">
        <f t="shared" si="1"/>
        <v>21.527000000000022</v>
      </c>
      <c r="N7" s="11">
        <f t="shared" si="1"/>
        <v>26.687999999999999</v>
      </c>
      <c r="O7" s="11">
        <f t="shared" si="1"/>
        <v>26.44400000000007</v>
      </c>
      <c r="P7" s="11">
        <f t="shared" si="1"/>
        <v>27.709999999999983</v>
      </c>
      <c r="Q7" s="11">
        <f t="shared" si="1"/>
        <v>29.352000000000015</v>
      </c>
      <c r="R7" s="40">
        <f>IF(D$5-B$5 &lt;&gt; 0,(EXP(LN(D9/B9)/(D$5-B$5))-1)*100,0)</f>
        <v>4.2002419860905915</v>
      </c>
      <c r="S7" s="40">
        <f t="shared" si="0"/>
        <v>0.69796716635881495</v>
      </c>
    </row>
    <row r="8" spans="1:19" x14ac:dyDescent="0.2">
      <c r="A8" t="str">
        <f>name!C5</f>
        <v>Manufacturing</v>
      </c>
      <c r="B8" s="11">
        <v>29.669999999999984</v>
      </c>
      <c r="C8" s="11">
        <v>32.389000000000031</v>
      </c>
      <c r="D8" s="11">
        <v>32.454999999999991</v>
      </c>
      <c r="E8" s="11">
        <v>31.49700000000005</v>
      </c>
      <c r="F8" s="11">
        <v>29.280999999999974</v>
      </c>
      <c r="G8" s="11"/>
      <c r="H8" s="11">
        <f t="shared" ref="H8:H12" si="3">F8-D8</f>
        <v>-3.1740000000000173</v>
      </c>
      <c r="I8" s="11">
        <v>13.211053338424893</v>
      </c>
      <c r="J8" s="11">
        <f t="shared" ref="J8:J12" si="4">SUM(H8:I8)</f>
        <v>10.037053338424876</v>
      </c>
      <c r="K8" s="11"/>
      <c r="L8" t="str">
        <f t="shared" si="1"/>
        <v>Trade, accomod. and transport</v>
      </c>
      <c r="M8" s="11">
        <f t="shared" si="1"/>
        <v>97.477999999999994</v>
      </c>
      <c r="N8" s="11">
        <f t="shared" si="1"/>
        <v>101.75800000000007</v>
      </c>
      <c r="O8" s="11">
        <f t="shared" si="1"/>
        <v>101.84399999999997</v>
      </c>
      <c r="P8" s="11">
        <f t="shared" si="1"/>
        <v>104.29500000000003</v>
      </c>
      <c r="Q8" s="11">
        <f t="shared" si="1"/>
        <v>108.07400000000005</v>
      </c>
      <c r="R8" s="40">
        <f t="shared" si="2"/>
        <v>0.88016122483556281</v>
      </c>
      <c r="S8" s="40">
        <f t="shared" si="0"/>
        <v>0.39661073967482974</v>
      </c>
    </row>
    <row r="9" spans="1:19" x14ac:dyDescent="0.2">
      <c r="A9" t="str">
        <f>name!C6</f>
        <v>Construction</v>
      </c>
      <c r="B9" s="11">
        <v>21.527000000000022</v>
      </c>
      <c r="C9" s="11">
        <v>26.687999999999999</v>
      </c>
      <c r="D9" s="11">
        <v>26.44400000000007</v>
      </c>
      <c r="E9" s="11">
        <v>27.709999999999983</v>
      </c>
      <c r="F9" s="11">
        <v>29.352000000000015</v>
      </c>
      <c r="G9" s="11"/>
      <c r="H9" s="11">
        <f t="shared" si="3"/>
        <v>2.9079999999999444</v>
      </c>
      <c r="I9" s="11">
        <v>11.707548318480107</v>
      </c>
      <c r="J9" s="11">
        <f t="shared" si="4"/>
        <v>14.615548318480052</v>
      </c>
      <c r="K9" s="11"/>
      <c r="L9" t="str">
        <f t="shared" si="1"/>
        <v>Business and other services</v>
      </c>
      <c r="M9" s="11">
        <f t="shared" si="1"/>
        <v>119.32100000000004</v>
      </c>
      <c r="N9" s="11">
        <f t="shared" si="1"/>
        <v>123.10600000000004</v>
      </c>
      <c r="O9" s="11">
        <f t="shared" si="1"/>
        <v>120.9529999999999</v>
      </c>
      <c r="P9" s="11">
        <f t="shared" si="1"/>
        <v>127.98400000000001</v>
      </c>
      <c r="Q9" s="11">
        <f t="shared" si="1"/>
        <v>136.20700000000008</v>
      </c>
      <c r="R9" s="40">
        <f t="shared" si="2"/>
        <v>0.27206342163998976</v>
      </c>
      <c r="S9" s="40">
        <f t="shared" si="0"/>
        <v>0.79496820490327913</v>
      </c>
    </row>
    <row r="10" spans="1:19" x14ac:dyDescent="0.2">
      <c r="A10" t="str">
        <f>name!C7</f>
        <v>Trade, accomod. and transport</v>
      </c>
      <c r="B10" s="11">
        <v>97.477999999999994</v>
      </c>
      <c r="C10" s="11">
        <v>101.75800000000007</v>
      </c>
      <c r="D10" s="11">
        <v>101.84399999999997</v>
      </c>
      <c r="E10" s="11">
        <v>104.29500000000003</v>
      </c>
      <c r="F10" s="11">
        <v>108.07400000000005</v>
      </c>
      <c r="G10" s="11"/>
      <c r="H10" s="11">
        <f t="shared" si="3"/>
        <v>6.2300000000000892</v>
      </c>
      <c r="I10" s="11">
        <v>49.523012060763072</v>
      </c>
      <c r="J10" s="11">
        <f t="shared" si="4"/>
        <v>55.753012060763162</v>
      </c>
      <c r="K10" s="11"/>
      <c r="L10" t="str">
        <f t="shared" si="1"/>
        <v>Non-marketed services</v>
      </c>
      <c r="M10" s="11">
        <f t="shared" si="1"/>
        <v>86.107999999999919</v>
      </c>
      <c r="N10" s="11">
        <f t="shared" si="1"/>
        <v>90.00800000000001</v>
      </c>
      <c r="O10" s="11">
        <f t="shared" si="1"/>
        <v>88.240999999999985</v>
      </c>
      <c r="P10" s="11">
        <f t="shared" si="1"/>
        <v>92.588999999999942</v>
      </c>
      <c r="Q10" s="11">
        <f t="shared" si="1"/>
        <v>99.638000000000005</v>
      </c>
      <c r="R10" s="40">
        <f t="shared" si="2"/>
        <v>0.49058716305443451</v>
      </c>
      <c r="S10" s="40">
        <f t="shared" si="0"/>
        <v>0.81310058797250395</v>
      </c>
    </row>
    <row r="11" spans="1:19" x14ac:dyDescent="0.2">
      <c r="A11" t="str">
        <f>name!C8</f>
        <v>Business and other services</v>
      </c>
      <c r="B11" s="11">
        <v>119.32100000000004</v>
      </c>
      <c r="C11" s="11">
        <v>123.10600000000004</v>
      </c>
      <c r="D11" s="11">
        <v>120.9529999999999</v>
      </c>
      <c r="E11" s="11">
        <v>127.98400000000001</v>
      </c>
      <c r="F11" s="11">
        <v>136.20700000000008</v>
      </c>
      <c r="G11" s="11"/>
      <c r="H11" s="11">
        <f t="shared" si="3"/>
        <v>15.254000000000175</v>
      </c>
      <c r="I11" s="11">
        <v>62.922822965487327</v>
      </c>
      <c r="J11" s="11">
        <f t="shared" si="4"/>
        <v>78.176822965487503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86.107999999999919</v>
      </c>
      <c r="C12" s="11">
        <v>90.00800000000001</v>
      </c>
      <c r="D12" s="11">
        <v>88.240999999999985</v>
      </c>
      <c r="E12" s="11">
        <v>92.588999999999942</v>
      </c>
      <c r="F12" s="11">
        <v>99.638000000000005</v>
      </c>
      <c r="G12" s="11"/>
      <c r="H12" s="11">
        <f t="shared" si="3"/>
        <v>11.39700000000002</v>
      </c>
      <c r="I12" s="11">
        <v>49.810290898023879</v>
      </c>
      <c r="J12" s="11">
        <f t="shared" si="4"/>
        <v>61.207290898023899</v>
      </c>
      <c r="K12" s="11"/>
      <c r="L12" s="24" t="str">
        <f t="shared" ref="L12:Q12" si="5">A14</f>
        <v>All industries</v>
      </c>
      <c r="M12" s="34">
        <f t="shared" si="5"/>
        <v>363.79999999999995</v>
      </c>
      <c r="N12" s="34">
        <f t="shared" si="5"/>
        <v>384.37000000000012</v>
      </c>
      <c r="O12" s="34">
        <f t="shared" si="5"/>
        <v>381.64199999999994</v>
      </c>
      <c r="P12" s="34">
        <f t="shared" si="5"/>
        <v>396.12700000000007</v>
      </c>
      <c r="Q12" s="34">
        <f t="shared" si="5"/>
        <v>415.05000000000018</v>
      </c>
      <c r="R12" s="43">
        <f>IF(D$5-B$5 &lt;&gt; 0,(EXP(LN(D14/B14)/(D$5-B$5))-1)*100,0)</f>
        <v>0.96217402139004982</v>
      </c>
      <c r="S12" s="43">
        <f>F41</f>
        <v>0.56100777769414467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363.79999999999995</v>
      </c>
      <c r="C14" s="34">
        <f t="shared" ref="C14:F14" si="6">SUM(C7:C12)</f>
        <v>384.37000000000012</v>
      </c>
      <c r="D14" s="34">
        <f t="shared" si="6"/>
        <v>381.64199999999994</v>
      </c>
      <c r="E14" s="34">
        <f t="shared" si="6"/>
        <v>396.12700000000007</v>
      </c>
      <c r="F14" s="34">
        <f t="shared" si="6"/>
        <v>415.05000000000018</v>
      </c>
      <c r="G14" s="34"/>
      <c r="H14" s="34">
        <f>SUM(H7:H12)</f>
        <v>33.408000000000193</v>
      </c>
      <c r="I14" s="34">
        <f>SUM(I7:I12)</f>
        <v>192.89326959687665</v>
      </c>
      <c r="J14" s="34">
        <f t="shared" ref="J14" si="7">SUM(J7:J12)</f>
        <v>226.30126959687684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2.6652006597031304</v>
      </c>
      <c r="C20" s="18">
        <f t="shared" si="8"/>
        <v>2.711189739053514</v>
      </c>
      <c r="D20" s="18">
        <f t="shared" si="8"/>
        <v>3.0670104443431314</v>
      </c>
      <c r="E20" s="18">
        <f t="shared" si="8"/>
        <v>3.0424586054472442</v>
      </c>
      <c r="F20" s="18">
        <f t="shared" si="8"/>
        <v>3.0112034694615084</v>
      </c>
      <c r="G20" s="351"/>
      <c r="H20" s="40">
        <f>IF(D7&gt;0,(H7/D7)*100,0)</f>
        <v>6.7748825288336807</v>
      </c>
      <c r="I20" s="40">
        <f>IF(D7&gt;0,(I7/D7)*100,0)</f>
        <v>48.855549044830106</v>
      </c>
      <c r="J20" s="40">
        <f>IF(D7&gt;0,(J7/D7)*100,0)</f>
        <v>55.630431573663785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8.155579989004945</v>
      </c>
      <c r="C21" s="18">
        <f t="shared" si="8"/>
        <v>8.4265161172828318</v>
      </c>
      <c r="D21" s="18">
        <f t="shared" si="8"/>
        <v>8.5040430560577711</v>
      </c>
      <c r="E21" s="18">
        <f t="shared" si="8"/>
        <v>7.9512378605851266</v>
      </c>
      <c r="F21" s="18">
        <f t="shared" si="8"/>
        <v>7.0548126731718979</v>
      </c>
      <c r="G21" s="351"/>
      <c r="H21" s="40">
        <f t="shared" ref="H21:H25" si="9">IF(D8&gt;0,(H8/D8)*100,0)</f>
        <v>-9.779694962255487</v>
      </c>
      <c r="I21" s="40">
        <f t="shared" ref="I21:I25" si="10">IF(D8&gt;0,(I8/D8)*100,0)</f>
        <v>40.705756704436595</v>
      </c>
      <c r="J21" s="40">
        <f t="shared" ref="J21:J27" si="11">IF(D8&gt;0,(J8/D8)*100,0)</f>
        <v>30.926061742181112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5.9172622319956094</v>
      </c>
      <c r="C22" s="18">
        <f t="shared" si="8"/>
        <v>6.9433098316726047</v>
      </c>
      <c r="D22" s="18">
        <f t="shared" si="8"/>
        <v>6.9290067655027681</v>
      </c>
      <c r="E22" s="18">
        <f t="shared" si="8"/>
        <v>6.9952313273268372</v>
      </c>
      <c r="F22" s="18">
        <f t="shared" si="8"/>
        <v>7.0719190458980856</v>
      </c>
      <c r="G22" s="351"/>
      <c r="H22" s="40">
        <f t="shared" si="9"/>
        <v>10.996823476024568</v>
      </c>
      <c r="I22" s="40">
        <f t="shared" si="10"/>
        <v>44.27298562426288</v>
      </c>
      <c r="J22" s="40">
        <f t="shared" si="11"/>
        <v>55.269809100287446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26.794392523364486</v>
      </c>
      <c r="C23" s="18">
        <f t="shared" si="8"/>
        <v>26.473970393110811</v>
      </c>
      <c r="D23" s="18">
        <f t="shared" si="8"/>
        <v>26.685742135299567</v>
      </c>
      <c r="E23" s="18">
        <f t="shared" si="8"/>
        <v>26.328677419110541</v>
      </c>
      <c r="F23" s="18">
        <f t="shared" si="8"/>
        <v>26.038790507167814</v>
      </c>
      <c r="G23" s="351"/>
      <c r="H23" s="40">
        <f t="shared" si="9"/>
        <v>6.1171988531480412</v>
      </c>
      <c r="I23" s="40">
        <f t="shared" si="10"/>
        <v>48.626342308592641</v>
      </c>
      <c r="J23" s="40">
        <f t="shared" si="11"/>
        <v>54.74354116174068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32.798515667949438</v>
      </c>
      <c r="C24" s="18">
        <f t="shared" si="8"/>
        <v>32.027993860082731</v>
      </c>
      <c r="D24" s="18">
        <f t="shared" si="8"/>
        <v>31.692790625769678</v>
      </c>
      <c r="E24" s="18">
        <f t="shared" si="8"/>
        <v>32.308830248884824</v>
      </c>
      <c r="F24" s="18">
        <f t="shared" si="8"/>
        <v>32.817009998795335</v>
      </c>
      <c r="G24" s="351"/>
      <c r="H24" s="40">
        <f t="shared" si="9"/>
        <v>12.611510256050027</v>
      </c>
      <c r="I24" s="40">
        <f t="shared" si="10"/>
        <v>52.022540131693617</v>
      </c>
      <c r="J24" s="40">
        <f t="shared" si="11"/>
        <v>64.634050387743642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23.669048927982388</v>
      </c>
      <c r="C25" s="18">
        <f t="shared" si="8"/>
        <v>23.417020058797508</v>
      </c>
      <c r="D25" s="18">
        <f t="shared" si="8"/>
        <v>23.121406973027078</v>
      </c>
      <c r="E25" s="18">
        <f t="shared" si="8"/>
        <v>23.373564538645418</v>
      </c>
      <c r="F25" s="18">
        <f t="shared" si="8"/>
        <v>24.006264305505351</v>
      </c>
      <c r="G25" s="351"/>
      <c r="H25" s="40">
        <f t="shared" si="9"/>
        <v>12.915764780544217</v>
      </c>
      <c r="I25" s="40">
        <f t="shared" si="10"/>
        <v>56.448012712938301</v>
      </c>
      <c r="J25" s="40">
        <f t="shared" si="11"/>
        <v>69.363777493482516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8.7537535176946459</v>
      </c>
      <c r="I27" s="43">
        <f>IF(D14&gt;0,(I14/D14)*100,0)</f>
        <v>50.542987825469076</v>
      </c>
      <c r="J27" s="43">
        <f t="shared" si="11"/>
        <v>59.296741343163717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Swindon and Wiltshire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1.8190867229605168</v>
      </c>
      <c r="C34" s="18">
        <f t="shared" si="12"/>
        <v>12.321274349870649</v>
      </c>
      <c r="D34" s="18">
        <f t="shared" si="12"/>
        <v>0.58600071232766116</v>
      </c>
      <c r="E34" s="18">
        <f t="shared" si="12"/>
        <v>0.36404112831878166</v>
      </c>
      <c r="F34" s="18">
        <f t="shared" ref="F34:F39" si="13">IF(F$5-D$5 &lt;&gt; 0,(EXP(LN(F7/D7)/(F$5-D$5))-1)*100,0)</f>
        <v>0.43797318172504873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2.2162627842253313</v>
      </c>
      <c r="C35" s="18">
        <f t="shared" si="12"/>
        <v>0.20377288585617936</v>
      </c>
      <c r="D35" s="18">
        <f t="shared" si="12"/>
        <v>-0.59745233852698254</v>
      </c>
      <c r="E35" s="18">
        <f t="shared" si="12"/>
        <v>-0.72687997250864278</v>
      </c>
      <c r="F35" s="18">
        <f t="shared" si="13"/>
        <v>-0.68375616335466516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5.5195983726548103</v>
      </c>
      <c r="C36" s="18">
        <f t="shared" si="12"/>
        <v>-0.9142685851316279</v>
      </c>
      <c r="D36" s="18">
        <f t="shared" si="12"/>
        <v>0.93966881203115804</v>
      </c>
      <c r="E36" s="18">
        <f t="shared" si="12"/>
        <v>0.57733346463189061</v>
      </c>
      <c r="F36" s="18">
        <f t="shared" si="13"/>
        <v>0.69796716635881495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1.080059325527527</v>
      </c>
      <c r="C37" s="18">
        <f t="shared" si="12"/>
        <v>8.4514239666555468E-2</v>
      </c>
      <c r="D37" s="18">
        <f>IF(E$5-D$5 &lt;&gt; 0,(EXP(LN(E10/D10)/(E$5-D$5))-1)*100,0)</f>
        <v>0.47675671438300871</v>
      </c>
      <c r="E37" s="18">
        <f t="shared" si="12"/>
        <v>0.35656172887885695</v>
      </c>
      <c r="F37" s="18">
        <f t="shared" si="13"/>
        <v>0.39661073967482974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0.78376630388559132</v>
      </c>
      <c r="C38" s="18">
        <f t="shared" si="12"/>
        <v>-1.7488993225351579</v>
      </c>
      <c r="D38" s="18">
        <f t="shared" si="12"/>
        <v>1.1364736616722881</v>
      </c>
      <c r="E38" s="18">
        <f t="shared" si="12"/>
        <v>0.62464815311946698</v>
      </c>
      <c r="F38" s="18">
        <f t="shared" si="13"/>
        <v>0.79496820490327913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1.1135602589146476</v>
      </c>
      <c r="C39" s="18">
        <f t="shared" si="12"/>
        <v>-1.9631588303262171</v>
      </c>
      <c r="D39" s="18">
        <f t="shared" si="12"/>
        <v>0.96661455988995559</v>
      </c>
      <c r="E39" s="18">
        <f t="shared" si="12"/>
        <v>0.73643115266732728</v>
      </c>
      <c r="F39" s="18">
        <f t="shared" si="13"/>
        <v>0.81310058797250395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1.3845311799311588</v>
      </c>
      <c r="C41" s="18">
        <f>IF(D$5-C$5 &lt;&gt; 0,(EXP(LN(D14/C14)/(D$5-C$5))-1)*100,0)</f>
        <v>-0.70973280953252615</v>
      </c>
      <c r="D41" s="18">
        <f>IF(E$5-D$5 &lt;&gt; 0,(EXP(LN(E14/D14)/(E$5-D$5))-1)*100,0)</f>
        <v>0.7478197191458591</v>
      </c>
      <c r="E41" s="18">
        <f>IF(F$5-E$5 &lt;&gt; 0,(EXP(LN(F14/E14)/(F$5-E$5))-1)*100,0)</f>
        <v>0.46773174586265398</v>
      </c>
      <c r="F41" s="18">
        <f>IF(F$5-D$5 &lt;&gt; 0,(EXP(LN(F14/D14)/(F$5-D$5))-1)*100,0)</f>
        <v>0.56100777769414467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0.72500000000000675</v>
      </c>
      <c r="C45" s="27">
        <f>D7-C7</f>
        <v>1.2840000000000185</v>
      </c>
      <c r="D45" s="27">
        <f>E7-D7</f>
        <v>0.34699999999999598</v>
      </c>
      <c r="E45" s="27">
        <f>F7-E7</f>
        <v>0.4459999999999873</v>
      </c>
      <c r="F45" s="27">
        <f>F7-D7</f>
        <v>0.79299999999998327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2.7190000000000474</v>
      </c>
      <c r="C46" s="27">
        <f>D8-C8</f>
        <v>6.5999999999959869E-2</v>
      </c>
      <c r="D46" s="27">
        <f t="shared" si="14"/>
        <v>-0.95799999999994156</v>
      </c>
      <c r="E46" s="27">
        <f t="shared" si="14"/>
        <v>-2.2160000000000757</v>
      </c>
      <c r="F46" s="27">
        <f t="shared" ref="F46:F52" si="15">F8-D8</f>
        <v>-3.1740000000000173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5.1609999999999765</v>
      </c>
      <c r="C47" s="27">
        <f t="shared" ref="C47:C50" si="16">D9-C9</f>
        <v>-0.24399999999992872</v>
      </c>
      <c r="D47" s="27">
        <f t="shared" si="14"/>
        <v>1.265999999999913</v>
      </c>
      <c r="E47" s="27">
        <f t="shared" si="14"/>
        <v>1.6420000000000314</v>
      </c>
      <c r="F47" s="27">
        <f t="shared" si="15"/>
        <v>2.9079999999999444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4.2800000000000722</v>
      </c>
      <c r="C48" s="27">
        <f t="shared" si="16"/>
        <v>8.5999999999899046E-2</v>
      </c>
      <c r="D48" s="27">
        <f t="shared" si="14"/>
        <v>2.4510000000000645</v>
      </c>
      <c r="E48" s="27">
        <f t="shared" si="14"/>
        <v>3.7790000000000248</v>
      </c>
      <c r="F48" s="27">
        <f t="shared" si="15"/>
        <v>6.2300000000000892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3.7849999999999966</v>
      </c>
      <c r="C49" s="27">
        <f t="shared" si="16"/>
        <v>-2.1530000000001337</v>
      </c>
      <c r="D49" s="27">
        <f t="shared" si="14"/>
        <v>7.0310000000001054</v>
      </c>
      <c r="E49" s="27">
        <f t="shared" si="14"/>
        <v>8.22300000000007</v>
      </c>
      <c r="F49" s="27">
        <f t="shared" si="15"/>
        <v>15.254000000000175</v>
      </c>
    </row>
    <row r="50" spans="1:6" x14ac:dyDescent="0.2">
      <c r="A50" t="str">
        <f>$A$12</f>
        <v>Non-marketed services</v>
      </c>
      <c r="B50" s="27">
        <f t="shared" si="14"/>
        <v>3.9000000000000909</v>
      </c>
      <c r="C50" s="27">
        <f t="shared" si="16"/>
        <v>-1.7670000000000243</v>
      </c>
      <c r="D50" s="27">
        <f t="shared" si="14"/>
        <v>4.3479999999999563</v>
      </c>
      <c r="E50" s="27">
        <f t="shared" si="14"/>
        <v>7.0490000000000634</v>
      </c>
      <c r="F50" s="27">
        <f t="shared" si="15"/>
        <v>11.39700000000002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20.570000000000164</v>
      </c>
      <c r="C52" s="29">
        <f>D14-C14</f>
        <v>-2.7280000000001792</v>
      </c>
      <c r="D52" s="29">
        <f t="shared" si="14"/>
        <v>14.485000000000127</v>
      </c>
      <c r="E52" s="29">
        <f t="shared" si="14"/>
        <v>18.923000000000116</v>
      </c>
      <c r="F52" s="29">
        <f t="shared" si="15"/>
        <v>33.408000000000243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Swindon and Wiltshire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5.580999999999988</v>
      </c>
      <c r="C5" s="11">
        <v>5.7979999999999974</v>
      </c>
      <c r="D5" s="11">
        <v>7.1280000000000179</v>
      </c>
      <c r="E5" s="11">
        <v>7.3760000000000048</v>
      </c>
      <c r="F5" s="11">
        <v>7.5789999999999971</v>
      </c>
      <c r="G5" s="10"/>
    </row>
    <row r="6" spans="1:7" x14ac:dyDescent="0.2">
      <c r="A6" s="10" t="str">
        <f>name!B5</f>
        <v>Mining and quarrying</v>
      </c>
      <c r="B6" s="11">
        <v>0.45999999999999996</v>
      </c>
      <c r="C6" s="11">
        <v>0.14499999999999943</v>
      </c>
      <c r="D6" s="11">
        <v>0.14799999999999958</v>
      </c>
      <c r="E6" s="11">
        <v>0.1079999999999999</v>
      </c>
      <c r="F6" s="11">
        <v>6.9000000000000047E-2</v>
      </c>
    </row>
    <row r="7" spans="1:7" x14ac:dyDescent="0.2">
      <c r="A7" s="10" t="str">
        <f>name!B6</f>
        <v>Food drink and tobacco</v>
      </c>
      <c r="B7" s="11">
        <v>2.8350000000000004</v>
      </c>
      <c r="C7" s="11">
        <v>3.2220000000000004</v>
      </c>
      <c r="D7" s="11">
        <v>3.3229999999999973</v>
      </c>
      <c r="E7" s="11">
        <v>2.9969999999999968</v>
      </c>
      <c r="F7" s="11">
        <v>2.2639999999999985</v>
      </c>
      <c r="G7" s="11"/>
    </row>
    <row r="8" spans="1:7" x14ac:dyDescent="0.2">
      <c r="A8" s="10" t="str">
        <f>name!B7</f>
        <v>Engineering</v>
      </c>
      <c r="B8" s="11">
        <v>5.4660000000000117</v>
      </c>
      <c r="C8" s="11">
        <v>4.7949999999999786</v>
      </c>
      <c r="D8" s="11">
        <v>4.6869999999999861</v>
      </c>
      <c r="E8" s="11">
        <v>4.5350000000000019</v>
      </c>
      <c r="F8" s="11">
        <v>3.9800000000000058</v>
      </c>
      <c r="G8" s="11"/>
    </row>
    <row r="9" spans="1:7" x14ac:dyDescent="0.2">
      <c r="A9" s="10" t="str">
        <f>name!B8</f>
        <v>Rest of manufacturing</v>
      </c>
      <c r="B9" s="11">
        <v>21.368999999999971</v>
      </c>
      <c r="C9" s="11">
        <v>24.372000000000053</v>
      </c>
      <c r="D9" s="11">
        <v>24.445000000000007</v>
      </c>
      <c r="E9" s="11">
        <v>23.965000000000053</v>
      </c>
      <c r="F9" s="11">
        <v>23.036999999999971</v>
      </c>
      <c r="G9" s="11"/>
    </row>
    <row r="10" spans="1:7" x14ac:dyDescent="0.2">
      <c r="A10" s="10" t="str">
        <f>name!B9</f>
        <v>Electricity and gas</v>
      </c>
      <c r="B10" s="11">
        <v>0.63099999999999978</v>
      </c>
      <c r="C10" s="11">
        <v>0.90299999999999958</v>
      </c>
      <c r="D10" s="11">
        <v>1.1169999999999987</v>
      </c>
      <c r="E10" s="11">
        <v>1.0659999999999985</v>
      </c>
      <c r="F10" s="11">
        <v>1.0429999999999962</v>
      </c>
      <c r="G10" s="11"/>
    </row>
    <row r="11" spans="1:7" x14ac:dyDescent="0.2">
      <c r="A11" s="10" t="str">
        <f>name!B10</f>
        <v>Water and sewerage</v>
      </c>
      <c r="B11" s="11">
        <v>3.0239999999999996</v>
      </c>
      <c r="C11" s="11">
        <v>3.5749999999999971</v>
      </c>
      <c r="D11" s="11">
        <v>3.3119999999999967</v>
      </c>
      <c r="E11" s="11">
        <v>3.5020000000000064</v>
      </c>
      <c r="F11" s="11">
        <v>3.8070000000000022</v>
      </c>
      <c r="G11" s="11"/>
    </row>
    <row r="12" spans="1:7" x14ac:dyDescent="0.2">
      <c r="A12" s="10" t="str">
        <f>name!B11</f>
        <v>Construction</v>
      </c>
      <c r="B12" s="11">
        <v>21.527000000000022</v>
      </c>
      <c r="C12" s="11">
        <v>26.687999999999999</v>
      </c>
      <c r="D12" s="11">
        <v>26.44400000000007</v>
      </c>
      <c r="E12" s="11">
        <v>27.709999999999983</v>
      </c>
      <c r="F12" s="11">
        <v>29.352000000000015</v>
      </c>
      <c r="G12" s="11"/>
    </row>
    <row r="13" spans="1:7" x14ac:dyDescent="0.2">
      <c r="A13" s="10" t="str">
        <f>name!B12</f>
        <v>Wholesale and retail trade</v>
      </c>
      <c r="B13" s="11">
        <v>56.570000000000014</v>
      </c>
      <c r="C13" s="11">
        <v>56.90500000000003</v>
      </c>
      <c r="D13" s="11">
        <v>57.989999999999959</v>
      </c>
      <c r="E13" s="11">
        <v>58.22300000000002</v>
      </c>
      <c r="F13" s="11">
        <v>58.402000000000044</v>
      </c>
      <c r="G13" s="11"/>
    </row>
    <row r="14" spans="1:7" x14ac:dyDescent="0.2">
      <c r="A14" s="10" t="str">
        <f>name!B13</f>
        <v>Transport and storage</v>
      </c>
      <c r="B14" s="11">
        <v>16.730999999999998</v>
      </c>
      <c r="C14" s="11">
        <v>16.973999999999986</v>
      </c>
      <c r="D14" s="11">
        <v>16.856000000000002</v>
      </c>
      <c r="E14" s="11">
        <v>17.263999999999999</v>
      </c>
      <c r="F14" s="11">
        <v>17.238000000000032</v>
      </c>
      <c r="G14" s="11"/>
    </row>
    <row r="15" spans="1:7" x14ac:dyDescent="0.2">
      <c r="A15" s="10" t="str">
        <f>name!B14</f>
        <v>Accommodation and food</v>
      </c>
      <c r="B15" s="11">
        <v>24.176999999999975</v>
      </c>
      <c r="C15" s="11">
        <v>27.87900000000004</v>
      </c>
      <c r="D15" s="11">
        <v>26.998000000000001</v>
      </c>
      <c r="E15" s="11">
        <v>28.80800000000001</v>
      </c>
      <c r="F15" s="11">
        <v>32.433999999999983</v>
      </c>
      <c r="G15" s="11"/>
    </row>
    <row r="16" spans="1:7" x14ac:dyDescent="0.2">
      <c r="A16" s="10" t="str">
        <f>name!B15</f>
        <v>Media</v>
      </c>
      <c r="B16" s="11">
        <v>1.5609999999999988</v>
      </c>
      <c r="C16" s="11">
        <v>2.1629999999999949</v>
      </c>
      <c r="D16" s="11">
        <v>1.9930000000000001</v>
      </c>
      <c r="E16" s="11">
        <v>1.9300000000000013</v>
      </c>
      <c r="F16" s="11">
        <v>1.8819999999999983</v>
      </c>
      <c r="G16" s="11"/>
    </row>
    <row r="17" spans="1:7" x14ac:dyDescent="0.2">
      <c r="A17" s="10" t="str">
        <f>name!B16</f>
        <v>Information technology</v>
      </c>
      <c r="B17" s="11">
        <v>12.216999999999983</v>
      </c>
      <c r="C17" s="11">
        <v>9.4239999999999782</v>
      </c>
      <c r="D17" s="11">
        <v>9.1320000000000032</v>
      </c>
      <c r="E17" s="11">
        <v>9.6109999999999953</v>
      </c>
      <c r="F17" s="11">
        <v>10.118000000000032</v>
      </c>
      <c r="G17" s="11"/>
    </row>
    <row r="18" spans="1:7" x14ac:dyDescent="0.2">
      <c r="A18" s="10" t="str">
        <f>name!B17</f>
        <v>Finance and insurance</v>
      </c>
      <c r="B18" s="11">
        <v>17.727000000000007</v>
      </c>
      <c r="C18" s="11">
        <v>13.64800000000001</v>
      </c>
      <c r="D18" s="11">
        <v>15.479000000000008</v>
      </c>
      <c r="E18" s="11">
        <v>15.463999999999993</v>
      </c>
      <c r="F18" s="11">
        <v>14.781000000000031</v>
      </c>
      <c r="G18" s="11"/>
    </row>
    <row r="19" spans="1:7" x14ac:dyDescent="0.2">
      <c r="A19" s="10" t="str">
        <f>name!B18</f>
        <v>Real estate</v>
      </c>
      <c r="B19" s="11">
        <v>6.2790000000000052</v>
      </c>
      <c r="C19" s="11">
        <v>6.5939999999999959</v>
      </c>
      <c r="D19" s="11">
        <v>6.8489999999999736</v>
      </c>
      <c r="E19" s="11">
        <v>6.1269999999999971</v>
      </c>
      <c r="F19" s="11">
        <v>6.1689999999999987</v>
      </c>
      <c r="G19" s="11"/>
    </row>
    <row r="20" spans="1:7" x14ac:dyDescent="0.2">
      <c r="A20" s="10" t="str">
        <f>name!B19</f>
        <v>Professional services</v>
      </c>
      <c r="B20" s="11">
        <v>33.249000000000073</v>
      </c>
      <c r="C20" s="11">
        <v>40.181000000000012</v>
      </c>
      <c r="D20" s="11">
        <v>39.257999999999996</v>
      </c>
      <c r="E20" s="11">
        <v>42.114000000000004</v>
      </c>
      <c r="F20" s="11">
        <v>46.153000000000013</v>
      </c>
      <c r="G20" s="11"/>
    </row>
    <row r="21" spans="1:7" x14ac:dyDescent="0.2">
      <c r="A21" s="10" t="str">
        <f>name!B20</f>
        <v>Support services</v>
      </c>
      <c r="B21" s="11">
        <v>28.791999999999977</v>
      </c>
      <c r="C21" s="11">
        <v>29.373000000000026</v>
      </c>
      <c r="D21" s="11">
        <v>28.669999999999938</v>
      </c>
      <c r="E21" s="11">
        <v>30.885000000000048</v>
      </c>
      <c r="F21" s="11">
        <v>32.969000000000023</v>
      </c>
      <c r="G21" s="11"/>
    </row>
    <row r="22" spans="1:7" x14ac:dyDescent="0.2">
      <c r="A22" s="10" t="str">
        <f>name!B21</f>
        <v>Public admin. and defence</v>
      </c>
      <c r="B22" s="11">
        <v>17.510999999999967</v>
      </c>
      <c r="C22" s="11">
        <v>16.630999999999972</v>
      </c>
      <c r="D22" s="11">
        <v>17.909000000000049</v>
      </c>
      <c r="E22" s="11">
        <v>18.07399999999997</v>
      </c>
      <c r="F22" s="11">
        <v>18.075999999999979</v>
      </c>
      <c r="G22" s="11"/>
    </row>
    <row r="23" spans="1:7" x14ac:dyDescent="0.2">
      <c r="A23" s="10" t="str">
        <f>name!B22</f>
        <v>Education</v>
      </c>
      <c r="B23" s="11">
        <v>26.901000000000021</v>
      </c>
      <c r="C23" s="11">
        <v>29.864000000000029</v>
      </c>
      <c r="D23" s="11">
        <v>28.479999999999968</v>
      </c>
      <c r="E23" s="11">
        <v>29.184999999999999</v>
      </c>
      <c r="F23" s="11">
        <v>31.154000000000003</v>
      </c>
      <c r="G23" s="11"/>
    </row>
    <row r="24" spans="1:7" x14ac:dyDescent="0.2">
      <c r="A24" s="10" t="str">
        <f>name!B23</f>
        <v>Health and social work</v>
      </c>
      <c r="B24" s="11">
        <v>41.69599999999992</v>
      </c>
      <c r="C24" s="11">
        <v>43.512999999999998</v>
      </c>
      <c r="D24" s="11">
        <v>41.851999999999968</v>
      </c>
      <c r="E24" s="11">
        <v>45.32999999999997</v>
      </c>
      <c r="F24" s="11">
        <v>50.408000000000015</v>
      </c>
      <c r="G24" s="11"/>
    </row>
    <row r="25" spans="1:7" x14ac:dyDescent="0.2">
      <c r="A25" s="10" t="str">
        <f>name!B24</f>
        <v>Arts and entertainment</v>
      </c>
      <c r="B25" s="11">
        <v>9.9309999999999921</v>
      </c>
      <c r="C25" s="11">
        <v>10.811000000000016</v>
      </c>
      <c r="D25" s="11">
        <v>9.6699999999999733</v>
      </c>
      <c r="E25" s="11">
        <v>11.497999999999994</v>
      </c>
      <c r="F25" s="11">
        <v>13.458000000000014</v>
      </c>
      <c r="G25" s="11"/>
    </row>
    <row r="26" spans="1:7" x14ac:dyDescent="0.2">
      <c r="A26" s="10" t="str">
        <f>name!B25</f>
        <v>Other services</v>
      </c>
      <c r="B26" s="11">
        <v>9.5649999999999995</v>
      </c>
      <c r="C26" s="11">
        <v>10.912000000000004</v>
      </c>
      <c r="D26" s="11">
        <v>9.9020000000000206</v>
      </c>
      <c r="E26" s="11">
        <v>10.354999999999995</v>
      </c>
      <c r="F26" s="11">
        <v>10.676999999999989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363.7999999999999</v>
      </c>
      <c r="C28" s="11">
        <f t="shared" ref="C28:F28" si="0">SUM(C5:C26)</f>
        <v>384.37000000000006</v>
      </c>
      <c r="D28" s="11">
        <f t="shared" si="0"/>
        <v>381.64199999999994</v>
      </c>
      <c r="E28" s="11">
        <f t="shared" si="0"/>
        <v>396.12700000000012</v>
      </c>
      <c r="F28" s="11">
        <f t="shared" si="0"/>
        <v>415.05000000000013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1.5340846619021413</v>
      </c>
      <c r="C32" s="18">
        <f t="shared" ref="C32:E32" si="1">C5/C$28*100</f>
        <v>1.5084423862424217</v>
      </c>
      <c r="D32" s="18">
        <f t="shared" si="1"/>
        <v>1.8677189617494978</v>
      </c>
      <c r="E32" s="18">
        <f t="shared" si="1"/>
        <v>1.86202909672908</v>
      </c>
      <c r="F32" s="18">
        <f>F5/F$28*100</f>
        <v>1.8260450548126719</v>
      </c>
    </row>
    <row r="33" spans="1:6" x14ac:dyDescent="0.2">
      <c r="A33" t="str">
        <f>$A$6</f>
        <v>Mining and quarrying</v>
      </c>
      <c r="B33" s="18">
        <f t="shared" ref="B33:F53" si="2">B6/B$28*100</f>
        <v>0.12644310060472788</v>
      </c>
      <c r="C33" s="18">
        <f t="shared" si="2"/>
        <v>3.7724067955355364E-2</v>
      </c>
      <c r="D33" s="18">
        <f t="shared" si="2"/>
        <v>3.8779798869097111E-2</v>
      </c>
      <c r="E33" s="18">
        <f t="shared" si="2"/>
        <v>2.7263983520436592E-2</v>
      </c>
      <c r="F33" s="18">
        <f t="shared" si="2"/>
        <v>1.6624503071919053E-2</v>
      </c>
    </row>
    <row r="34" spans="1:6" x14ac:dyDescent="0.2">
      <c r="A34" t="str">
        <f>$A$7</f>
        <v>Food drink and tobacco</v>
      </c>
      <c r="B34" s="18">
        <f t="shared" si="2"/>
        <v>0.77927432655305151</v>
      </c>
      <c r="C34" s="18">
        <f t="shared" si="2"/>
        <v>0.83825480656658946</v>
      </c>
      <c r="D34" s="18">
        <f t="shared" si="2"/>
        <v>0.87071129487844567</v>
      </c>
      <c r="E34" s="18">
        <f t="shared" si="2"/>
        <v>0.75657554269211535</v>
      </c>
      <c r="F34" s="18">
        <f t="shared" si="2"/>
        <v>0.54547644862064759</v>
      </c>
    </row>
    <row r="35" spans="1:6" x14ac:dyDescent="0.2">
      <c r="A35" t="str">
        <f>$A$8</f>
        <v>Engineering</v>
      </c>
      <c r="B35" s="18">
        <f t="shared" si="2"/>
        <v>1.5024738867509657</v>
      </c>
      <c r="C35" s="18">
        <f t="shared" si="2"/>
        <v>1.2474959023857164</v>
      </c>
      <c r="D35" s="18">
        <f t="shared" si="2"/>
        <v>1.22811430607742</v>
      </c>
      <c r="E35" s="18">
        <f t="shared" si="2"/>
        <v>1.1448348635664825</v>
      </c>
      <c r="F35" s="18">
        <f t="shared" si="2"/>
        <v>0.95892061197446199</v>
      </c>
    </row>
    <row r="36" spans="1:6" x14ac:dyDescent="0.2">
      <c r="A36" t="str">
        <f>$A$9</f>
        <v>Rest of manufacturing</v>
      </c>
      <c r="B36" s="18">
        <f t="shared" si="2"/>
        <v>5.8738317757009284</v>
      </c>
      <c r="C36" s="18">
        <f t="shared" si="2"/>
        <v>6.3407654083305269</v>
      </c>
      <c r="D36" s="18">
        <f t="shared" si="2"/>
        <v>6.405217455101905</v>
      </c>
      <c r="E36" s="18">
        <f t="shared" si="2"/>
        <v>6.049827454326528</v>
      </c>
      <c r="F36" s="18">
        <f t="shared" si="2"/>
        <v>5.5504156125767894</v>
      </c>
    </row>
    <row r="37" spans="1:6" x14ac:dyDescent="0.2">
      <c r="A37" t="str">
        <f>$A$10</f>
        <v>Electricity and gas</v>
      </c>
      <c r="B37" s="18">
        <f t="shared" si="2"/>
        <v>0.17344694887300713</v>
      </c>
      <c r="C37" s="18">
        <f t="shared" si="2"/>
        <v>0.23492988526680006</v>
      </c>
      <c r="D37" s="18">
        <f t="shared" si="2"/>
        <v>0.29268267119446989</v>
      </c>
      <c r="E37" s="18">
        <f t="shared" si="2"/>
        <v>0.26910561511838332</v>
      </c>
      <c r="F37" s="18">
        <f t="shared" si="2"/>
        <v>0.25129502469581877</v>
      </c>
    </row>
    <row r="38" spans="1:6" x14ac:dyDescent="0.2">
      <c r="A38" t="str">
        <f>$A$11</f>
        <v>Water and sewerage</v>
      </c>
      <c r="B38" s="18">
        <f t="shared" si="2"/>
        <v>0.83122594832325469</v>
      </c>
      <c r="C38" s="18">
        <f t="shared" si="2"/>
        <v>0.93009339958893689</v>
      </c>
      <c r="D38" s="18">
        <f t="shared" si="2"/>
        <v>0.86782901253006672</v>
      </c>
      <c r="E38" s="18">
        <f t="shared" si="2"/>
        <v>0.88405991007934459</v>
      </c>
      <c r="F38" s="18">
        <f t="shared" si="2"/>
        <v>0.91723888688109889</v>
      </c>
    </row>
    <row r="39" spans="1:6" x14ac:dyDescent="0.2">
      <c r="A39" t="str">
        <f>$A$12</f>
        <v>Construction</v>
      </c>
      <c r="B39" s="18">
        <f t="shared" si="2"/>
        <v>5.9172622319956094</v>
      </c>
      <c r="C39" s="18">
        <f t="shared" si="2"/>
        <v>6.9433098316726056</v>
      </c>
      <c r="D39" s="18">
        <f t="shared" si="2"/>
        <v>6.9290067655027681</v>
      </c>
      <c r="E39" s="18">
        <f t="shared" si="2"/>
        <v>6.9952313273268354</v>
      </c>
      <c r="F39" s="18">
        <f t="shared" si="2"/>
        <v>7.0719190458980856</v>
      </c>
    </row>
    <row r="40" spans="1:6" x14ac:dyDescent="0.2">
      <c r="A40" t="str">
        <f>$A$13</f>
        <v>Wholesale and retail trade</v>
      </c>
      <c r="B40" s="18">
        <f t="shared" si="2"/>
        <v>15.549752611324912</v>
      </c>
      <c r="C40" s="18">
        <f t="shared" si="2"/>
        <v>14.804745427582802</v>
      </c>
      <c r="D40" s="18">
        <f t="shared" si="2"/>
        <v>15.194868489317207</v>
      </c>
      <c r="E40" s="18">
        <f t="shared" si="2"/>
        <v>14.698064004725758</v>
      </c>
      <c r="F40" s="18">
        <f t="shared" si="2"/>
        <v>14.071075774003139</v>
      </c>
    </row>
    <row r="41" spans="1:6" x14ac:dyDescent="0.2">
      <c r="A41" t="str">
        <f>$A$14</f>
        <v>Transport and storage</v>
      </c>
      <c r="B41" s="18">
        <f t="shared" si="2"/>
        <v>4.5989554700384838</v>
      </c>
      <c r="C41" s="18">
        <f t="shared" si="2"/>
        <v>4.4160574446496819</v>
      </c>
      <c r="D41" s="18">
        <f t="shared" si="2"/>
        <v>4.4167046603885325</v>
      </c>
      <c r="E41" s="18">
        <f t="shared" si="2"/>
        <v>4.3581982546001647</v>
      </c>
      <c r="F41" s="18">
        <f t="shared" si="2"/>
        <v>4.1532345500542167</v>
      </c>
    </row>
    <row r="42" spans="1:6" x14ac:dyDescent="0.2">
      <c r="A42" t="str">
        <f>$A$15</f>
        <v>Accommodation and food</v>
      </c>
      <c r="B42" s="18">
        <f t="shared" si="2"/>
        <v>6.6456844420010945</v>
      </c>
      <c r="C42" s="18">
        <f t="shared" si="2"/>
        <v>7.2531675208783302</v>
      </c>
      <c r="D42" s="18">
        <f t="shared" si="2"/>
        <v>7.0741689855938299</v>
      </c>
      <c r="E42" s="18">
        <f t="shared" si="2"/>
        <v>7.2724151597846145</v>
      </c>
      <c r="F42" s="18">
        <f t="shared" si="2"/>
        <v>7.8144801831104616</v>
      </c>
    </row>
    <row r="43" spans="1:6" x14ac:dyDescent="0.2">
      <c r="A43" t="str">
        <f>$A$16</f>
        <v>Media</v>
      </c>
      <c r="B43" s="18">
        <f t="shared" si="2"/>
        <v>0.42908191313908717</v>
      </c>
      <c r="C43" s="18">
        <f t="shared" si="2"/>
        <v>0.5627390274995433</v>
      </c>
      <c r="D43" s="18">
        <f t="shared" si="2"/>
        <v>0.52221715639264032</v>
      </c>
      <c r="E43" s="18">
        <f t="shared" si="2"/>
        <v>0.48721748328187697</v>
      </c>
      <c r="F43" s="18">
        <f t="shared" si="2"/>
        <v>0.45343934465726965</v>
      </c>
    </row>
    <row r="44" spans="1:6" x14ac:dyDescent="0.2">
      <c r="A44" t="str">
        <f>$A$17</f>
        <v>Information technology</v>
      </c>
      <c r="B44" s="18">
        <f t="shared" si="2"/>
        <v>3.358163826278171</v>
      </c>
      <c r="C44" s="18">
        <f t="shared" si="2"/>
        <v>2.4518042511122036</v>
      </c>
      <c r="D44" s="18">
        <f t="shared" si="2"/>
        <v>2.3928184004905133</v>
      </c>
      <c r="E44" s="18">
        <f t="shared" si="2"/>
        <v>2.426242089027002</v>
      </c>
      <c r="F44" s="18">
        <f t="shared" si="2"/>
        <v>2.437778580893875</v>
      </c>
    </row>
    <row r="45" spans="1:6" x14ac:dyDescent="0.2">
      <c r="A45" t="str">
        <f>$A$18</f>
        <v>Finance and insurance</v>
      </c>
      <c r="B45" s="18">
        <f t="shared" si="2"/>
        <v>4.8727322704782878</v>
      </c>
      <c r="C45" s="18">
        <f t="shared" si="2"/>
        <v>3.550745375549603</v>
      </c>
      <c r="D45" s="18">
        <f t="shared" si="2"/>
        <v>4.0558953155051096</v>
      </c>
      <c r="E45" s="18">
        <f t="shared" si="2"/>
        <v>3.9037985292595527</v>
      </c>
      <c r="F45" s="18">
        <f t="shared" si="2"/>
        <v>3.5612576797976212</v>
      </c>
    </row>
    <row r="46" spans="1:6" x14ac:dyDescent="0.2">
      <c r="A46" t="str">
        <f>$A$19</f>
        <v>Real estate</v>
      </c>
      <c r="B46" s="18">
        <f t="shared" si="2"/>
        <v>1.7259483232545374</v>
      </c>
      <c r="C46" s="18">
        <f t="shared" si="2"/>
        <v>1.715534511018028</v>
      </c>
      <c r="D46" s="18">
        <f t="shared" si="2"/>
        <v>1.7946138003678773</v>
      </c>
      <c r="E46" s="18">
        <f t="shared" si="2"/>
        <v>1.5467261762010656</v>
      </c>
      <c r="F46" s="18">
        <f t="shared" si="2"/>
        <v>1.4863269485604136</v>
      </c>
    </row>
    <row r="47" spans="1:6" x14ac:dyDescent="0.2">
      <c r="A47" s="10" t="str">
        <f>$A$20</f>
        <v>Professional services</v>
      </c>
      <c r="B47" s="18">
        <f t="shared" si="2"/>
        <v>9.1393622869708846</v>
      </c>
      <c r="C47" s="18">
        <f t="shared" si="2"/>
        <v>10.453729479407864</v>
      </c>
      <c r="D47" s="18">
        <f t="shared" si="2"/>
        <v>10.286603675696071</v>
      </c>
      <c r="E47" s="18">
        <f t="shared" si="2"/>
        <v>10.631438907219147</v>
      </c>
      <c r="F47" s="18">
        <f t="shared" si="2"/>
        <v>11.119865076496808</v>
      </c>
    </row>
    <row r="48" spans="1:6" x14ac:dyDescent="0.2">
      <c r="A48" s="10" t="str">
        <f>$A$21</f>
        <v>Support services</v>
      </c>
      <c r="B48" s="18">
        <f t="shared" si="2"/>
        <v>7.9142385926333105</v>
      </c>
      <c r="C48" s="18">
        <f t="shared" si="2"/>
        <v>7.6418555038114375</v>
      </c>
      <c r="D48" s="18">
        <f t="shared" si="2"/>
        <v>7.5122759025473984</v>
      </c>
      <c r="E48" s="18">
        <f t="shared" si="2"/>
        <v>7.7967419539693177</v>
      </c>
      <c r="F48" s="18">
        <f t="shared" si="2"/>
        <v>7.9433803156246263</v>
      </c>
    </row>
    <row r="49" spans="1:9" x14ac:dyDescent="0.2">
      <c r="A49" s="10" t="str">
        <f>$A$22</f>
        <v>Public admin. and defence</v>
      </c>
      <c r="B49" s="18">
        <f t="shared" si="2"/>
        <v>4.8133589884551871</v>
      </c>
      <c r="C49" s="18">
        <f t="shared" si="2"/>
        <v>4.3268205114863196</v>
      </c>
      <c r="D49" s="18">
        <f t="shared" si="2"/>
        <v>4.6926176888288111</v>
      </c>
      <c r="E49" s="18">
        <f t="shared" si="2"/>
        <v>4.5626781310034312</v>
      </c>
      <c r="F49" s="18">
        <f t="shared" si="2"/>
        <v>4.3551379351885249</v>
      </c>
    </row>
    <row r="50" spans="1:9" x14ac:dyDescent="0.2">
      <c r="A50" s="10" t="str">
        <f>$A$23</f>
        <v>Education</v>
      </c>
      <c r="B50" s="18">
        <f t="shared" si="2"/>
        <v>7.3944474986256266</v>
      </c>
      <c r="C50" s="18">
        <f t="shared" si="2"/>
        <v>7.7695970028878483</v>
      </c>
      <c r="D50" s="18">
        <f t="shared" si="2"/>
        <v>7.4624910256208628</v>
      </c>
      <c r="E50" s="18">
        <f t="shared" si="2"/>
        <v>7.3675866578142841</v>
      </c>
      <c r="F50" s="18">
        <f t="shared" si="2"/>
        <v>7.5060836043850125</v>
      </c>
    </row>
    <row r="51" spans="1:9" x14ac:dyDescent="0.2">
      <c r="A51" s="10" t="str">
        <f>$A$24</f>
        <v>Health and social work</v>
      </c>
      <c r="B51" s="18">
        <f t="shared" si="2"/>
        <v>11.461242440901575</v>
      </c>
      <c r="C51" s="18">
        <f t="shared" si="2"/>
        <v>11.320602544423339</v>
      </c>
      <c r="D51" s="18">
        <f t="shared" si="2"/>
        <v>10.966298258577403</v>
      </c>
      <c r="E51" s="18">
        <f t="shared" si="2"/>
        <v>11.443299749827695</v>
      </c>
      <c r="F51" s="18">
        <f t="shared" si="2"/>
        <v>12.145042765931816</v>
      </c>
    </row>
    <row r="52" spans="1:9" x14ac:dyDescent="0.2">
      <c r="A52" s="10" t="str">
        <f>$A$25</f>
        <v>Arts and entertainment</v>
      </c>
      <c r="B52" s="18">
        <f t="shared" si="2"/>
        <v>2.7297965915338085</v>
      </c>
      <c r="C52" s="18">
        <f t="shared" si="2"/>
        <v>2.8126544735541312</v>
      </c>
      <c r="D52" s="18">
        <f t="shared" si="2"/>
        <v>2.5337882098930344</v>
      </c>
      <c r="E52" s="18">
        <f t="shared" si="2"/>
        <v>2.9026044677590748</v>
      </c>
      <c r="F52" s="18">
        <f t="shared" si="2"/>
        <v>3.2425009035056038</v>
      </c>
    </row>
    <row r="53" spans="1:9" x14ac:dyDescent="0.2">
      <c r="A53" s="10" t="str">
        <f>$A$26</f>
        <v>Other services</v>
      </c>
      <c r="B53" s="18">
        <f t="shared" si="2"/>
        <v>2.6291918636613532</v>
      </c>
      <c r="C53" s="18">
        <f t="shared" si="2"/>
        <v>2.8389312381299279</v>
      </c>
      <c r="D53" s="18">
        <f t="shared" si="2"/>
        <v>2.5945781648770372</v>
      </c>
      <c r="E53" s="18">
        <f t="shared" si="2"/>
        <v>2.6140606421677877</v>
      </c>
      <c r="F53" s="18">
        <f t="shared" si="2"/>
        <v>2.5724611492591221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Swindon and Wiltshire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0.95818797290310176</v>
      </c>
      <c r="C63" s="18">
        <f>IF(AND(D$3-C$3 &lt;&gt; 0,C5&lt;&gt;0,D5&lt;&gt;0),(EXP(LN(D5/C5)/(D$3-C$3))-1)*100,0)</f>
        <v>22.938944463608514</v>
      </c>
      <c r="D63" s="18">
        <f t="shared" ref="B63:E78" si="3">IF(AND(E$3-D$3 &lt;&gt; 0,D5&lt;&gt;0,E5&lt;&gt;0),(EXP(LN(E5/D5)/(E$3-D$3))-1)*100,0)</f>
        <v>0.6863606536860356</v>
      </c>
      <c r="E63" s="18">
        <f t="shared" si="3"/>
        <v>0.27186667476062354</v>
      </c>
      <c r="F63" s="18">
        <f>IF(AND(F$3-D$3 &lt;&gt; 0,D5&lt;&gt;0,F5&lt;&gt;0),(EXP(LN(F5/D5)/(F$3-D$3))-1)*100,0)</f>
        <v>0.40984139324287128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-25.070550370350741</v>
      </c>
      <c r="C64" s="18">
        <f t="shared" ref="C64:C78" si="4">IF(AND(D$3-C$3 &lt;&gt; 0,C6&lt;&gt;0,D6&lt;&gt;0),(EXP(LN(D6/C6)/(D$3-C$3))-1)*100,0)</f>
        <v>2.0689655172414945</v>
      </c>
      <c r="D64" s="18">
        <f t="shared" si="3"/>
        <v>-6.1071745830235784</v>
      </c>
      <c r="E64" s="18">
        <f t="shared" si="3"/>
        <v>-4.3813663486479415</v>
      </c>
      <c r="F64" s="18">
        <f t="shared" ref="F64:F84" si="5">IF(AND(F$3-D$3 &lt;&gt; 0,D6&lt;&gt;0,F6&lt;&gt;0),(EXP(LN(F6/D6)/(F$3-D$3))-1)*100,0)</f>
        <v>-4.9601318746278604</v>
      </c>
    </row>
    <row r="65" spans="1:6" x14ac:dyDescent="0.2">
      <c r="A65" t="str">
        <f>$A$7</f>
        <v>Food drink and tobacco</v>
      </c>
      <c r="B65" s="18">
        <f t="shared" si="3"/>
        <v>3.2507269900133196</v>
      </c>
      <c r="C65" s="18">
        <f t="shared" si="4"/>
        <v>3.1346989447547102</v>
      </c>
      <c r="D65" s="18">
        <f t="shared" si="3"/>
        <v>-2.0439463667943247</v>
      </c>
      <c r="E65" s="18">
        <f t="shared" si="3"/>
        <v>-2.7658173314273227</v>
      </c>
      <c r="F65" s="18">
        <f t="shared" si="5"/>
        <v>-2.5257866996153622</v>
      </c>
    </row>
    <row r="66" spans="1:6" x14ac:dyDescent="0.2">
      <c r="A66" t="str">
        <f>$A$8</f>
        <v>Engineering</v>
      </c>
      <c r="B66" s="18">
        <f t="shared" si="3"/>
        <v>-3.221308473178297</v>
      </c>
      <c r="C66" s="18">
        <f t="shared" si="4"/>
        <v>-2.2523461939518929</v>
      </c>
      <c r="D66" s="18">
        <f t="shared" si="3"/>
        <v>-0.65718374715607597</v>
      </c>
      <c r="E66" s="18">
        <f t="shared" si="3"/>
        <v>-1.2969488277396413</v>
      </c>
      <c r="F66" s="18">
        <f t="shared" si="5"/>
        <v>-1.0841529016575979</v>
      </c>
    </row>
    <row r="67" spans="1:6" x14ac:dyDescent="0.2">
      <c r="A67" t="str">
        <f>$A$9</f>
        <v>Rest of manufacturing</v>
      </c>
      <c r="B67" s="18">
        <f t="shared" si="3"/>
        <v>3.3419715196433275</v>
      </c>
      <c r="C67" s="18">
        <f t="shared" si="4"/>
        <v>0.29952404398472243</v>
      </c>
      <c r="D67" s="18">
        <f t="shared" si="3"/>
        <v>-0.39583974922829945</v>
      </c>
      <c r="E67" s="18">
        <f t="shared" si="3"/>
        <v>-0.39414932037925565</v>
      </c>
      <c r="F67" s="18">
        <f t="shared" si="5"/>
        <v>-0.3947127998499278</v>
      </c>
    </row>
    <row r="68" spans="1:6" x14ac:dyDescent="0.2">
      <c r="A68" t="str">
        <f>$A$10</f>
        <v>Electricity and gas</v>
      </c>
      <c r="B68" s="18">
        <f t="shared" si="3"/>
        <v>9.3741265379375882</v>
      </c>
      <c r="C68" s="18">
        <f t="shared" si="4"/>
        <v>23.698781838316641</v>
      </c>
      <c r="D68" s="18">
        <f t="shared" si="3"/>
        <v>-0.93030948087463594</v>
      </c>
      <c r="E68" s="18">
        <f t="shared" si="3"/>
        <v>-0.21788378517750839</v>
      </c>
      <c r="F68" s="18">
        <f t="shared" si="5"/>
        <v>-0.45592644589594888</v>
      </c>
    </row>
    <row r="69" spans="1:6" x14ac:dyDescent="0.2">
      <c r="A69" t="str">
        <f>$A$11</f>
        <v>Water and sewerage</v>
      </c>
      <c r="B69" s="18">
        <f t="shared" si="3"/>
        <v>4.2734072493133546</v>
      </c>
      <c r="C69" s="18">
        <f t="shared" si="4"/>
        <v>-7.356643356643378</v>
      </c>
      <c r="D69" s="18">
        <f t="shared" si="3"/>
        <v>1.1218864170275511</v>
      </c>
      <c r="E69" s="18">
        <f t="shared" si="3"/>
        <v>0.83856889109790167</v>
      </c>
      <c r="F69" s="18">
        <f t="shared" si="5"/>
        <v>0.93291975830611662</v>
      </c>
    </row>
    <row r="70" spans="1:6" x14ac:dyDescent="0.2">
      <c r="A70" t="str">
        <f>$A$12</f>
        <v>Construction</v>
      </c>
      <c r="B70" s="18">
        <f t="shared" si="3"/>
        <v>5.5195983726548103</v>
      </c>
      <c r="C70" s="18">
        <f t="shared" si="4"/>
        <v>-0.9142685851316279</v>
      </c>
      <c r="D70" s="18">
        <f t="shared" si="3"/>
        <v>0.93966881203115804</v>
      </c>
      <c r="E70" s="18">
        <f t="shared" si="3"/>
        <v>0.57733346463189061</v>
      </c>
      <c r="F70" s="18">
        <f t="shared" si="5"/>
        <v>0.69796716635881495</v>
      </c>
    </row>
    <row r="71" spans="1:6" x14ac:dyDescent="0.2">
      <c r="A71" t="str">
        <f>$A$13</f>
        <v>Wholesale and retail trade</v>
      </c>
      <c r="B71" s="18">
        <f t="shared" si="3"/>
        <v>0.14771903170478495</v>
      </c>
      <c r="C71" s="18">
        <f t="shared" si="4"/>
        <v>1.906686582901207</v>
      </c>
      <c r="D71" s="18">
        <f t="shared" si="3"/>
        <v>8.0229842651879935E-2</v>
      </c>
      <c r="E71" s="18">
        <f t="shared" si="3"/>
        <v>3.0701413408551481E-2</v>
      </c>
      <c r="F71" s="18">
        <f t="shared" si="5"/>
        <v>4.7208165780698863E-2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0.36113742224015422</v>
      </c>
      <c r="C72" s="18">
        <f t="shared" si="4"/>
        <v>-0.69518086485202968</v>
      </c>
      <c r="D72" s="18">
        <f t="shared" si="3"/>
        <v>0.47948048668320364</v>
      </c>
      <c r="E72" s="18">
        <f t="shared" si="3"/>
        <v>-1.5070457198185228E-2</v>
      </c>
      <c r="F72" s="18">
        <f t="shared" si="5"/>
        <v>0.14950880462845095</v>
      </c>
    </row>
    <row r="73" spans="1:6" x14ac:dyDescent="0.2">
      <c r="A73" t="str">
        <f>$A$15</f>
        <v>Accommodation and food</v>
      </c>
      <c r="B73" s="18">
        <f t="shared" si="6"/>
        <v>3.6259906432422273</v>
      </c>
      <c r="C73" s="18">
        <f>IF(AND(D$3-C$3 &lt;&gt; 0,C15&lt;&gt;0,D15&lt;&gt;0),(EXP(LN(D15/C15)/(D$3-C$3))-1)*100,0)</f>
        <v>-3.1600846515299597</v>
      </c>
      <c r="D73" s="18">
        <f t="shared" si="3"/>
        <v>1.3062648050717884</v>
      </c>
      <c r="E73" s="18">
        <f t="shared" si="3"/>
        <v>1.1925966842235125</v>
      </c>
      <c r="F73" s="18">
        <f t="shared" si="5"/>
        <v>1.2304718798318737</v>
      </c>
    </row>
    <row r="74" spans="1:6" x14ac:dyDescent="0.2">
      <c r="A74" t="str">
        <f>$A$16</f>
        <v>Media</v>
      </c>
      <c r="B74" s="18">
        <f t="shared" si="6"/>
        <v>8.4959193230566008</v>
      </c>
      <c r="C74" s="18">
        <f>IF(AND(D$3-C$3 &lt;&gt; 0,C16&lt;&gt;0,D16&lt;&gt;0),(EXP(LN(D16/C16)/(D$3-C$3))-1)*100,0)</f>
        <v>-7.8594544613959876</v>
      </c>
      <c r="D74" s="18">
        <f t="shared" si="3"/>
        <v>-0.6403616558164904</v>
      </c>
      <c r="E74" s="18">
        <f t="shared" si="3"/>
        <v>-0.25153274245885981</v>
      </c>
      <c r="F74" s="18">
        <f t="shared" si="5"/>
        <v>-0.38131115609449928</v>
      </c>
    </row>
    <row r="75" spans="1:6" x14ac:dyDescent="0.2">
      <c r="A75" t="str">
        <f>$A$17</f>
        <v>Information technology</v>
      </c>
      <c r="B75" s="18">
        <f t="shared" si="6"/>
        <v>-6.2831514722336834</v>
      </c>
      <c r="C75" s="18">
        <f t="shared" si="4"/>
        <v>-3.0984719864173949</v>
      </c>
      <c r="D75" s="18">
        <f t="shared" si="3"/>
        <v>1.0277160389065232</v>
      </c>
      <c r="E75" s="18">
        <f t="shared" si="3"/>
        <v>0.5154010453681579</v>
      </c>
      <c r="F75" s="18">
        <f t="shared" si="5"/>
        <v>0.68588339438504509</v>
      </c>
    </row>
    <row r="76" spans="1:6" x14ac:dyDescent="0.2">
      <c r="A76" t="str">
        <f>$A$18</f>
        <v>Finance and insurance</v>
      </c>
      <c r="B76" s="18">
        <f t="shared" si="6"/>
        <v>-6.328291331542502</v>
      </c>
      <c r="C76" s="18">
        <f t="shared" si="4"/>
        <v>13.415885111371594</v>
      </c>
      <c r="D76" s="18">
        <f t="shared" si="3"/>
        <v>-1.9388613879500749E-2</v>
      </c>
      <c r="E76" s="18">
        <f t="shared" si="3"/>
        <v>-0.45070296881992711</v>
      </c>
      <c r="F76" s="18">
        <f t="shared" si="5"/>
        <v>-0.30713865695330966</v>
      </c>
    </row>
    <row r="77" spans="1:6" x14ac:dyDescent="0.2">
      <c r="A77" t="str">
        <f>$A$19</f>
        <v>Real estate</v>
      </c>
      <c r="B77" s="18">
        <f t="shared" si="6"/>
        <v>1.2312535901575439</v>
      </c>
      <c r="C77" s="18">
        <f t="shared" si="4"/>
        <v>3.867151956323589</v>
      </c>
      <c r="D77" s="18">
        <f t="shared" si="3"/>
        <v>-2.2033129723945999</v>
      </c>
      <c r="E77" s="18">
        <f t="shared" si="3"/>
        <v>6.8338504963216806E-2</v>
      </c>
      <c r="F77" s="18">
        <f t="shared" si="5"/>
        <v>-0.6946818919985942</v>
      </c>
    </row>
    <row r="78" spans="1:6" x14ac:dyDescent="0.2">
      <c r="A78" t="str">
        <f>$A$20</f>
        <v>Professional services</v>
      </c>
      <c r="B78" s="18">
        <f t="shared" si="6"/>
        <v>4.8480935869273267</v>
      </c>
      <c r="C78" s="18">
        <f t="shared" si="4"/>
        <v>-2.2971055971728327</v>
      </c>
      <c r="D78" s="18">
        <f t="shared" si="3"/>
        <v>1.4144090716758484</v>
      </c>
      <c r="E78" s="18">
        <f t="shared" si="3"/>
        <v>0.92002381136253586</v>
      </c>
      <c r="F78" s="18">
        <f t="shared" si="5"/>
        <v>1.084550529677597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0.50070722649477872</v>
      </c>
      <c r="C79" s="18">
        <f t="shared" ref="C79:C84" si="8">IF(AND(D$3-C$3 &lt;&gt; 0,C21&lt;&gt;0,D21&lt;&gt;0),(EXP(LN(D21/C21)/(D$3-C$3))-1)*100,0)</f>
        <v>-2.3933544411537389</v>
      </c>
      <c r="D79" s="18">
        <f t="shared" ref="D79:D84" si="9">IF(AND(E$3-D$3 &lt;&gt; 0,D21&lt;&gt;0,E21&lt;&gt;0),(EXP(LN(E21/D21)/(E$3-D$3))-1)*100,0)</f>
        <v>1.4995186228533353</v>
      </c>
      <c r="E79" s="18">
        <f t="shared" ref="E79:E84" si="10">IF(AND(F$3-E$3 &lt;&gt; 0,E21&lt;&gt;0,F21&lt;&gt;0),(EXP(LN(F21/E21)/(F$3-E$3))-1)*100,0)</f>
        <v>0.65510747186905416</v>
      </c>
      <c r="F79" s="18">
        <f t="shared" si="5"/>
        <v>0.93579440410549442</v>
      </c>
    </row>
    <row r="80" spans="1:6" x14ac:dyDescent="0.2">
      <c r="A80" s="10" t="str">
        <f>$A$22</f>
        <v>Public admin. and defence</v>
      </c>
      <c r="B80" s="18">
        <f t="shared" si="7"/>
        <v>-1.2807484891842691</v>
      </c>
      <c r="C80" s="18">
        <f t="shared" si="8"/>
        <v>7.6844447116834802</v>
      </c>
      <c r="D80" s="18">
        <f t="shared" si="9"/>
        <v>0.18358955354396134</v>
      </c>
      <c r="E80" s="18">
        <f t="shared" si="10"/>
        <v>1.1065068144411327E-3</v>
      </c>
      <c r="F80" s="18">
        <f t="shared" si="5"/>
        <v>6.1897226861828969E-2</v>
      </c>
    </row>
    <row r="81" spans="1:6" x14ac:dyDescent="0.2">
      <c r="A81" s="10" t="str">
        <f>$A$23</f>
        <v>Education</v>
      </c>
      <c r="B81" s="18">
        <f t="shared" si="7"/>
        <v>2.6466755043391466</v>
      </c>
      <c r="C81" s="18">
        <f t="shared" si="8"/>
        <v>-4.6343423519959126</v>
      </c>
      <c r="D81" s="18">
        <f t="shared" si="9"/>
        <v>0.49025367221351424</v>
      </c>
      <c r="E81" s="18">
        <f t="shared" si="10"/>
        <v>0.65501358461770298</v>
      </c>
      <c r="F81" s="18">
        <f t="shared" si="5"/>
        <v>0.60006362078419695</v>
      </c>
    </row>
    <row r="82" spans="1:6" x14ac:dyDescent="0.2">
      <c r="A82" s="10" t="str">
        <f>$A$24</f>
        <v>Health and social work</v>
      </c>
      <c r="B82" s="18">
        <f t="shared" si="7"/>
        <v>1.0720694973071376</v>
      </c>
      <c r="C82" s="18">
        <f t="shared" si="8"/>
        <v>-3.8172500172362955</v>
      </c>
      <c r="D82" s="18">
        <f t="shared" si="9"/>
        <v>1.6094031829291255</v>
      </c>
      <c r="E82" s="18">
        <f t="shared" si="10"/>
        <v>1.0674654660589367</v>
      </c>
      <c r="F82" s="18">
        <f t="shared" si="5"/>
        <v>1.247789447343961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2.1452607403409152</v>
      </c>
      <c r="C83" s="18">
        <f t="shared" si="8"/>
        <v>-10.554065303857563</v>
      </c>
      <c r="D83" s="18">
        <f t="shared" si="9"/>
        <v>3.5235523272514113</v>
      </c>
      <c r="E83" s="18">
        <f t="shared" si="10"/>
        <v>1.5864589026304943</v>
      </c>
      <c r="F83" s="18">
        <f t="shared" si="5"/>
        <v>2.2280954972968114</v>
      </c>
    </row>
    <row r="84" spans="1:6" x14ac:dyDescent="0.2">
      <c r="A84" s="10" t="str">
        <f>$A$26</f>
        <v>Other services</v>
      </c>
      <c r="B84" s="18">
        <f t="shared" si="7"/>
        <v>3.3486589817359524</v>
      </c>
      <c r="C84" s="18">
        <f t="shared" si="8"/>
        <v>-9.2558651026391487</v>
      </c>
      <c r="D84" s="18">
        <f t="shared" si="9"/>
        <v>0.89866875539035274</v>
      </c>
      <c r="E84" s="18">
        <f t="shared" si="10"/>
        <v>0.30669334814745763</v>
      </c>
      <c r="F84" s="18">
        <f t="shared" si="5"/>
        <v>0.50363157007387027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1.3845311799311588</v>
      </c>
      <c r="C86" s="18">
        <f>IF(AND(D$3-C$3 &lt;&gt; 0,C28&lt;&gt;0,D28&lt;&gt;0),(EXP(LN(D28/C28)/(D$3-C$3))-1)*100,0)</f>
        <v>-0.70973280953251505</v>
      </c>
      <c r="D86" s="18">
        <f>IF(AND(E$3-D$3 &lt;&gt; 0,D28&lt;&gt;0,E28&lt;&gt;0),(EXP(LN(E28/D28)/(E$3-D$3))-1)*100,0)</f>
        <v>0.7478197191458591</v>
      </c>
      <c r="E86" s="18">
        <f>IF(AND(F$3-E$3 &lt;&gt; 0,E28&lt;&gt;0,F28&lt;&gt;0),(EXP(LN(F28/E28)/(F$3-E$3))-1)*100,0)</f>
        <v>0.46773174586265398</v>
      </c>
      <c r="F86" s="18">
        <f>IF(AND(F$3-D$3 &lt;&gt; 0,D28&lt;&gt;0,F28&lt;&gt;0),(EXP(LN(F28/D28)/(F$3-D$3))-1)*100,0)</f>
        <v>0.56100777769414467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0.21700000000000941</v>
      </c>
      <c r="C90" s="27">
        <f>D5-C5</f>
        <v>1.3300000000000205</v>
      </c>
      <c r="D90" s="27">
        <f t="shared" si="11"/>
        <v>0.2479999999999869</v>
      </c>
      <c r="E90" s="27">
        <f t="shared" si="11"/>
        <v>0.2029999999999923</v>
      </c>
      <c r="F90" s="27">
        <f>F5-D5</f>
        <v>0.4509999999999792</v>
      </c>
    </row>
    <row r="91" spans="1:6" x14ac:dyDescent="0.2">
      <c r="A91" t="str">
        <f>$A$6</f>
        <v>Mining and quarrying</v>
      </c>
      <c r="B91" s="27">
        <f t="shared" si="11"/>
        <v>-0.3150000000000005</v>
      </c>
      <c r="C91" s="27">
        <f t="shared" ref="C91:C105" si="12">D6-C6</f>
        <v>3.0000000000001414E-3</v>
      </c>
      <c r="D91" s="27">
        <f t="shared" si="11"/>
        <v>-3.9999999999999675E-2</v>
      </c>
      <c r="E91" s="27">
        <f t="shared" si="11"/>
        <v>-3.8999999999999854E-2</v>
      </c>
      <c r="F91" s="27">
        <f t="shared" ref="F91:F111" si="13">F6-D6</f>
        <v>-7.8999999999999529E-2</v>
      </c>
    </row>
    <row r="92" spans="1:6" x14ac:dyDescent="0.2">
      <c r="A92" t="str">
        <f>$A$7</f>
        <v>Food drink and tobacco</v>
      </c>
      <c r="B92" s="27">
        <f t="shared" si="11"/>
        <v>0.38700000000000001</v>
      </c>
      <c r="C92" s="27">
        <f t="shared" si="12"/>
        <v>0.10099999999999687</v>
      </c>
      <c r="D92" s="27">
        <f t="shared" si="11"/>
        <v>-0.32600000000000051</v>
      </c>
      <c r="E92" s="27">
        <f t="shared" si="11"/>
        <v>-0.73299999999999832</v>
      </c>
      <c r="F92" s="27">
        <f t="shared" si="13"/>
        <v>-1.0589999999999988</v>
      </c>
    </row>
    <row r="93" spans="1:6" x14ac:dyDescent="0.2">
      <c r="A93" t="str">
        <f>$A$8</f>
        <v>Engineering</v>
      </c>
      <c r="B93" s="27">
        <f t="shared" si="11"/>
        <v>-0.67100000000003313</v>
      </c>
      <c r="C93" s="27">
        <f t="shared" si="12"/>
        <v>-0.10799999999999255</v>
      </c>
      <c r="D93" s="27">
        <f t="shared" si="11"/>
        <v>-0.15199999999998415</v>
      </c>
      <c r="E93" s="27">
        <f t="shared" si="11"/>
        <v>-0.55499999999999616</v>
      </c>
      <c r="F93" s="27">
        <f t="shared" si="13"/>
        <v>-0.70699999999998031</v>
      </c>
    </row>
    <row r="94" spans="1:6" x14ac:dyDescent="0.2">
      <c r="A94" t="str">
        <f>$A$9</f>
        <v>Rest of manufacturing</v>
      </c>
      <c r="B94" s="27">
        <f t="shared" si="11"/>
        <v>3.0030000000000818</v>
      </c>
      <c r="C94" s="27">
        <f t="shared" si="12"/>
        <v>7.2999999999954213E-2</v>
      </c>
      <c r="D94" s="27">
        <f t="shared" si="11"/>
        <v>-0.47999999999995424</v>
      </c>
      <c r="E94" s="27">
        <f t="shared" si="11"/>
        <v>-0.92800000000008254</v>
      </c>
      <c r="F94" s="27">
        <f t="shared" si="13"/>
        <v>-1.4080000000000368</v>
      </c>
    </row>
    <row r="95" spans="1:6" x14ac:dyDescent="0.2">
      <c r="A95" t="str">
        <f>$A$10</f>
        <v>Electricity and gas</v>
      </c>
      <c r="B95" s="27">
        <f t="shared" si="11"/>
        <v>0.2719999999999998</v>
      </c>
      <c r="C95" s="27">
        <f t="shared" si="12"/>
        <v>0.21399999999999908</v>
      </c>
      <c r="D95" s="27">
        <f t="shared" si="11"/>
        <v>-5.1000000000000156E-2</v>
      </c>
      <c r="E95" s="27">
        <f t="shared" si="11"/>
        <v>-2.3000000000002352E-2</v>
      </c>
      <c r="F95" s="27">
        <f t="shared" si="13"/>
        <v>-7.4000000000002508E-2</v>
      </c>
    </row>
    <row r="96" spans="1:6" x14ac:dyDescent="0.2">
      <c r="A96" t="str">
        <f>$A$11</f>
        <v>Water and sewerage</v>
      </c>
      <c r="B96" s="27">
        <f t="shared" si="11"/>
        <v>0.55099999999999749</v>
      </c>
      <c r="C96" s="27">
        <f t="shared" si="12"/>
        <v>-0.26300000000000034</v>
      </c>
      <c r="D96" s="27">
        <f t="shared" si="11"/>
        <v>0.19000000000000972</v>
      </c>
      <c r="E96" s="27">
        <f t="shared" si="11"/>
        <v>0.30499999999999572</v>
      </c>
      <c r="F96" s="27">
        <f t="shared" si="13"/>
        <v>0.49500000000000544</v>
      </c>
    </row>
    <row r="97" spans="1:6" x14ac:dyDescent="0.2">
      <c r="A97" t="str">
        <f>$A$12</f>
        <v>Construction</v>
      </c>
      <c r="B97" s="27">
        <f t="shared" si="11"/>
        <v>5.1609999999999765</v>
      </c>
      <c r="C97" s="27">
        <f t="shared" si="12"/>
        <v>-0.24399999999992872</v>
      </c>
      <c r="D97" s="27">
        <f t="shared" si="11"/>
        <v>1.265999999999913</v>
      </c>
      <c r="E97" s="27">
        <f t="shared" si="11"/>
        <v>1.6420000000000314</v>
      </c>
      <c r="F97" s="27">
        <f t="shared" si="13"/>
        <v>2.9079999999999444</v>
      </c>
    </row>
    <row r="98" spans="1:6" x14ac:dyDescent="0.2">
      <c r="A98" t="str">
        <f>$A$13</f>
        <v>Wholesale and retail trade</v>
      </c>
      <c r="B98" s="27">
        <f t="shared" si="11"/>
        <v>0.33500000000001506</v>
      </c>
      <c r="C98" s="27">
        <f t="shared" si="12"/>
        <v>1.0849999999999298</v>
      </c>
      <c r="D98" s="27">
        <f t="shared" si="11"/>
        <v>0.23300000000006094</v>
      </c>
      <c r="E98" s="27">
        <f t="shared" si="11"/>
        <v>0.17900000000002336</v>
      </c>
      <c r="F98" s="27">
        <f t="shared" si="13"/>
        <v>0.4120000000000843</v>
      </c>
    </row>
    <row r="99" spans="1:6" x14ac:dyDescent="0.2">
      <c r="A99" t="str">
        <f>$A$14</f>
        <v>Transport and storage</v>
      </c>
      <c r="B99" s="27">
        <f t="shared" si="11"/>
        <v>0.24299999999998789</v>
      </c>
      <c r="C99" s="27">
        <f t="shared" si="12"/>
        <v>-0.11799999999998434</v>
      </c>
      <c r="D99" s="27">
        <f t="shared" si="11"/>
        <v>0.4079999999999977</v>
      </c>
      <c r="E99" s="27">
        <f t="shared" si="11"/>
        <v>-2.5999999999967827E-2</v>
      </c>
      <c r="F99" s="27">
        <f t="shared" si="13"/>
        <v>0.38200000000002987</v>
      </c>
    </row>
    <row r="100" spans="1:6" x14ac:dyDescent="0.2">
      <c r="A100" t="str">
        <f>$A$15</f>
        <v>Accommodation and food</v>
      </c>
      <c r="B100" s="27">
        <f t="shared" si="11"/>
        <v>3.7020000000000657</v>
      </c>
      <c r="C100" s="27">
        <f t="shared" si="12"/>
        <v>-0.88100000000003931</v>
      </c>
      <c r="D100" s="27">
        <f t="shared" si="11"/>
        <v>1.8100000000000094</v>
      </c>
      <c r="E100" s="27">
        <f t="shared" si="11"/>
        <v>3.6259999999999728</v>
      </c>
      <c r="F100" s="27">
        <f t="shared" si="13"/>
        <v>5.4359999999999822</v>
      </c>
    </row>
    <row r="101" spans="1:6" x14ac:dyDescent="0.2">
      <c r="A101" t="str">
        <f>$A$16</f>
        <v>Media</v>
      </c>
      <c r="B101" s="27">
        <f t="shared" si="11"/>
        <v>0.60199999999999609</v>
      </c>
      <c r="C101" s="27">
        <f t="shared" si="12"/>
        <v>-0.16999999999999482</v>
      </c>
      <c r="D101" s="27">
        <f t="shared" si="11"/>
        <v>-6.2999999999998835E-2</v>
      </c>
      <c r="E101" s="27">
        <f t="shared" si="11"/>
        <v>-4.8000000000002929E-2</v>
      </c>
      <c r="F101" s="27">
        <f t="shared" si="13"/>
        <v>-0.11100000000000176</v>
      </c>
    </row>
    <row r="102" spans="1:6" x14ac:dyDescent="0.2">
      <c r="A102" t="str">
        <f>$A$17</f>
        <v>Information technology</v>
      </c>
      <c r="B102" s="27">
        <f t="shared" si="11"/>
        <v>-2.7930000000000046</v>
      </c>
      <c r="C102" s="27">
        <f t="shared" si="12"/>
        <v>-0.29199999999997495</v>
      </c>
      <c r="D102" s="27">
        <f t="shared" si="11"/>
        <v>0.4789999999999921</v>
      </c>
      <c r="E102" s="27">
        <f t="shared" si="11"/>
        <v>0.50700000000003698</v>
      </c>
      <c r="F102" s="27">
        <f t="shared" si="13"/>
        <v>0.98600000000002908</v>
      </c>
    </row>
    <row r="103" spans="1:6" x14ac:dyDescent="0.2">
      <c r="A103" t="str">
        <f>$A$18</f>
        <v>Finance and insurance</v>
      </c>
      <c r="B103" s="27">
        <f t="shared" si="11"/>
        <v>-4.0789999999999971</v>
      </c>
      <c r="C103" s="27">
        <f t="shared" si="12"/>
        <v>1.8309999999999977</v>
      </c>
      <c r="D103" s="27">
        <f t="shared" si="11"/>
        <v>-1.5000000000014779E-2</v>
      </c>
      <c r="E103" s="27">
        <f t="shared" si="11"/>
        <v>-0.68299999999996253</v>
      </c>
      <c r="F103" s="27">
        <f t="shared" si="13"/>
        <v>-0.69799999999997731</v>
      </c>
    </row>
    <row r="104" spans="1:6" x14ac:dyDescent="0.2">
      <c r="A104" t="str">
        <f>$A$19</f>
        <v>Real estate</v>
      </c>
      <c r="B104" s="27">
        <f t="shared" si="11"/>
        <v>0.31499999999999062</v>
      </c>
      <c r="C104" s="27">
        <f t="shared" si="12"/>
        <v>0.25499999999997769</v>
      </c>
      <c r="D104" s="27">
        <f t="shared" si="11"/>
        <v>-0.72199999999997644</v>
      </c>
      <c r="E104" s="27">
        <f t="shared" si="11"/>
        <v>4.2000000000001592E-2</v>
      </c>
      <c r="F104" s="27">
        <f t="shared" si="13"/>
        <v>-0.67999999999997485</v>
      </c>
    </row>
    <row r="105" spans="1:6" x14ac:dyDescent="0.2">
      <c r="A105" t="str">
        <f>$A$20</f>
        <v>Professional services</v>
      </c>
      <c r="B105" s="27">
        <f t="shared" si="11"/>
        <v>6.9319999999999382</v>
      </c>
      <c r="C105" s="27">
        <f t="shared" si="12"/>
        <v>-0.92300000000001603</v>
      </c>
      <c r="D105" s="27">
        <f t="shared" si="11"/>
        <v>2.8560000000000088</v>
      </c>
      <c r="E105" s="27">
        <f t="shared" si="11"/>
        <v>4.0390000000000086</v>
      </c>
      <c r="F105" s="27">
        <f t="shared" si="13"/>
        <v>6.8950000000000173</v>
      </c>
    </row>
    <row r="106" spans="1:6" x14ac:dyDescent="0.2">
      <c r="A106" s="10" t="str">
        <f>$A$21</f>
        <v>Support services</v>
      </c>
      <c r="B106" s="27">
        <f t="shared" ref="B106:B111" si="14">C21-B21</f>
        <v>0.58100000000004925</v>
      </c>
      <c r="C106" s="27">
        <f t="shared" ref="C106:C111" si="15">D21-C21</f>
        <v>-0.70300000000008822</v>
      </c>
      <c r="D106" s="27">
        <f t="shared" ref="D106:D111" si="16">E21-D21</f>
        <v>2.21500000000011</v>
      </c>
      <c r="E106" s="27">
        <f t="shared" ref="E106:E111" si="17">F21-E21</f>
        <v>2.0839999999999748</v>
      </c>
      <c r="F106" s="27">
        <f t="shared" si="13"/>
        <v>4.2990000000000848</v>
      </c>
    </row>
    <row r="107" spans="1:6" x14ac:dyDescent="0.2">
      <c r="A107" s="10" t="str">
        <f>$A$22</f>
        <v>Public admin. and defence</v>
      </c>
      <c r="B107" s="27">
        <f t="shared" si="14"/>
        <v>-0.87999999999999545</v>
      </c>
      <c r="C107" s="27">
        <f t="shared" si="15"/>
        <v>1.2780000000000769</v>
      </c>
      <c r="D107" s="27">
        <f t="shared" si="16"/>
        <v>0.16499999999992099</v>
      </c>
      <c r="E107" s="27">
        <f t="shared" si="17"/>
        <v>2.0000000000095497E-3</v>
      </c>
      <c r="F107" s="27">
        <f t="shared" si="13"/>
        <v>0.16699999999993054</v>
      </c>
    </row>
    <row r="108" spans="1:6" x14ac:dyDescent="0.2">
      <c r="A108" s="10" t="str">
        <f>$A$23</f>
        <v>Education</v>
      </c>
      <c r="B108" s="27">
        <f t="shared" si="14"/>
        <v>2.9630000000000081</v>
      </c>
      <c r="C108" s="27">
        <f t="shared" si="15"/>
        <v>-1.3840000000000607</v>
      </c>
      <c r="D108" s="27">
        <f t="shared" si="16"/>
        <v>0.70500000000003027</v>
      </c>
      <c r="E108" s="27">
        <f t="shared" si="17"/>
        <v>1.9690000000000047</v>
      </c>
      <c r="F108" s="27">
        <f t="shared" si="13"/>
        <v>2.674000000000035</v>
      </c>
    </row>
    <row r="109" spans="1:6" x14ac:dyDescent="0.2">
      <c r="A109" s="10" t="str">
        <f>$A$24</f>
        <v>Health and social work</v>
      </c>
      <c r="B109" s="27">
        <f t="shared" si="14"/>
        <v>1.8170000000000783</v>
      </c>
      <c r="C109" s="27">
        <f t="shared" si="15"/>
        <v>-1.6610000000000298</v>
      </c>
      <c r="D109" s="27">
        <f t="shared" si="16"/>
        <v>3.4780000000000015</v>
      </c>
      <c r="E109" s="27">
        <f t="shared" si="17"/>
        <v>5.0780000000000456</v>
      </c>
      <c r="F109" s="27">
        <f t="shared" si="13"/>
        <v>8.5560000000000471</v>
      </c>
    </row>
    <row r="110" spans="1:6" x14ac:dyDescent="0.2">
      <c r="A110" s="10" t="str">
        <f>$A$25</f>
        <v>Arts and entertainment</v>
      </c>
      <c r="B110" s="27">
        <f t="shared" si="14"/>
        <v>0.88000000000002387</v>
      </c>
      <c r="C110" s="27">
        <f t="shared" si="15"/>
        <v>-1.1410000000000426</v>
      </c>
      <c r="D110" s="27">
        <f t="shared" si="16"/>
        <v>1.8280000000000207</v>
      </c>
      <c r="E110" s="27">
        <f t="shared" si="17"/>
        <v>1.9600000000000204</v>
      </c>
      <c r="F110" s="27">
        <f t="shared" si="13"/>
        <v>3.7880000000000411</v>
      </c>
    </row>
    <row r="111" spans="1:6" x14ac:dyDescent="0.2">
      <c r="A111" s="10" t="str">
        <f>$A$26</f>
        <v>Other services</v>
      </c>
      <c r="B111" s="27">
        <f t="shared" si="14"/>
        <v>1.3470000000000049</v>
      </c>
      <c r="C111" s="27">
        <f t="shared" si="15"/>
        <v>-1.0099999999999838</v>
      </c>
      <c r="D111" s="27">
        <f t="shared" si="16"/>
        <v>0.45299999999997453</v>
      </c>
      <c r="E111" s="27">
        <f t="shared" si="17"/>
        <v>0.32199999999999385</v>
      </c>
      <c r="F111" s="27">
        <f t="shared" si="13"/>
        <v>0.77499999999996838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20.570000000000164</v>
      </c>
      <c r="C113" s="29">
        <f>D28-C28</f>
        <v>-2.7280000000001223</v>
      </c>
      <c r="D113" s="29">
        <f>E28-D28</f>
        <v>14.485000000000184</v>
      </c>
      <c r="E113" s="29">
        <f>F28-E28</f>
        <v>18.923000000000002</v>
      </c>
      <c r="F113" s="29">
        <f>F28-D28</f>
        <v>33.408000000000186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Swindon and Wiltshire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9.6959999999999873</v>
      </c>
      <c r="C7" s="31">
        <f>'Ind T1'!C7</f>
        <v>10.420999999999994</v>
      </c>
      <c r="D7" s="31">
        <f>'Ind T1'!D7</f>
        <v>11.705000000000013</v>
      </c>
      <c r="E7" s="31">
        <f>'Ind T1'!E7</f>
        <v>12.052000000000008</v>
      </c>
      <c r="F7" s="31">
        <f>'Ind T1'!F7</f>
        <v>12.497999999999996</v>
      </c>
      <c r="H7" s="31">
        <f>C7-B7</f>
        <v>0.72500000000000675</v>
      </c>
      <c r="I7" s="31">
        <f>D7-C7</f>
        <v>1.2840000000000185</v>
      </c>
      <c r="J7" s="31">
        <f>E7-D7</f>
        <v>0.34699999999999598</v>
      </c>
      <c r="K7" s="31">
        <f>F7-E7</f>
        <v>0.4459999999999873</v>
      </c>
      <c r="L7" s="31">
        <f>F7-D7</f>
        <v>0.79299999999998327</v>
      </c>
    </row>
    <row r="8" spans="1:12" x14ac:dyDescent="0.2">
      <c r="A8" t="str">
        <f>'Ind T2'!A5</f>
        <v>Agriculture</v>
      </c>
      <c r="B8" s="32">
        <f>'Ind T2'!B5</f>
        <v>5.580999999999988</v>
      </c>
      <c r="C8" s="32">
        <f>'Ind T2'!C5</f>
        <v>5.7979999999999974</v>
      </c>
      <c r="D8" s="32">
        <f>'Ind T2'!D5</f>
        <v>7.1280000000000179</v>
      </c>
      <c r="E8" s="32">
        <f>'Ind T2'!E5</f>
        <v>7.3760000000000048</v>
      </c>
      <c r="F8" s="32">
        <f>'Ind T2'!F5</f>
        <v>7.5789999999999971</v>
      </c>
      <c r="H8" s="11">
        <f t="shared" ref="H8:H40" si="0">C8-B8</f>
        <v>0.21700000000000941</v>
      </c>
      <c r="I8" s="31">
        <f t="shared" ref="I8:I38" si="1">D8-C8</f>
        <v>1.3300000000000205</v>
      </c>
      <c r="J8" s="11">
        <f t="shared" ref="J8:J38" si="2">E8-D8</f>
        <v>0.2479999999999869</v>
      </c>
      <c r="K8" s="11">
        <f t="shared" ref="K8:K38" si="3">F8-E8</f>
        <v>0.2029999999999923</v>
      </c>
      <c r="L8" s="31">
        <f t="shared" ref="L8:L40" si="4">F8-D8</f>
        <v>0.4509999999999792</v>
      </c>
    </row>
    <row r="9" spans="1:12" x14ac:dyDescent="0.2">
      <c r="A9" t="str">
        <f>'Ind T2'!A6</f>
        <v>Mining and quarrying</v>
      </c>
      <c r="B9" s="32">
        <f>'Ind T2'!B6</f>
        <v>0.45999999999999996</v>
      </c>
      <c r="C9" s="32">
        <f>'Ind T2'!C6</f>
        <v>0.14499999999999943</v>
      </c>
      <c r="D9" s="32">
        <f>'Ind T2'!D6</f>
        <v>0.14799999999999958</v>
      </c>
      <c r="E9" s="32">
        <f>'Ind T2'!E6</f>
        <v>0.1079999999999999</v>
      </c>
      <c r="F9" s="32">
        <f>'Ind T2'!F6</f>
        <v>6.9000000000000047E-2</v>
      </c>
      <c r="H9" s="11">
        <f t="shared" si="0"/>
        <v>-0.3150000000000005</v>
      </c>
      <c r="I9" s="31">
        <f t="shared" si="1"/>
        <v>3.0000000000001414E-3</v>
      </c>
      <c r="J9" s="11">
        <f t="shared" si="2"/>
        <v>-3.9999999999999675E-2</v>
      </c>
      <c r="K9" s="11">
        <f t="shared" si="3"/>
        <v>-3.8999999999999854E-2</v>
      </c>
      <c r="L9" s="31">
        <f t="shared" si="4"/>
        <v>-7.8999999999999529E-2</v>
      </c>
    </row>
    <row r="10" spans="1:12" x14ac:dyDescent="0.2">
      <c r="A10" t="str">
        <f>'Ind T2'!A10</f>
        <v>Electricity and gas</v>
      </c>
      <c r="B10" s="32">
        <f>'Ind T2'!B10</f>
        <v>0.63099999999999978</v>
      </c>
      <c r="C10" s="32">
        <f>'Ind T2'!C10</f>
        <v>0.90299999999999958</v>
      </c>
      <c r="D10" s="32">
        <f>'Ind T2'!D10</f>
        <v>1.1169999999999987</v>
      </c>
      <c r="E10" s="32">
        <f>'Ind T2'!E10</f>
        <v>1.0659999999999985</v>
      </c>
      <c r="F10" s="32">
        <f>'Ind T2'!F10</f>
        <v>1.0429999999999962</v>
      </c>
      <c r="H10" s="11">
        <f t="shared" si="0"/>
        <v>0.2719999999999998</v>
      </c>
      <c r="I10" s="31">
        <f t="shared" si="1"/>
        <v>0.21399999999999908</v>
      </c>
      <c r="J10" s="11">
        <f t="shared" si="2"/>
        <v>-5.1000000000000156E-2</v>
      </c>
      <c r="K10" s="11">
        <f t="shared" si="3"/>
        <v>-2.3000000000002352E-2</v>
      </c>
      <c r="L10" s="31">
        <f t="shared" si="4"/>
        <v>-7.4000000000002508E-2</v>
      </c>
    </row>
    <row r="11" spans="1:12" x14ac:dyDescent="0.2">
      <c r="A11" t="str">
        <f>'Ind T2'!A11</f>
        <v>Water and sewerage</v>
      </c>
      <c r="B11" s="32">
        <f>'Ind T2'!B11</f>
        <v>3.0239999999999996</v>
      </c>
      <c r="C11" s="32">
        <f>'Ind T2'!C11</f>
        <v>3.5749999999999971</v>
      </c>
      <c r="D11" s="32">
        <f>'Ind T2'!D11</f>
        <v>3.3119999999999967</v>
      </c>
      <c r="E11" s="32">
        <f>'Ind T2'!E11</f>
        <v>3.5020000000000064</v>
      </c>
      <c r="F11" s="32">
        <f>'Ind T2'!F11</f>
        <v>3.8070000000000022</v>
      </c>
      <c r="H11" s="11">
        <f t="shared" ref="H11" si="5">C11-B11</f>
        <v>0.55099999999999749</v>
      </c>
      <c r="I11" s="31">
        <f t="shared" ref="I11" si="6">D11-C11</f>
        <v>-0.26300000000000034</v>
      </c>
      <c r="J11" s="11">
        <f t="shared" ref="J11" si="7">E11-D11</f>
        <v>0.19000000000000972</v>
      </c>
      <c r="K11" s="11">
        <f t="shared" ref="K11" si="8">F11-E11</f>
        <v>0.30499999999999572</v>
      </c>
      <c r="L11" s="31">
        <f t="shared" si="4"/>
        <v>0.49500000000000544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29.669999999999984</v>
      </c>
      <c r="C13" s="31">
        <f>'Ind T1'!C8</f>
        <v>32.389000000000031</v>
      </c>
      <c r="D13" s="31">
        <f>'Ind T1'!D8</f>
        <v>32.454999999999991</v>
      </c>
      <c r="E13" s="31">
        <f>'Ind T1'!E8</f>
        <v>31.49700000000005</v>
      </c>
      <c r="F13" s="31">
        <f>'Ind T1'!F8</f>
        <v>29.280999999999974</v>
      </c>
      <c r="H13" s="31">
        <f t="shared" si="0"/>
        <v>2.7190000000000474</v>
      </c>
      <c r="I13" s="31">
        <f t="shared" si="1"/>
        <v>6.5999999999959869E-2</v>
      </c>
      <c r="J13" s="31">
        <f t="shared" si="2"/>
        <v>-0.95799999999994156</v>
      </c>
      <c r="K13" s="31">
        <f t="shared" si="3"/>
        <v>-2.2160000000000757</v>
      </c>
      <c r="L13" s="31">
        <f t="shared" si="4"/>
        <v>-3.1740000000000173</v>
      </c>
    </row>
    <row r="14" spans="1:12" x14ac:dyDescent="0.2">
      <c r="A14" t="str">
        <f>'Ind T2'!A7</f>
        <v>Food drink and tobacco</v>
      </c>
      <c r="B14" s="32">
        <f>'Ind T2'!B7</f>
        <v>2.8350000000000004</v>
      </c>
      <c r="C14" s="32">
        <f>'Ind T2'!C7</f>
        <v>3.2220000000000004</v>
      </c>
      <c r="D14" s="32">
        <f>'Ind T2'!D7</f>
        <v>3.3229999999999973</v>
      </c>
      <c r="E14" s="32">
        <f>'Ind T2'!E7</f>
        <v>2.9969999999999968</v>
      </c>
      <c r="F14" s="32">
        <f>'Ind T2'!F7</f>
        <v>2.2639999999999985</v>
      </c>
      <c r="H14" s="11">
        <f t="shared" si="0"/>
        <v>0.38700000000000001</v>
      </c>
      <c r="I14" s="31">
        <f t="shared" si="1"/>
        <v>0.10099999999999687</v>
      </c>
      <c r="J14" s="11">
        <f t="shared" si="2"/>
        <v>-0.32600000000000051</v>
      </c>
      <c r="K14" s="11">
        <f t="shared" si="3"/>
        <v>-0.73299999999999832</v>
      </c>
      <c r="L14" s="31">
        <f t="shared" si="4"/>
        <v>-1.0589999999999988</v>
      </c>
    </row>
    <row r="15" spans="1:12" x14ac:dyDescent="0.2">
      <c r="A15" t="str">
        <f>'Ind T2'!A8</f>
        <v>Engineering</v>
      </c>
      <c r="B15" s="32">
        <f>'Ind T2'!B8</f>
        <v>5.4660000000000117</v>
      </c>
      <c r="C15" s="32">
        <f>'Ind T2'!C8</f>
        <v>4.7949999999999786</v>
      </c>
      <c r="D15" s="32">
        <f>'Ind T2'!D8</f>
        <v>4.6869999999999861</v>
      </c>
      <c r="E15" s="32">
        <f>'Ind T2'!E8</f>
        <v>4.5350000000000019</v>
      </c>
      <c r="F15" s="32">
        <f>'Ind T2'!F8</f>
        <v>3.9800000000000058</v>
      </c>
      <c r="H15" s="11">
        <f t="shared" si="0"/>
        <v>-0.67100000000003313</v>
      </c>
      <c r="I15" s="31">
        <f t="shared" si="1"/>
        <v>-0.10799999999999255</v>
      </c>
      <c r="J15" s="11">
        <f t="shared" si="2"/>
        <v>-0.15199999999998415</v>
      </c>
      <c r="K15" s="11">
        <f t="shared" si="3"/>
        <v>-0.55499999999999616</v>
      </c>
      <c r="L15" s="31">
        <f t="shared" si="4"/>
        <v>-0.70699999999998031</v>
      </c>
    </row>
    <row r="16" spans="1:12" x14ac:dyDescent="0.2">
      <c r="A16" t="str">
        <f>'Ind T2'!A9</f>
        <v>Rest of manufacturing</v>
      </c>
      <c r="B16" s="32">
        <f>'Ind T2'!B9</f>
        <v>21.368999999999971</v>
      </c>
      <c r="C16" s="32">
        <f>'Ind T2'!C9</f>
        <v>24.372000000000053</v>
      </c>
      <c r="D16" s="32">
        <f>'Ind T2'!D9</f>
        <v>24.445000000000007</v>
      </c>
      <c r="E16" s="32">
        <f>'Ind T2'!E9</f>
        <v>23.965000000000053</v>
      </c>
      <c r="F16" s="32">
        <f>'Ind T2'!F9</f>
        <v>23.036999999999971</v>
      </c>
      <c r="H16" s="11">
        <f t="shared" si="0"/>
        <v>3.0030000000000818</v>
      </c>
      <c r="I16" s="31">
        <f t="shared" si="1"/>
        <v>7.2999999999954213E-2</v>
      </c>
      <c r="J16" s="11">
        <f t="shared" si="2"/>
        <v>-0.47999999999995424</v>
      </c>
      <c r="K16" s="11">
        <f t="shared" si="3"/>
        <v>-0.92800000000008254</v>
      </c>
      <c r="L16" s="31">
        <f t="shared" si="4"/>
        <v>-1.4080000000000368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21.527000000000022</v>
      </c>
      <c r="C18" s="31">
        <f>'Ind T1'!C9</f>
        <v>26.687999999999999</v>
      </c>
      <c r="D18" s="31">
        <f>'Ind T1'!D9</f>
        <v>26.44400000000007</v>
      </c>
      <c r="E18" s="31">
        <f>'Ind T1'!E9</f>
        <v>27.709999999999983</v>
      </c>
      <c r="F18" s="31">
        <f>'Ind T1'!F9</f>
        <v>29.352000000000015</v>
      </c>
      <c r="H18" s="31">
        <f t="shared" si="0"/>
        <v>5.1609999999999765</v>
      </c>
      <c r="I18" s="31">
        <f t="shared" si="1"/>
        <v>-0.24399999999992872</v>
      </c>
      <c r="J18" s="31">
        <f t="shared" si="2"/>
        <v>1.265999999999913</v>
      </c>
      <c r="K18" s="31">
        <f t="shared" si="3"/>
        <v>1.6420000000000314</v>
      </c>
      <c r="L18" s="31">
        <f t="shared" si="4"/>
        <v>2.9079999999999444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97.477999999999994</v>
      </c>
      <c r="C20" s="31">
        <f>'Ind T1'!C10</f>
        <v>101.75800000000007</v>
      </c>
      <c r="D20" s="31">
        <f>'Ind T1'!D10</f>
        <v>101.84399999999997</v>
      </c>
      <c r="E20" s="31">
        <f>'Ind T1'!E10</f>
        <v>104.29500000000003</v>
      </c>
      <c r="F20" s="31">
        <f>'Ind T1'!F10</f>
        <v>108.07400000000005</v>
      </c>
      <c r="H20" s="31">
        <f t="shared" si="0"/>
        <v>4.2800000000000722</v>
      </c>
      <c r="I20" s="31">
        <f t="shared" si="1"/>
        <v>8.5999999999899046E-2</v>
      </c>
      <c r="J20" s="31">
        <f t="shared" si="2"/>
        <v>2.4510000000000645</v>
      </c>
      <c r="K20" s="31">
        <f t="shared" si="3"/>
        <v>3.7790000000000248</v>
      </c>
      <c r="L20" s="31">
        <f t="shared" si="4"/>
        <v>6.2300000000000892</v>
      </c>
    </row>
    <row r="21" spans="1:12" x14ac:dyDescent="0.2">
      <c r="A21" s="10" t="str">
        <f>'Ind T2'!A13</f>
        <v>Wholesale and retail trade</v>
      </c>
      <c r="B21" s="32">
        <f>'Ind T2'!B13</f>
        <v>56.570000000000014</v>
      </c>
      <c r="C21" s="32">
        <f>'Ind T2'!C13</f>
        <v>56.90500000000003</v>
      </c>
      <c r="D21" s="32">
        <f>'Ind T2'!D13</f>
        <v>57.989999999999959</v>
      </c>
      <c r="E21" s="32">
        <f>'Ind T2'!E13</f>
        <v>58.22300000000002</v>
      </c>
      <c r="F21" s="32">
        <f>'Ind T2'!F13</f>
        <v>58.402000000000044</v>
      </c>
      <c r="H21" s="11">
        <f t="shared" si="0"/>
        <v>0.33500000000001506</v>
      </c>
      <c r="I21" s="31">
        <f t="shared" si="1"/>
        <v>1.0849999999999298</v>
      </c>
      <c r="J21" s="11">
        <f t="shared" si="2"/>
        <v>0.23300000000006094</v>
      </c>
      <c r="K21" s="11">
        <f t="shared" si="3"/>
        <v>0.17900000000002336</v>
      </c>
      <c r="L21" s="31">
        <f t="shared" si="4"/>
        <v>0.4120000000000843</v>
      </c>
    </row>
    <row r="22" spans="1:12" x14ac:dyDescent="0.2">
      <c r="A22" s="10" t="str">
        <f>'Ind T2'!A14</f>
        <v>Transport and storage</v>
      </c>
      <c r="B22" s="32">
        <f>'Ind T2'!B14</f>
        <v>16.730999999999998</v>
      </c>
      <c r="C22" s="32">
        <f>'Ind T2'!C14</f>
        <v>16.973999999999986</v>
      </c>
      <c r="D22" s="32">
        <f>'Ind T2'!D14</f>
        <v>16.856000000000002</v>
      </c>
      <c r="E22" s="32">
        <f>'Ind T2'!E14</f>
        <v>17.263999999999999</v>
      </c>
      <c r="F22" s="32">
        <f>'Ind T2'!F14</f>
        <v>17.238000000000032</v>
      </c>
      <c r="H22" s="11">
        <f t="shared" si="0"/>
        <v>0.24299999999998789</v>
      </c>
      <c r="I22" s="31">
        <f t="shared" si="1"/>
        <v>-0.11799999999998434</v>
      </c>
      <c r="J22" s="11">
        <f t="shared" si="2"/>
        <v>0.4079999999999977</v>
      </c>
      <c r="K22" s="11">
        <f t="shared" si="3"/>
        <v>-2.5999999999967827E-2</v>
      </c>
      <c r="L22" s="31">
        <f t="shared" si="4"/>
        <v>0.38200000000002987</v>
      </c>
    </row>
    <row r="23" spans="1:12" x14ac:dyDescent="0.2">
      <c r="A23" s="10" t="str">
        <f>'Ind T2'!A15</f>
        <v>Accommodation and food</v>
      </c>
      <c r="B23" s="32">
        <f>'Ind T2'!B15</f>
        <v>24.176999999999975</v>
      </c>
      <c r="C23" s="32">
        <f>'Ind T2'!C15</f>
        <v>27.87900000000004</v>
      </c>
      <c r="D23" s="32">
        <f>'Ind T2'!D15</f>
        <v>26.998000000000001</v>
      </c>
      <c r="E23" s="32">
        <f>'Ind T2'!E15</f>
        <v>28.80800000000001</v>
      </c>
      <c r="F23" s="32">
        <f>'Ind T2'!F15</f>
        <v>32.433999999999983</v>
      </c>
      <c r="H23" s="11">
        <f t="shared" si="0"/>
        <v>3.7020000000000657</v>
      </c>
      <c r="I23" s="31">
        <f t="shared" si="1"/>
        <v>-0.88100000000003931</v>
      </c>
      <c r="J23" s="11">
        <f t="shared" si="2"/>
        <v>1.8100000000000094</v>
      </c>
      <c r="K23" s="11">
        <f t="shared" si="3"/>
        <v>3.6259999999999728</v>
      </c>
      <c r="L23" s="31">
        <f t="shared" si="4"/>
        <v>5.4359999999999822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119.32100000000004</v>
      </c>
      <c r="C25" s="31">
        <f>'Ind T1'!C11</f>
        <v>123.10600000000004</v>
      </c>
      <c r="D25" s="31">
        <f>'Ind T1'!D11</f>
        <v>120.9529999999999</v>
      </c>
      <c r="E25" s="31">
        <f>'Ind T1'!E11</f>
        <v>127.98400000000001</v>
      </c>
      <c r="F25" s="31">
        <f>'Ind T1'!F11</f>
        <v>136.20700000000008</v>
      </c>
      <c r="H25" s="31">
        <f t="shared" si="0"/>
        <v>3.7849999999999966</v>
      </c>
      <c r="I25" s="31">
        <f t="shared" si="1"/>
        <v>-2.1530000000001337</v>
      </c>
      <c r="J25" s="31">
        <f t="shared" si="2"/>
        <v>7.0310000000001054</v>
      </c>
      <c r="K25" s="31">
        <f t="shared" si="3"/>
        <v>8.22300000000007</v>
      </c>
      <c r="L25" s="31">
        <f t="shared" si="4"/>
        <v>15.254000000000175</v>
      </c>
    </row>
    <row r="26" spans="1:12" x14ac:dyDescent="0.2">
      <c r="A26" s="10" t="str">
        <f>'Ind T2'!A16</f>
        <v>Media</v>
      </c>
      <c r="B26" s="11">
        <f>'Ind T2'!B16</f>
        <v>1.5609999999999988</v>
      </c>
      <c r="C26" s="11">
        <f>'Ind T2'!C16</f>
        <v>2.1629999999999949</v>
      </c>
      <c r="D26" s="11">
        <f>'Ind T2'!D16</f>
        <v>1.9930000000000001</v>
      </c>
      <c r="E26" s="11">
        <f>'Ind T2'!E16</f>
        <v>1.9300000000000013</v>
      </c>
      <c r="F26" s="11">
        <f>'Ind T2'!F16</f>
        <v>1.8819999999999983</v>
      </c>
      <c r="H26" s="11">
        <f t="shared" si="0"/>
        <v>0.60199999999999609</v>
      </c>
      <c r="I26" s="31">
        <f t="shared" si="1"/>
        <v>-0.16999999999999482</v>
      </c>
      <c r="J26" s="11">
        <f t="shared" si="2"/>
        <v>-6.2999999999998835E-2</v>
      </c>
      <c r="K26" s="11">
        <f t="shared" si="3"/>
        <v>-4.8000000000002929E-2</v>
      </c>
      <c r="L26" s="31">
        <f t="shared" si="4"/>
        <v>-0.11100000000000176</v>
      </c>
    </row>
    <row r="27" spans="1:12" x14ac:dyDescent="0.2">
      <c r="A27" s="10" t="str">
        <f>'Ind T2'!A17</f>
        <v>Information technology</v>
      </c>
      <c r="B27" s="11">
        <f>'Ind T2'!B17</f>
        <v>12.216999999999983</v>
      </c>
      <c r="C27" s="11">
        <f>'Ind T2'!C17</f>
        <v>9.4239999999999782</v>
      </c>
      <c r="D27" s="11">
        <f>'Ind T2'!D17</f>
        <v>9.1320000000000032</v>
      </c>
      <c r="E27" s="11">
        <f>'Ind T2'!E17</f>
        <v>9.6109999999999953</v>
      </c>
      <c r="F27" s="11">
        <f>'Ind T2'!F17</f>
        <v>10.118000000000032</v>
      </c>
      <c r="H27" s="11">
        <f t="shared" si="0"/>
        <v>-2.7930000000000046</v>
      </c>
      <c r="I27" s="31">
        <f t="shared" si="1"/>
        <v>-0.29199999999997495</v>
      </c>
      <c r="J27" s="11">
        <f t="shared" si="2"/>
        <v>0.4789999999999921</v>
      </c>
      <c r="K27" s="11">
        <f t="shared" si="3"/>
        <v>0.50700000000003698</v>
      </c>
      <c r="L27" s="31">
        <f t="shared" si="4"/>
        <v>0.98600000000002908</v>
      </c>
    </row>
    <row r="28" spans="1:12" x14ac:dyDescent="0.2">
      <c r="A28" s="10" t="str">
        <f>'Ind T2'!A18</f>
        <v>Finance and insurance</v>
      </c>
      <c r="B28" s="11">
        <f>'Ind T2'!B18</f>
        <v>17.727000000000007</v>
      </c>
      <c r="C28" s="11">
        <f>'Ind T2'!C18</f>
        <v>13.64800000000001</v>
      </c>
      <c r="D28" s="11">
        <f>'Ind T2'!D18</f>
        <v>15.479000000000008</v>
      </c>
      <c r="E28" s="11">
        <f>'Ind T2'!E18</f>
        <v>15.463999999999993</v>
      </c>
      <c r="F28" s="11">
        <f>'Ind T2'!F18</f>
        <v>14.781000000000031</v>
      </c>
      <c r="H28" s="11">
        <f t="shared" si="0"/>
        <v>-4.0789999999999971</v>
      </c>
      <c r="I28" s="31">
        <f t="shared" si="1"/>
        <v>1.8309999999999977</v>
      </c>
      <c r="J28" s="11">
        <f t="shared" si="2"/>
        <v>-1.5000000000014779E-2</v>
      </c>
      <c r="K28" s="11">
        <f t="shared" si="3"/>
        <v>-0.68299999999996253</v>
      </c>
      <c r="L28" s="31">
        <f t="shared" si="4"/>
        <v>-0.69799999999997731</v>
      </c>
    </row>
    <row r="29" spans="1:12" x14ac:dyDescent="0.2">
      <c r="A29" s="10" t="str">
        <f>'Ind T2'!A19</f>
        <v>Real estate</v>
      </c>
      <c r="B29" s="11">
        <f>'Ind T2'!B19</f>
        <v>6.2790000000000052</v>
      </c>
      <c r="C29" s="11">
        <f>'Ind T2'!C19</f>
        <v>6.5939999999999959</v>
      </c>
      <c r="D29" s="11">
        <f>'Ind T2'!D19</f>
        <v>6.8489999999999736</v>
      </c>
      <c r="E29" s="11">
        <f>'Ind T2'!E19</f>
        <v>6.1269999999999971</v>
      </c>
      <c r="F29" s="11">
        <f>'Ind T2'!F19</f>
        <v>6.1689999999999987</v>
      </c>
      <c r="H29" s="11">
        <f t="shared" ref="H29:H31" si="9">C29-B29</f>
        <v>0.31499999999999062</v>
      </c>
      <c r="I29" s="31">
        <f t="shared" ref="I29:I31" si="10">D29-C29</f>
        <v>0.25499999999997769</v>
      </c>
      <c r="J29" s="11">
        <f t="shared" ref="J29:J31" si="11">E29-D29</f>
        <v>-0.72199999999997644</v>
      </c>
      <c r="K29" s="11">
        <f t="shared" ref="K29:K31" si="12">F29-E29</f>
        <v>4.2000000000001592E-2</v>
      </c>
      <c r="L29" s="31">
        <f t="shared" si="4"/>
        <v>-0.67999999999997485</v>
      </c>
    </row>
    <row r="30" spans="1:12" x14ac:dyDescent="0.2">
      <c r="A30" s="10" t="str">
        <f>'Ind T2'!A20</f>
        <v>Professional services</v>
      </c>
      <c r="B30" s="11">
        <f>'Ind T2'!B20</f>
        <v>33.249000000000073</v>
      </c>
      <c r="C30" s="11">
        <f>'Ind T2'!C20</f>
        <v>40.181000000000012</v>
      </c>
      <c r="D30" s="11">
        <f>'Ind T2'!D20</f>
        <v>39.257999999999996</v>
      </c>
      <c r="E30" s="11">
        <f>'Ind T2'!E20</f>
        <v>42.114000000000004</v>
      </c>
      <c r="F30" s="11">
        <f>'Ind T2'!F20</f>
        <v>46.153000000000013</v>
      </c>
      <c r="H30" s="11">
        <f t="shared" si="9"/>
        <v>6.9319999999999382</v>
      </c>
      <c r="I30" s="31">
        <f t="shared" si="10"/>
        <v>-0.92300000000001603</v>
      </c>
      <c r="J30" s="11">
        <f t="shared" si="11"/>
        <v>2.8560000000000088</v>
      </c>
      <c r="K30" s="11">
        <f t="shared" si="12"/>
        <v>4.0390000000000086</v>
      </c>
      <c r="L30" s="31">
        <f t="shared" si="4"/>
        <v>6.8950000000000173</v>
      </c>
    </row>
    <row r="31" spans="1:12" x14ac:dyDescent="0.2">
      <c r="A31" s="10" t="str">
        <f>'Ind T2'!A21</f>
        <v>Support services</v>
      </c>
      <c r="B31" s="11">
        <f>'Ind T2'!B21</f>
        <v>28.791999999999977</v>
      </c>
      <c r="C31" s="11">
        <f>'Ind T2'!C21</f>
        <v>29.373000000000026</v>
      </c>
      <c r="D31" s="11">
        <f>'Ind T2'!D21</f>
        <v>28.669999999999938</v>
      </c>
      <c r="E31" s="11">
        <f>'Ind T2'!E21</f>
        <v>30.885000000000048</v>
      </c>
      <c r="F31" s="11">
        <f>'Ind T2'!F21</f>
        <v>32.969000000000023</v>
      </c>
      <c r="H31" s="11">
        <f t="shared" si="9"/>
        <v>0.58100000000004925</v>
      </c>
      <c r="I31" s="31">
        <f t="shared" si="10"/>
        <v>-0.70300000000008822</v>
      </c>
      <c r="J31" s="11">
        <f t="shared" si="11"/>
        <v>2.21500000000011</v>
      </c>
      <c r="K31" s="11">
        <f t="shared" si="12"/>
        <v>2.0839999999999748</v>
      </c>
      <c r="L31" s="31">
        <f t="shared" si="4"/>
        <v>4.2990000000000848</v>
      </c>
    </row>
    <row r="32" spans="1:12" x14ac:dyDescent="0.2">
      <c r="A32" s="10" t="str">
        <f>'Ind T2'!A25</f>
        <v>Arts and entertainment</v>
      </c>
      <c r="B32" s="11">
        <f>'Ind T2'!B25</f>
        <v>9.9309999999999921</v>
      </c>
      <c r="C32" s="11">
        <f>'Ind T2'!C25</f>
        <v>10.811000000000016</v>
      </c>
      <c r="D32" s="11">
        <f>'Ind T2'!D25</f>
        <v>9.6699999999999733</v>
      </c>
      <c r="E32" s="11">
        <f>'Ind T2'!E25</f>
        <v>11.497999999999994</v>
      </c>
      <c r="F32" s="11">
        <f>'Ind T2'!F25</f>
        <v>13.458000000000014</v>
      </c>
      <c r="H32" s="11">
        <f t="shared" ref="H32" si="13">C32-B32</f>
        <v>0.88000000000002387</v>
      </c>
      <c r="I32" s="31">
        <f t="shared" ref="I32:I33" si="14">D32-C32</f>
        <v>-1.1410000000000426</v>
      </c>
      <c r="J32" s="11">
        <f t="shared" ref="J32:J33" si="15">E32-D32</f>
        <v>1.8280000000000207</v>
      </c>
      <c r="K32" s="11">
        <f t="shared" ref="K32:K33" si="16">F32-E32</f>
        <v>1.9600000000000204</v>
      </c>
      <c r="L32" s="31">
        <f t="shared" si="4"/>
        <v>3.7880000000000411</v>
      </c>
    </row>
    <row r="33" spans="1:12" x14ac:dyDescent="0.2">
      <c r="A33" s="10" t="str">
        <f>'Ind T2'!A26</f>
        <v>Other services</v>
      </c>
      <c r="B33" s="11">
        <f>'Ind T2'!B26</f>
        <v>9.5649999999999995</v>
      </c>
      <c r="C33" s="11">
        <f>'Ind T2'!C26</f>
        <v>10.912000000000004</v>
      </c>
      <c r="D33" s="11">
        <f>'Ind T2'!D26</f>
        <v>9.9020000000000206</v>
      </c>
      <c r="E33" s="11">
        <f>'Ind T2'!E26</f>
        <v>10.354999999999995</v>
      </c>
      <c r="F33" s="11">
        <f>'Ind T2'!F26</f>
        <v>10.676999999999989</v>
      </c>
      <c r="H33" s="11">
        <f>C33-B33</f>
        <v>1.3470000000000049</v>
      </c>
      <c r="I33" s="31">
        <f t="shared" si="14"/>
        <v>-1.0099999999999838</v>
      </c>
      <c r="J33" s="11">
        <f t="shared" si="15"/>
        <v>0.45299999999997453</v>
      </c>
      <c r="K33" s="11">
        <f t="shared" si="16"/>
        <v>0.32199999999999385</v>
      </c>
      <c r="L33" s="31">
        <f t="shared" si="4"/>
        <v>0.77499999999996838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86.107999999999919</v>
      </c>
      <c r="C35" s="31">
        <f>'Ind T1'!C12</f>
        <v>90.00800000000001</v>
      </c>
      <c r="D35" s="31">
        <f>'Ind T1'!D12</f>
        <v>88.240999999999985</v>
      </c>
      <c r="E35" s="31">
        <f>'Ind T1'!E12</f>
        <v>92.588999999999942</v>
      </c>
      <c r="F35" s="31">
        <f>'Ind T1'!F12</f>
        <v>99.638000000000005</v>
      </c>
      <c r="H35" s="31">
        <f t="shared" si="0"/>
        <v>3.9000000000000909</v>
      </c>
      <c r="I35" s="31">
        <f t="shared" si="1"/>
        <v>-1.7670000000000243</v>
      </c>
      <c r="J35" s="31">
        <f t="shared" si="2"/>
        <v>4.3479999999999563</v>
      </c>
      <c r="K35" s="31">
        <f t="shared" si="3"/>
        <v>7.0490000000000634</v>
      </c>
      <c r="L35" s="31">
        <f t="shared" si="4"/>
        <v>11.39700000000002</v>
      </c>
    </row>
    <row r="36" spans="1:12" x14ac:dyDescent="0.2">
      <c r="A36" s="10" t="str">
        <f>'Ind T2'!A22</f>
        <v>Public admin. and defence</v>
      </c>
      <c r="B36" s="32">
        <f>'Ind T2'!B22</f>
        <v>17.510999999999967</v>
      </c>
      <c r="C36" s="32">
        <f>'Ind T2'!C22</f>
        <v>16.630999999999972</v>
      </c>
      <c r="D36" s="32">
        <f>'Ind T2'!D22</f>
        <v>17.909000000000049</v>
      </c>
      <c r="E36" s="32">
        <f>'Ind T2'!E22</f>
        <v>18.07399999999997</v>
      </c>
      <c r="F36" s="32">
        <f>'Ind T2'!F22</f>
        <v>18.075999999999979</v>
      </c>
      <c r="H36" s="11">
        <f t="shared" si="0"/>
        <v>-0.87999999999999545</v>
      </c>
      <c r="I36" s="31">
        <f t="shared" si="1"/>
        <v>1.2780000000000769</v>
      </c>
      <c r="J36" s="11">
        <f t="shared" si="2"/>
        <v>0.16499999999992099</v>
      </c>
      <c r="K36" s="11">
        <f t="shared" si="3"/>
        <v>2.0000000000095497E-3</v>
      </c>
      <c r="L36" s="31">
        <f t="shared" si="4"/>
        <v>0.16699999999993054</v>
      </c>
    </row>
    <row r="37" spans="1:12" x14ac:dyDescent="0.2">
      <c r="A37" s="10" t="str">
        <f>'Ind T2'!A23</f>
        <v>Education</v>
      </c>
      <c r="B37" s="32">
        <f>'Ind T2'!B23</f>
        <v>26.901000000000021</v>
      </c>
      <c r="C37" s="32">
        <f>'Ind T2'!C23</f>
        <v>29.864000000000029</v>
      </c>
      <c r="D37" s="32">
        <f>'Ind T2'!D23</f>
        <v>28.479999999999968</v>
      </c>
      <c r="E37" s="32">
        <f>'Ind T2'!E23</f>
        <v>29.184999999999999</v>
      </c>
      <c r="F37" s="32">
        <f>'Ind T2'!F23</f>
        <v>31.154000000000003</v>
      </c>
      <c r="H37" s="11">
        <f t="shared" si="0"/>
        <v>2.9630000000000081</v>
      </c>
      <c r="I37" s="31">
        <f t="shared" si="1"/>
        <v>-1.3840000000000607</v>
      </c>
      <c r="J37" s="11">
        <f t="shared" si="2"/>
        <v>0.70500000000003027</v>
      </c>
      <c r="K37" s="11">
        <f t="shared" si="3"/>
        <v>1.9690000000000047</v>
      </c>
      <c r="L37" s="31">
        <f t="shared" si="4"/>
        <v>2.674000000000035</v>
      </c>
    </row>
    <row r="38" spans="1:12" x14ac:dyDescent="0.2">
      <c r="A38" s="10" t="str">
        <f>'Ind T2'!A24</f>
        <v>Health and social work</v>
      </c>
      <c r="B38" s="32">
        <f>'Ind T2'!B24</f>
        <v>41.69599999999992</v>
      </c>
      <c r="C38" s="32">
        <f>'Ind T2'!C24</f>
        <v>43.512999999999998</v>
      </c>
      <c r="D38" s="32">
        <f>'Ind T2'!D24</f>
        <v>41.851999999999968</v>
      </c>
      <c r="E38" s="32">
        <f>'Ind T2'!E24</f>
        <v>45.32999999999997</v>
      </c>
      <c r="F38" s="32">
        <f>'Ind T2'!F24</f>
        <v>50.408000000000015</v>
      </c>
      <c r="H38" s="11">
        <f t="shared" si="0"/>
        <v>1.8170000000000783</v>
      </c>
      <c r="I38" s="31">
        <f t="shared" si="1"/>
        <v>-1.6610000000000298</v>
      </c>
      <c r="J38" s="11">
        <f t="shared" si="2"/>
        <v>3.4780000000000015</v>
      </c>
      <c r="K38" s="11">
        <f t="shared" si="3"/>
        <v>5.0780000000000456</v>
      </c>
      <c r="L38" s="31">
        <f t="shared" si="4"/>
        <v>8.5560000000000471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363.79999999999995</v>
      </c>
      <c r="C40" s="33">
        <f>'Ind T1'!C14</f>
        <v>384.37000000000012</v>
      </c>
      <c r="D40" s="33">
        <f>'Ind T1'!D14</f>
        <v>381.64199999999994</v>
      </c>
      <c r="E40" s="33">
        <f>'Ind T1'!E14</f>
        <v>396.12700000000007</v>
      </c>
      <c r="F40" s="33">
        <f>'Ind T1'!F14</f>
        <v>415.05000000000018</v>
      </c>
      <c r="G40" s="24"/>
      <c r="H40" s="34">
        <f t="shared" si="0"/>
        <v>20.570000000000164</v>
      </c>
      <c r="I40" s="34">
        <f>D40-C40</f>
        <v>-2.7280000000001792</v>
      </c>
      <c r="J40" s="34">
        <f>E40-D40</f>
        <v>14.485000000000127</v>
      </c>
      <c r="K40" s="34">
        <f>F40-E40</f>
        <v>18.923000000000116</v>
      </c>
      <c r="L40" s="205">
        <f t="shared" si="4"/>
        <v>33.408000000000243</v>
      </c>
    </row>
    <row r="44" spans="1:12" ht="15.75" x14ac:dyDescent="0.25">
      <c r="A44" s="19" t="str">
        <f>CONCATENATE(A1," (Continued)")</f>
        <v>Industry Table 4  Employment by Industry Group in Sector (SIC 2007), 2015-2035, Swindon and Wiltshire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1.8190867229605168</v>
      </c>
      <c r="C50" s="44">
        <f t="shared" ref="B50:E54" si="17">IF(AND(D$5-C$5 &lt;&gt; 0,C7&lt;&gt;0,D7&lt;&gt;0),(EXP(LN(D7/C7)/(D$5-C$5))-1)*100,0)</f>
        <v>12.321274349870649</v>
      </c>
      <c r="D50" s="44">
        <f t="shared" si="17"/>
        <v>0.58600071232766116</v>
      </c>
      <c r="E50" s="44">
        <f t="shared" si="17"/>
        <v>0.36404112831878166</v>
      </c>
      <c r="F50" s="44">
        <f>IF(AND(F$5-D$5 &lt;&gt; 0,D7&lt;&gt;0,F7&lt;&gt;0),(EXP(LN(F7/D7)/(F$5-D$5))-1)*100,0)</f>
        <v>0.43797318172504873</v>
      </c>
      <c r="H50" s="44">
        <f>(B7/B$40)*100</f>
        <v>2.6652006597031304</v>
      </c>
      <c r="I50" s="44">
        <f>(C7/C$40)*100</f>
        <v>2.711189739053514</v>
      </c>
      <c r="J50" s="44">
        <f>(D7/D$40)*100</f>
        <v>3.0670104443431314</v>
      </c>
      <c r="K50" s="44">
        <f>(E7/E$40)*100</f>
        <v>3.0424586054472442</v>
      </c>
      <c r="L50" s="44">
        <f>(F7/F$40)*100</f>
        <v>3.0112034694615084</v>
      </c>
    </row>
    <row r="51" spans="1:12" x14ac:dyDescent="0.2">
      <c r="A51" t="str">
        <f>A8</f>
        <v>Agriculture</v>
      </c>
      <c r="B51" s="40">
        <f t="shared" si="17"/>
        <v>0.95818797290310176</v>
      </c>
      <c r="C51" s="44">
        <f t="shared" si="17"/>
        <v>22.938944463608514</v>
      </c>
      <c r="D51" s="40">
        <f t="shared" si="17"/>
        <v>0.6863606536860356</v>
      </c>
      <c r="E51" s="40">
        <f t="shared" si="17"/>
        <v>0.27186667476062354</v>
      </c>
      <c r="F51" s="44">
        <f t="shared" ref="F51:F83" si="18">IF(AND(F$5-D$5 &lt;&gt; 0,D8&lt;&gt;0,F8&lt;&gt;0),(EXP(LN(F8/D8)/(F$5-D$5))-1)*100,0)</f>
        <v>0.40984139324287128</v>
      </c>
      <c r="H51" s="40">
        <f t="shared" ref="H51:L54" si="19">(B8/B$7)*100</f>
        <v>57.559818481848133</v>
      </c>
      <c r="I51" s="40">
        <f t="shared" si="19"/>
        <v>55.63765473562998</v>
      </c>
      <c r="J51" s="40">
        <f t="shared" si="19"/>
        <v>60.897052541648954</v>
      </c>
      <c r="K51" s="40">
        <f t="shared" si="19"/>
        <v>61.201460338533018</v>
      </c>
      <c r="L51" s="40">
        <f t="shared" si="19"/>
        <v>60.641702672427591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-25.070550370350741</v>
      </c>
      <c r="C52" s="44">
        <f t="shared" si="17"/>
        <v>2.0689655172414945</v>
      </c>
      <c r="D52" s="40">
        <f t="shared" si="17"/>
        <v>-6.1071745830235784</v>
      </c>
      <c r="E52" s="40">
        <f t="shared" si="17"/>
        <v>-4.3813663486479415</v>
      </c>
      <c r="F52" s="44">
        <f t="shared" si="18"/>
        <v>-4.9601318746278604</v>
      </c>
      <c r="H52" s="40">
        <f t="shared" si="19"/>
        <v>4.7442244224422501</v>
      </c>
      <c r="I52" s="40">
        <f t="shared" si="19"/>
        <v>1.3914211687937772</v>
      </c>
      <c r="J52" s="40">
        <f t="shared" si="19"/>
        <v>1.2644169158479233</v>
      </c>
      <c r="K52" s="40">
        <f t="shared" si="19"/>
        <v>0.89611682708264051</v>
      </c>
      <c r="L52" s="40">
        <f t="shared" si="19"/>
        <v>0.55208833413346192</v>
      </c>
    </row>
    <row r="53" spans="1:12" x14ac:dyDescent="0.2">
      <c r="A53" t="str">
        <f>A10</f>
        <v>Electricity and gas</v>
      </c>
      <c r="B53" s="40">
        <f t="shared" si="17"/>
        <v>9.3741265379375882</v>
      </c>
      <c r="C53" s="44">
        <f t="shared" si="17"/>
        <v>23.698781838316641</v>
      </c>
      <c r="D53" s="40">
        <f t="shared" si="17"/>
        <v>-0.93030948087463594</v>
      </c>
      <c r="E53" s="40">
        <f t="shared" si="17"/>
        <v>-0.21788378517750839</v>
      </c>
      <c r="F53" s="44">
        <f t="shared" si="18"/>
        <v>-0.45592644589594888</v>
      </c>
      <c r="H53" s="40">
        <f t="shared" si="19"/>
        <v>6.5078382838283888</v>
      </c>
      <c r="I53" s="40">
        <f t="shared" si="19"/>
        <v>8.6651952787640347</v>
      </c>
      <c r="J53" s="40">
        <f t="shared" si="19"/>
        <v>9.5429303716360305</v>
      </c>
      <c r="K53" s="40">
        <f t="shared" si="19"/>
        <v>8.8450049784267986</v>
      </c>
      <c r="L53" s="40">
        <f t="shared" si="19"/>
        <v>8.3453352536405543</v>
      </c>
    </row>
    <row r="54" spans="1:12" x14ac:dyDescent="0.2">
      <c r="A54" t="str">
        <f>A11</f>
        <v>Water and sewerage</v>
      </c>
      <c r="B54" s="40">
        <f t="shared" si="17"/>
        <v>4.2734072493133546</v>
      </c>
      <c r="C54" s="44">
        <f t="shared" si="17"/>
        <v>-7.356643356643378</v>
      </c>
      <c r="D54" s="40">
        <f t="shared" si="17"/>
        <v>1.1218864170275511</v>
      </c>
      <c r="E54" s="40">
        <f t="shared" si="17"/>
        <v>0.83856889109790167</v>
      </c>
      <c r="F54" s="44">
        <f t="shared" si="18"/>
        <v>0.93291975830611662</v>
      </c>
      <c r="H54" s="40">
        <f t="shared" si="19"/>
        <v>31.188118811881228</v>
      </c>
      <c r="I54" s="40">
        <f t="shared" si="19"/>
        <v>34.305728816812199</v>
      </c>
      <c r="J54" s="40">
        <f t="shared" si="19"/>
        <v>28.29560017086709</v>
      </c>
      <c r="K54" s="40">
        <f t="shared" si="19"/>
        <v>29.057417855957553</v>
      </c>
      <c r="L54" s="40">
        <f t="shared" si="19"/>
        <v>30.460873739798394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2.2162627842253313</v>
      </c>
      <c r="C56" s="44">
        <f t="shared" si="20"/>
        <v>0.20377288585617936</v>
      </c>
      <c r="D56" s="44">
        <f t="shared" si="20"/>
        <v>-0.59745233852698254</v>
      </c>
      <c r="E56" s="44">
        <f t="shared" si="20"/>
        <v>-0.72687997250864278</v>
      </c>
      <c r="F56" s="44">
        <f t="shared" si="18"/>
        <v>-0.68375616335466516</v>
      </c>
      <c r="H56" s="44">
        <f>(B13/B$40)*100</f>
        <v>8.155579989004945</v>
      </c>
      <c r="I56" s="44">
        <f>(C13/C$40)*100</f>
        <v>8.4265161172828318</v>
      </c>
      <c r="J56" s="44">
        <f>(D13/D$40)*100</f>
        <v>8.5040430560577711</v>
      </c>
      <c r="K56" s="44">
        <f>(E13/E$40)*100</f>
        <v>7.9512378605851266</v>
      </c>
      <c r="L56" s="44">
        <f>(F13/F$40)*100</f>
        <v>7.0548126731718979</v>
      </c>
    </row>
    <row r="57" spans="1:12" x14ac:dyDescent="0.2">
      <c r="A57" t="str">
        <f>A14</f>
        <v>Food drink and tobacco</v>
      </c>
      <c r="B57" s="40">
        <f t="shared" si="20"/>
        <v>3.2507269900133196</v>
      </c>
      <c r="C57" s="44">
        <f t="shared" si="20"/>
        <v>3.1346989447547102</v>
      </c>
      <c r="D57" s="40">
        <f t="shared" si="20"/>
        <v>-2.0439463667943247</v>
      </c>
      <c r="E57" s="40">
        <f t="shared" si="20"/>
        <v>-2.7658173314273227</v>
      </c>
      <c r="F57" s="44">
        <f t="shared" si="18"/>
        <v>-2.5257866996153622</v>
      </c>
      <c r="H57" s="40">
        <f t="shared" ref="H57:L59" si="21">(B14/B$13)*100</f>
        <v>9.5551061678463149</v>
      </c>
      <c r="I57" s="40">
        <f t="shared" si="21"/>
        <v>9.9478217913489075</v>
      </c>
      <c r="J57" s="40">
        <f t="shared" si="21"/>
        <v>10.238792173779073</v>
      </c>
      <c r="K57" s="40">
        <f t="shared" si="21"/>
        <v>9.5151919230402644</v>
      </c>
      <c r="L57" s="40">
        <f t="shared" si="21"/>
        <v>7.7319763669273609</v>
      </c>
    </row>
    <row r="58" spans="1:12" x14ac:dyDescent="0.2">
      <c r="A58" t="str">
        <f>A15</f>
        <v>Engineering</v>
      </c>
      <c r="B58" s="40">
        <f t="shared" si="20"/>
        <v>-3.221308473178297</v>
      </c>
      <c r="C58" s="44">
        <f t="shared" si="20"/>
        <v>-2.2523461939518929</v>
      </c>
      <c r="D58" s="40">
        <f t="shared" si="20"/>
        <v>-0.65718374715607597</v>
      </c>
      <c r="E58" s="40">
        <f t="shared" si="20"/>
        <v>-1.2969488277396413</v>
      </c>
      <c r="F58" s="44">
        <f t="shared" si="18"/>
        <v>-1.0841529016575979</v>
      </c>
      <c r="H58" s="40">
        <f t="shared" si="21"/>
        <v>18.422649140546056</v>
      </c>
      <c r="I58" s="40">
        <f t="shared" si="21"/>
        <v>14.804408904257539</v>
      </c>
      <c r="J58" s="40">
        <f t="shared" si="21"/>
        <v>14.441534432290826</v>
      </c>
      <c r="K58" s="40">
        <f t="shared" si="21"/>
        <v>14.398196653649537</v>
      </c>
      <c r="L58" s="40">
        <f t="shared" si="21"/>
        <v>13.592431952460672</v>
      </c>
    </row>
    <row r="59" spans="1:12" x14ac:dyDescent="0.2">
      <c r="A59" t="str">
        <f>A16</f>
        <v>Rest of manufacturing</v>
      </c>
      <c r="B59" s="40">
        <f t="shared" si="20"/>
        <v>3.3419715196433275</v>
      </c>
      <c r="C59" s="44">
        <f t="shared" si="20"/>
        <v>0.29952404398472243</v>
      </c>
      <c r="D59" s="40">
        <f t="shared" si="20"/>
        <v>-0.39583974922829945</v>
      </c>
      <c r="E59" s="40">
        <f t="shared" si="20"/>
        <v>-0.39414932037925565</v>
      </c>
      <c r="F59" s="44">
        <f t="shared" si="18"/>
        <v>-0.3947127998499278</v>
      </c>
      <c r="H59" s="40">
        <f t="shared" si="21"/>
        <v>72.022244691607625</v>
      </c>
      <c r="I59" s="40">
        <f t="shared" si="21"/>
        <v>75.247769304393557</v>
      </c>
      <c r="J59" s="40">
        <f t="shared" si="21"/>
        <v>75.319673393930103</v>
      </c>
      <c r="K59" s="40">
        <f t="shared" si="21"/>
        <v>76.086611423310202</v>
      </c>
      <c r="L59" s="40">
        <f t="shared" si="21"/>
        <v>78.675591680611973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5.5195983726548103</v>
      </c>
      <c r="C61" s="44">
        <f>IF(AND(D$5-C$5 &lt;&gt; 0,C18&lt;&gt;0,D18&lt;&gt;0),(EXP(LN(D18/C18)/(D$5-C$5))-1)*100,0)</f>
        <v>-0.9142685851316279</v>
      </c>
      <c r="D61" s="44">
        <f>IF(AND(E$5-D$5 &lt;&gt; 0,D18&lt;&gt;0,E18&lt;&gt;0),(EXP(LN(E18/D18)/(E$5-D$5))-1)*100,0)</f>
        <v>0.93966881203115804</v>
      </c>
      <c r="E61" s="44">
        <f>IF(AND(F$5-E$5 &lt;&gt; 0,E18&lt;&gt;0,F18&lt;&gt;0),(EXP(LN(F18/E18)/(F$5-E$5))-1)*100,0)</f>
        <v>0.57733346463189061</v>
      </c>
      <c r="F61" s="44">
        <f t="shared" si="18"/>
        <v>0.69796716635881495</v>
      </c>
      <c r="H61" s="44">
        <f>(B18/B$40)*100</f>
        <v>5.9172622319956094</v>
      </c>
      <c r="I61" s="44">
        <f>(C18/C$40)*100</f>
        <v>6.9433098316726047</v>
      </c>
      <c r="J61" s="44">
        <f>(D18/D$40)*100</f>
        <v>6.9290067655027681</v>
      </c>
      <c r="K61" s="44">
        <f>(E18/E$40)*100</f>
        <v>6.9952313273268372</v>
      </c>
      <c r="L61" s="44">
        <f>(F18/F$40)*100</f>
        <v>7.0719190458980856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1.080059325527527</v>
      </c>
      <c r="C63" s="44">
        <f t="shared" si="22"/>
        <v>8.4514239666555468E-2</v>
      </c>
      <c r="D63" s="44">
        <f t="shared" si="22"/>
        <v>0.47675671438300871</v>
      </c>
      <c r="E63" s="44">
        <f t="shared" si="22"/>
        <v>0.35656172887885695</v>
      </c>
      <c r="F63" s="44">
        <f t="shared" si="18"/>
        <v>0.39661073967482974</v>
      </c>
      <c r="H63" s="44">
        <f>(B20/B$40)*100</f>
        <v>26.794392523364486</v>
      </c>
      <c r="I63" s="44">
        <f>(C20/C$40)*100</f>
        <v>26.473970393110811</v>
      </c>
      <c r="J63" s="44">
        <f>(D20/D$40)*100</f>
        <v>26.685742135299567</v>
      </c>
      <c r="K63" s="44">
        <f>(E20/E$40)*100</f>
        <v>26.328677419110541</v>
      </c>
      <c r="L63" s="44">
        <f>(F20/F$40)*100</f>
        <v>26.038790507167814</v>
      </c>
    </row>
    <row r="64" spans="1:12" x14ac:dyDescent="0.2">
      <c r="A64" t="str">
        <f>A21</f>
        <v>Wholesale and retail trade</v>
      </c>
      <c r="B64" s="40">
        <f t="shared" si="22"/>
        <v>0.14771903170478495</v>
      </c>
      <c r="C64" s="44">
        <f t="shared" si="22"/>
        <v>1.906686582901207</v>
      </c>
      <c r="D64" s="40">
        <f t="shared" si="22"/>
        <v>8.0229842651879935E-2</v>
      </c>
      <c r="E64" s="40">
        <f t="shared" si="22"/>
        <v>3.0701413408551481E-2</v>
      </c>
      <c r="F64" s="44">
        <f t="shared" si="18"/>
        <v>4.7208165780698863E-2</v>
      </c>
      <c r="H64" s="40">
        <f t="shared" ref="H64:L66" si="23">(B21/B$20)*100</f>
        <v>58.033607583249569</v>
      </c>
      <c r="I64" s="40">
        <f t="shared" si="23"/>
        <v>55.921893118968526</v>
      </c>
      <c r="J64" s="40">
        <f t="shared" si="23"/>
        <v>56.940025921998327</v>
      </c>
      <c r="K64" s="40">
        <f t="shared" si="23"/>
        <v>55.825303226425049</v>
      </c>
      <c r="L64" s="40">
        <f t="shared" si="23"/>
        <v>54.038899272720556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0.36113742224015422</v>
      </c>
      <c r="C65" s="44">
        <f t="shared" si="22"/>
        <v>-0.69518086485202968</v>
      </c>
      <c r="D65" s="40">
        <f t="shared" si="22"/>
        <v>0.47948048668320364</v>
      </c>
      <c r="E65" s="40">
        <f t="shared" si="22"/>
        <v>-1.5070457198185228E-2</v>
      </c>
      <c r="F65" s="44">
        <f t="shared" si="18"/>
        <v>0.14950880462845095</v>
      </c>
      <c r="H65" s="40">
        <f t="shared" si="23"/>
        <v>17.163872873879232</v>
      </c>
      <c r="I65" s="40">
        <f t="shared" si="23"/>
        <v>16.680752373277752</v>
      </c>
      <c r="J65" s="40">
        <f t="shared" si="23"/>
        <v>16.550803189191317</v>
      </c>
      <c r="K65" s="40">
        <f t="shared" si="23"/>
        <v>16.55304664653147</v>
      </c>
      <c r="L65" s="40">
        <f t="shared" si="23"/>
        <v>15.950182282510154</v>
      </c>
    </row>
    <row r="66" spans="1:12" x14ac:dyDescent="0.2">
      <c r="A66" t="str">
        <f>A23</f>
        <v>Accommodation and food</v>
      </c>
      <c r="B66" s="40">
        <f t="shared" si="22"/>
        <v>3.6259906432422273</v>
      </c>
      <c r="C66" s="44">
        <f t="shared" si="22"/>
        <v>-3.1600846515299597</v>
      </c>
      <c r="D66" s="40">
        <f t="shared" si="22"/>
        <v>1.3062648050717884</v>
      </c>
      <c r="E66" s="40">
        <f t="shared" si="22"/>
        <v>1.1925966842235125</v>
      </c>
      <c r="F66" s="44">
        <f t="shared" si="18"/>
        <v>1.2304718798318737</v>
      </c>
      <c r="H66" s="40">
        <f t="shared" si="23"/>
        <v>24.802519542871188</v>
      </c>
      <c r="I66" s="40">
        <f t="shared" si="23"/>
        <v>27.397354507753711</v>
      </c>
      <c r="J66" s="40">
        <f t="shared" si="23"/>
        <v>26.509170888810345</v>
      </c>
      <c r="K66" s="40">
        <f t="shared" si="23"/>
        <v>27.621650127043484</v>
      </c>
      <c r="L66" s="40">
        <f t="shared" si="23"/>
        <v>30.010918444769295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0.78376630388559132</v>
      </c>
      <c r="C68" s="44">
        <f t="shared" si="24"/>
        <v>-1.7488993225351579</v>
      </c>
      <c r="D68" s="44">
        <f t="shared" si="24"/>
        <v>1.1364736616722881</v>
      </c>
      <c r="E68" s="44">
        <f t="shared" si="24"/>
        <v>0.62464815311946698</v>
      </c>
      <c r="F68" s="44">
        <f t="shared" si="18"/>
        <v>0.79496820490327913</v>
      </c>
      <c r="H68" s="44">
        <f>(B25/B$40)*100</f>
        <v>32.798515667949438</v>
      </c>
      <c r="I68" s="44">
        <f>(C25/C$40)*100</f>
        <v>32.027993860082731</v>
      </c>
      <c r="J68" s="44">
        <f>(D25/D$40)*100</f>
        <v>31.692790625769678</v>
      </c>
      <c r="K68" s="44">
        <f>(E25/E$40)*100</f>
        <v>32.308830248884824</v>
      </c>
      <c r="L68" s="44">
        <f>(F25/F$40)*100</f>
        <v>32.817009998795335</v>
      </c>
    </row>
    <row r="69" spans="1:12" x14ac:dyDescent="0.2">
      <c r="A69" t="str">
        <f>A26</f>
        <v>Media</v>
      </c>
      <c r="B69" s="40">
        <f t="shared" si="24"/>
        <v>8.4959193230566008</v>
      </c>
      <c r="C69" s="44">
        <f t="shared" si="24"/>
        <v>-7.8594544613959876</v>
      </c>
      <c r="D69" s="40">
        <f t="shared" si="24"/>
        <v>-0.6403616558164904</v>
      </c>
      <c r="E69" s="40">
        <f t="shared" si="24"/>
        <v>-0.25153274245885981</v>
      </c>
      <c r="F69" s="44">
        <f t="shared" si="18"/>
        <v>-0.38131115609449928</v>
      </c>
      <c r="H69" s="40">
        <f t="shared" ref="H69:L71" si="25">(B26/B$25)*100</f>
        <v>1.3082357673837786</v>
      </c>
      <c r="I69" s="40">
        <f t="shared" si="25"/>
        <v>1.7570224034571784</v>
      </c>
      <c r="J69" s="40">
        <f t="shared" si="25"/>
        <v>1.6477474721586085</v>
      </c>
      <c r="K69" s="40">
        <f t="shared" si="25"/>
        <v>1.5080010001250164</v>
      </c>
      <c r="L69" s="40">
        <f t="shared" si="25"/>
        <v>1.3817204695793883</v>
      </c>
    </row>
    <row r="70" spans="1:12" x14ac:dyDescent="0.2">
      <c r="A70" t="str">
        <f>A27</f>
        <v>Information technology</v>
      </c>
      <c r="B70" s="40">
        <f t="shared" si="24"/>
        <v>-6.2831514722336834</v>
      </c>
      <c r="C70" s="44">
        <f t="shared" si="24"/>
        <v>-3.0984719864173949</v>
      </c>
      <c r="D70" s="40">
        <f t="shared" si="24"/>
        <v>1.0277160389065232</v>
      </c>
      <c r="E70" s="40">
        <f t="shared" si="24"/>
        <v>0.5154010453681579</v>
      </c>
      <c r="F70" s="44">
        <f t="shared" si="18"/>
        <v>0.68588339438504509</v>
      </c>
      <c r="H70" s="40">
        <f t="shared" si="25"/>
        <v>10.238767693867784</v>
      </c>
      <c r="I70" s="40">
        <f t="shared" si="25"/>
        <v>7.6551914610173144</v>
      </c>
      <c r="J70" s="40">
        <f t="shared" si="25"/>
        <v>7.5500400982199789</v>
      </c>
      <c r="K70" s="40">
        <f t="shared" si="25"/>
        <v>7.5095324415551907</v>
      </c>
      <c r="L70" s="40">
        <f t="shared" si="25"/>
        <v>7.4283994214688134</v>
      </c>
    </row>
    <row r="71" spans="1:12" x14ac:dyDescent="0.2">
      <c r="A71" t="str">
        <f>A28</f>
        <v>Finance and insurance</v>
      </c>
      <c r="B71" s="40">
        <f t="shared" si="24"/>
        <v>-6.328291331542502</v>
      </c>
      <c r="C71" s="44">
        <f t="shared" si="24"/>
        <v>13.415885111371594</v>
      </c>
      <c r="D71" s="40">
        <f t="shared" si="24"/>
        <v>-1.9388613879500749E-2</v>
      </c>
      <c r="E71" s="40">
        <f t="shared" si="24"/>
        <v>-0.45070296881992711</v>
      </c>
      <c r="F71" s="44">
        <f t="shared" si="18"/>
        <v>-0.30713865695330966</v>
      </c>
      <c r="H71" s="40">
        <f t="shared" si="25"/>
        <v>14.856563387836175</v>
      </c>
      <c r="I71" s="40">
        <f t="shared" si="25"/>
        <v>11.086380842525958</v>
      </c>
      <c r="J71" s="40">
        <f t="shared" si="25"/>
        <v>12.7975329260126</v>
      </c>
      <c r="K71" s="40">
        <f t="shared" si="25"/>
        <v>12.082760345043123</v>
      </c>
      <c r="L71" s="40">
        <f t="shared" si="25"/>
        <v>10.851865175798617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1.2312535901575439</v>
      </c>
      <c r="C72" s="44">
        <f t="shared" si="27"/>
        <v>3.867151956323589</v>
      </c>
      <c r="D72" s="40">
        <f t="shared" si="27"/>
        <v>-2.2033129723945999</v>
      </c>
      <c r="E72" s="40">
        <f t="shared" si="27"/>
        <v>6.8338504963216806E-2</v>
      </c>
      <c r="F72" s="44">
        <f t="shared" si="18"/>
        <v>-0.6946818919985942</v>
      </c>
      <c r="H72" s="40">
        <f t="shared" ref="H72:L72" si="28">(B29/B$25)*100</f>
        <v>5.2622757100594217</v>
      </c>
      <c r="I72" s="40">
        <f t="shared" si="28"/>
        <v>5.3563595600539324</v>
      </c>
      <c r="J72" s="40">
        <f t="shared" si="28"/>
        <v>5.6625300736649598</v>
      </c>
      <c r="K72" s="40">
        <f t="shared" si="28"/>
        <v>4.7873171646455788</v>
      </c>
      <c r="L72" s="40">
        <f t="shared" si="28"/>
        <v>4.5291358006563502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4.8480935869273267</v>
      </c>
      <c r="C73" s="44">
        <f t="shared" si="29"/>
        <v>-2.2971055971728327</v>
      </c>
      <c r="D73" s="40">
        <f t="shared" si="29"/>
        <v>1.4144090716758484</v>
      </c>
      <c r="E73" s="40">
        <f t="shared" si="29"/>
        <v>0.92002381136253586</v>
      </c>
      <c r="F73" s="44">
        <f t="shared" si="18"/>
        <v>1.084550529677597</v>
      </c>
      <c r="H73" s="40">
        <f t="shared" ref="H73:L73" si="30">(B30/B$25)*100</f>
        <v>27.865170422641501</v>
      </c>
      <c r="I73" s="40">
        <f t="shared" si="30"/>
        <v>32.639351453219177</v>
      </c>
      <c r="J73" s="40">
        <f t="shared" si="30"/>
        <v>32.45723545509415</v>
      </c>
      <c r="K73" s="40">
        <f t="shared" si="30"/>
        <v>32.905675709463686</v>
      </c>
      <c r="L73" s="40">
        <f t="shared" si="30"/>
        <v>33.884455277628895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0.50070722649477872</v>
      </c>
      <c r="C74" s="44">
        <f t="shared" si="31"/>
        <v>-2.3933544411537389</v>
      </c>
      <c r="D74" s="40">
        <f t="shared" si="31"/>
        <v>1.4995186228533353</v>
      </c>
      <c r="E74" s="40">
        <f t="shared" si="31"/>
        <v>0.65510747186905416</v>
      </c>
      <c r="F74" s="44">
        <f t="shared" si="18"/>
        <v>0.93579440410549442</v>
      </c>
      <c r="H74" s="40">
        <f>(B31/B$25)*100</f>
        <v>24.129868170732703</v>
      </c>
      <c r="I74" s="40">
        <f t="shared" ref="I74:L74" si="32">(C31/C$25)*100</f>
        <v>23.859925592578769</v>
      </c>
      <c r="J74" s="40">
        <f t="shared" si="32"/>
        <v>23.70342199035986</v>
      </c>
      <c r="K74" s="40">
        <f t="shared" si="32"/>
        <v>24.131922740342578</v>
      </c>
      <c r="L74" s="40">
        <f t="shared" si="32"/>
        <v>24.205070223997303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2.1452607403409152</v>
      </c>
      <c r="C75" s="44">
        <f t="shared" si="33"/>
        <v>-10.554065303857563</v>
      </c>
      <c r="D75" s="40">
        <f t="shared" si="33"/>
        <v>3.5235523272514113</v>
      </c>
      <c r="E75" s="40">
        <f t="shared" si="33"/>
        <v>1.5864589026304943</v>
      </c>
      <c r="F75" s="44">
        <f t="shared" si="18"/>
        <v>2.2280954972968114</v>
      </c>
      <c r="H75" s="40">
        <f t="shared" ref="H75:L75" si="34">(B32/B$25)*100</f>
        <v>8.3229272299092276</v>
      </c>
      <c r="I75" s="40">
        <f t="shared" si="34"/>
        <v>8.7818627849170738</v>
      </c>
      <c r="J75" s="40">
        <f t="shared" si="34"/>
        <v>7.9948409712863517</v>
      </c>
      <c r="K75" s="40">
        <f t="shared" si="34"/>
        <v>8.9839354919364869</v>
      </c>
      <c r="L75" s="40">
        <f t="shared" si="34"/>
        <v>9.8805494578105435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3.3486589817359524</v>
      </c>
      <c r="C76" s="44">
        <f t="shared" si="35"/>
        <v>-9.2558651026391487</v>
      </c>
      <c r="D76" s="40">
        <f t="shared" si="35"/>
        <v>0.89866875539035274</v>
      </c>
      <c r="E76" s="40">
        <f t="shared" si="35"/>
        <v>0.30669334814745763</v>
      </c>
      <c r="F76" s="44">
        <f t="shared" si="18"/>
        <v>0.50363157007387027</v>
      </c>
      <c r="H76" s="40">
        <f t="shared" ref="H76:L76" si="36">(B33/B$25)*100</f>
        <v>8.0161916175694099</v>
      </c>
      <c r="I76" s="40">
        <f t="shared" si="36"/>
        <v>8.8639059022305986</v>
      </c>
      <c r="J76" s="40">
        <f t="shared" si="36"/>
        <v>8.1866510132035</v>
      </c>
      <c r="K76" s="40">
        <f t="shared" si="36"/>
        <v>8.0908551068883554</v>
      </c>
      <c r="L76" s="40">
        <f t="shared" si="36"/>
        <v>7.8388041730601081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1.1135602589146476</v>
      </c>
      <c r="C78" s="44">
        <f t="shared" ref="C78:C83" si="38">IF(AND(D$5-C$5 &lt;&gt; 0,C35&lt;&gt;0,D35&lt;&gt;0),(EXP(LN(D35/C35)/(D$5-C$5))-1)*100,0)</f>
        <v>-1.9631588303262171</v>
      </c>
      <c r="D78" s="44">
        <f t="shared" si="37"/>
        <v>0.96661455988995559</v>
      </c>
      <c r="E78" s="44">
        <f t="shared" si="37"/>
        <v>0.73643115266732728</v>
      </c>
      <c r="F78" s="44">
        <f t="shared" si="18"/>
        <v>0.81310058797250395</v>
      </c>
      <c r="H78" s="44">
        <f>(B35/B$40)*100</f>
        <v>23.669048927982388</v>
      </c>
      <c r="I78" s="44">
        <f>(C35/C$40)*100</f>
        <v>23.417020058797508</v>
      </c>
      <c r="J78" s="44">
        <f>(D35/D$40)*100</f>
        <v>23.121406973027078</v>
      </c>
      <c r="K78" s="44">
        <f>(E35/E$40)*100</f>
        <v>23.373564538645418</v>
      </c>
      <c r="L78" s="44">
        <f>(F35/F$40)*100</f>
        <v>24.006264305505351</v>
      </c>
    </row>
    <row r="79" spans="1:12" x14ac:dyDescent="0.2">
      <c r="A79" t="str">
        <f>A36</f>
        <v>Public admin. and defence</v>
      </c>
      <c r="B79" s="40">
        <f t="shared" si="37"/>
        <v>-1.2807484891842691</v>
      </c>
      <c r="C79" s="44">
        <f t="shared" si="38"/>
        <v>7.6844447116834802</v>
      </c>
      <c r="D79" s="40">
        <f t="shared" si="37"/>
        <v>0.18358955354396134</v>
      </c>
      <c r="E79" s="40">
        <f t="shared" si="37"/>
        <v>1.1065068144411327E-3</v>
      </c>
      <c r="F79" s="44">
        <f t="shared" si="18"/>
        <v>6.1897226861828969E-2</v>
      </c>
      <c r="H79" s="40">
        <f>(B36/B$35)*100</f>
        <v>20.336089561945446</v>
      </c>
      <c r="I79" s="40">
        <f t="shared" ref="I79:L81" si="39">(C36/C$35)*100</f>
        <v>18.477246466980681</v>
      </c>
      <c r="J79" s="40">
        <f t="shared" si="39"/>
        <v>20.29555422082711</v>
      </c>
      <c r="K79" s="40">
        <f t="shared" si="39"/>
        <v>19.520677402283187</v>
      </c>
      <c r="L79" s="40">
        <f t="shared" si="39"/>
        <v>18.141672855737749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2.6466755043391466</v>
      </c>
      <c r="C80" s="44">
        <f t="shared" si="38"/>
        <v>-4.6343423519959126</v>
      </c>
      <c r="D80" s="40">
        <f t="shared" si="40"/>
        <v>0.49025367221351424</v>
      </c>
      <c r="E80" s="40">
        <f t="shared" si="40"/>
        <v>0.65501358461770298</v>
      </c>
      <c r="F80" s="44">
        <f t="shared" si="18"/>
        <v>0.60006362078419695</v>
      </c>
      <c r="H80" s="40">
        <f>(B37/B$35)*100</f>
        <v>31.240999674827012</v>
      </c>
      <c r="I80" s="40">
        <f t="shared" si="39"/>
        <v>33.179272953515273</v>
      </c>
      <c r="J80" s="40">
        <f t="shared" si="39"/>
        <v>32.275246200745656</v>
      </c>
      <c r="K80" s="40">
        <f t="shared" si="39"/>
        <v>31.521023015693029</v>
      </c>
      <c r="L80" s="40">
        <f t="shared" si="39"/>
        <v>31.267187217728175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1.0720694973071376</v>
      </c>
      <c r="C81" s="44">
        <f t="shared" si="38"/>
        <v>-3.8172500172362955</v>
      </c>
      <c r="D81" s="40">
        <f t="shared" si="40"/>
        <v>1.6094031829291255</v>
      </c>
      <c r="E81" s="40">
        <f t="shared" si="40"/>
        <v>1.0674654660589367</v>
      </c>
      <c r="F81" s="44">
        <f t="shared" si="18"/>
        <v>1.247789447343961</v>
      </c>
      <c r="H81" s="40">
        <f>(B38/B$35)*100</f>
        <v>48.422910763227527</v>
      </c>
      <c r="I81" s="40">
        <f t="shared" si="39"/>
        <v>48.343480579504039</v>
      </c>
      <c r="J81" s="40">
        <f t="shared" si="39"/>
        <v>47.42919957842723</v>
      </c>
      <c r="K81" s="40">
        <f t="shared" si="39"/>
        <v>48.958299582023777</v>
      </c>
      <c r="L81" s="40">
        <f t="shared" si="39"/>
        <v>50.591139926534069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1.3845311799311588</v>
      </c>
      <c r="C83" s="206">
        <f t="shared" si="38"/>
        <v>-0.70973280953252615</v>
      </c>
      <c r="D83" s="43">
        <f>IF(AND(E$5-D$5 &lt;&gt; 0,D40&lt;&gt;0,E40&lt;&gt;0),(EXP(LN(E40/D40)/(E$5-D$5))-1)*100,0)</f>
        <v>0.7478197191458591</v>
      </c>
      <c r="E83" s="43">
        <f>IF(AND(F$5-E$5 &lt;&gt; 0,E40&lt;&gt;0,F40&lt;&gt;0),(EXP(LN(F40/E40)/(F$5-E$5))-1)*100,0)</f>
        <v>0.46773174586265398</v>
      </c>
      <c r="F83" s="206">
        <f t="shared" si="18"/>
        <v>0.56100777769414467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3.8378679120833814</v>
      </c>
      <c r="C89" s="44">
        <f>IF(AND(F$5-D$5 &lt;&gt; 0,D7&lt;&gt;0,F7&lt;&gt;0),(EXP(LN(F7/D7)/(F$5-D$5))-1)*100,0)</f>
        <v>0.43797318172504873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5.0149509121426572</v>
      </c>
      <c r="C90" s="44">
        <f t="shared" ref="C90:C122" si="43">IF(AND(F$5-D$5 &lt;&gt; 0,D8&lt;&gt;0,F8&lt;&gt;0),(EXP(LN(F8/D8)/(F$5-D$5))-1)*100,0)</f>
        <v>0.40984139324287128</v>
      </c>
    </row>
    <row r="91" spans="1:12" x14ac:dyDescent="0.2">
      <c r="A91" s="30" t="str">
        <f t="shared" si="41"/>
        <v>Mining and quarrying</v>
      </c>
      <c r="B91" s="44">
        <f t="shared" si="42"/>
        <v>-20.292208382428566</v>
      </c>
      <c r="C91" s="44">
        <f t="shared" si="43"/>
        <v>-4.9601318746278604</v>
      </c>
    </row>
    <row r="92" spans="1:12" x14ac:dyDescent="0.2">
      <c r="A92" s="30" t="str">
        <f t="shared" si="41"/>
        <v>Electricity and gas</v>
      </c>
      <c r="B92" s="44">
        <f t="shared" si="42"/>
        <v>12.099780644680514</v>
      </c>
      <c r="C92" s="44">
        <f t="shared" si="43"/>
        <v>-0.45592644589594888</v>
      </c>
    </row>
    <row r="93" spans="1:12" x14ac:dyDescent="0.2">
      <c r="A93" s="30" t="str">
        <f t="shared" si="41"/>
        <v>Water and sewerage</v>
      </c>
      <c r="B93" s="44">
        <f t="shared" si="42"/>
        <v>1.8360881339208879</v>
      </c>
      <c r="C93" s="44">
        <f t="shared" si="43"/>
        <v>0.93291975830611662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1.8105569944153688</v>
      </c>
      <c r="C95" s="44">
        <f t="shared" si="43"/>
        <v>-0.68375616335466516</v>
      </c>
    </row>
    <row r="96" spans="1:12" x14ac:dyDescent="0.2">
      <c r="A96" s="30" t="str">
        <f t="shared" si="41"/>
        <v>Food drink and tobacco</v>
      </c>
      <c r="B96" s="44">
        <f t="shared" si="42"/>
        <v>3.2275109429980686</v>
      </c>
      <c r="C96" s="44">
        <f t="shared" si="43"/>
        <v>-2.5257866996153622</v>
      </c>
    </row>
    <row r="97" spans="1:3" x14ac:dyDescent="0.2">
      <c r="A97" s="30" t="str">
        <f t="shared" si="41"/>
        <v>Engineering</v>
      </c>
      <c r="B97" s="44">
        <f t="shared" si="42"/>
        <v>-3.0282874986957697</v>
      </c>
      <c r="C97" s="44">
        <f t="shared" si="43"/>
        <v>-1.0841529016575979</v>
      </c>
    </row>
    <row r="98" spans="1:3" x14ac:dyDescent="0.2">
      <c r="A98" s="30" t="str">
        <f t="shared" si="41"/>
        <v>Rest of manufacturing</v>
      </c>
      <c r="B98" s="44">
        <f t="shared" si="42"/>
        <v>2.7261870653064957</v>
      </c>
      <c r="C98" s="44">
        <f t="shared" si="43"/>
        <v>-0.3947127998499278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4.2002419860905915</v>
      </c>
      <c r="C100" s="44">
        <f t="shared" si="43"/>
        <v>0.69796716635881495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0.88016122483556281</v>
      </c>
      <c r="C102" s="44">
        <f t="shared" si="43"/>
        <v>0.39661073967482974</v>
      </c>
    </row>
    <row r="103" spans="1:3" x14ac:dyDescent="0.2">
      <c r="A103" s="30" t="str">
        <f t="shared" si="41"/>
        <v>Wholesale and retail trade</v>
      </c>
      <c r="B103" s="44">
        <f t="shared" si="42"/>
        <v>0.49706674886620394</v>
      </c>
      <c r="C103" s="44">
        <f t="shared" si="43"/>
        <v>4.7208165780698863E-2</v>
      </c>
    </row>
    <row r="104" spans="1:3" x14ac:dyDescent="0.2">
      <c r="A104" s="30" t="str">
        <f t="shared" si="41"/>
        <v>Transport and storage</v>
      </c>
      <c r="B104" s="44">
        <f t="shared" si="42"/>
        <v>0.14897867165566403</v>
      </c>
      <c r="C104" s="44">
        <f t="shared" si="43"/>
        <v>0.14950880462845095</v>
      </c>
    </row>
    <row r="105" spans="1:3" x14ac:dyDescent="0.2">
      <c r="A105" s="30" t="str">
        <f t="shared" si="41"/>
        <v>Accommodation and food</v>
      </c>
      <c r="B105" s="44">
        <f t="shared" si="42"/>
        <v>2.2317597465888461</v>
      </c>
      <c r="C105" s="44">
        <f t="shared" si="43"/>
        <v>1.2304718798318737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0.27206342163998976</v>
      </c>
      <c r="C107" s="44">
        <f t="shared" si="43"/>
        <v>0.79496820490327913</v>
      </c>
    </row>
    <row r="108" spans="1:3" x14ac:dyDescent="0.2">
      <c r="A108" s="30" t="str">
        <f t="shared" si="41"/>
        <v>Media</v>
      </c>
      <c r="B108" s="44">
        <f t="shared" si="42"/>
        <v>5.0076354334591233</v>
      </c>
      <c r="C108" s="44">
        <f t="shared" si="43"/>
        <v>-0.38131115609449928</v>
      </c>
    </row>
    <row r="109" spans="1:3" x14ac:dyDescent="0.2">
      <c r="A109" s="30" t="str">
        <f t="shared" si="41"/>
        <v>Information technology</v>
      </c>
      <c r="B109" s="44">
        <f t="shared" si="42"/>
        <v>-5.654700869500906</v>
      </c>
      <c r="C109" s="44">
        <f t="shared" si="43"/>
        <v>0.68588339438504509</v>
      </c>
    </row>
    <row r="110" spans="1:3" x14ac:dyDescent="0.2">
      <c r="A110" s="30" t="str">
        <f t="shared" si="41"/>
        <v>Finance and insurance</v>
      </c>
      <c r="B110" s="44">
        <f t="shared" si="42"/>
        <v>-2.6756456904886594</v>
      </c>
      <c r="C110" s="44">
        <f t="shared" si="43"/>
        <v>-0.30713865695330966</v>
      </c>
    </row>
    <row r="111" spans="1:3" x14ac:dyDescent="0.2">
      <c r="A111" s="30" t="str">
        <f t="shared" si="41"/>
        <v>Real estate</v>
      </c>
      <c r="B111" s="44">
        <f t="shared" si="42"/>
        <v>1.7530267495756258</v>
      </c>
      <c r="C111" s="44">
        <f t="shared" si="43"/>
        <v>-0.6946818919985942</v>
      </c>
    </row>
    <row r="112" spans="1:3" x14ac:dyDescent="0.2">
      <c r="A112" s="30" t="str">
        <f t="shared" si="41"/>
        <v>Professional services</v>
      </c>
      <c r="B112" s="44">
        <f t="shared" si="42"/>
        <v>3.3784262531734166</v>
      </c>
      <c r="C112" s="44">
        <f t="shared" si="43"/>
        <v>1.084550529677597</v>
      </c>
    </row>
    <row r="113" spans="1:3" x14ac:dyDescent="0.2">
      <c r="A113" s="30" t="str">
        <f t="shared" si="41"/>
        <v>Support services</v>
      </c>
      <c r="B113" s="44">
        <f t="shared" si="42"/>
        <v>-8.4889765863027655E-2</v>
      </c>
      <c r="C113" s="44">
        <f t="shared" si="43"/>
        <v>0.93579440410549442</v>
      </c>
    </row>
    <row r="114" spans="1:3" x14ac:dyDescent="0.2">
      <c r="A114" s="30" t="str">
        <f t="shared" si="41"/>
        <v>Arts and entertainment</v>
      </c>
      <c r="B114" s="44">
        <f t="shared" si="42"/>
        <v>-0.53124126519897841</v>
      </c>
      <c r="C114" s="44">
        <f t="shared" si="43"/>
        <v>2.2280954972968114</v>
      </c>
    </row>
    <row r="115" spans="1:3" x14ac:dyDescent="0.2">
      <c r="A115" s="30" t="str">
        <f t="shared" si="41"/>
        <v>Other services</v>
      </c>
      <c r="B115" s="44">
        <f t="shared" si="42"/>
        <v>0.69492656705718581</v>
      </c>
      <c r="C115" s="44">
        <f t="shared" si="43"/>
        <v>0.50363157007387027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0.49058716305443451</v>
      </c>
      <c r="C117" s="44">
        <f t="shared" si="43"/>
        <v>0.81310058797250395</v>
      </c>
    </row>
    <row r="118" spans="1:3" x14ac:dyDescent="0.2">
      <c r="A118" s="30" t="str">
        <f t="shared" si="41"/>
        <v>Public admin. and defence</v>
      </c>
      <c r="B118" s="44">
        <f t="shared" si="42"/>
        <v>0.4504941856950273</v>
      </c>
      <c r="C118" s="44">
        <f t="shared" si="43"/>
        <v>6.1897226861828969E-2</v>
      </c>
    </row>
    <row r="119" spans="1:3" x14ac:dyDescent="0.2">
      <c r="A119" s="30" t="str">
        <f t="shared" si="41"/>
        <v>Education</v>
      </c>
      <c r="B119" s="44">
        <f t="shared" si="42"/>
        <v>1.14730414116333</v>
      </c>
      <c r="C119" s="44">
        <f t="shared" si="43"/>
        <v>0.60006362078419695</v>
      </c>
    </row>
    <row r="120" spans="1:3" x14ac:dyDescent="0.2">
      <c r="A120" s="30" t="str">
        <f t="shared" si="41"/>
        <v>Health and social work</v>
      </c>
      <c r="B120" s="44">
        <f t="shared" si="42"/>
        <v>7.4715589728757692E-2</v>
      </c>
      <c r="C120" s="44">
        <f t="shared" si="43"/>
        <v>1.247789447343961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0.96217402139004982</v>
      </c>
      <c r="C122" s="206">
        <f t="shared" si="43"/>
        <v>0.56100777769414467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Swindon and Wiltshire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134.17216664304718</v>
      </c>
      <c r="C9" s="299" t="str">
        <f>CONCATENATE("(",ROUND((B9/$H11)*100,1),")")</f>
        <v>(35.2)</v>
      </c>
      <c r="D9" s="249">
        <f>SUM(D30,D51,D72,D93,D114,D135,D156,D177,D198,D219,D240,D261,D282,D303,D324,D345,D366,D387,D408,D429,D450,D471)</f>
        <v>30.242615757054583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32.978498159226646</v>
      </c>
      <c r="G9" s="299" t="str">
        <f>CONCATENATE("(",ROUND((F9/$H11)*100,1),")")</f>
        <v>(8.6)</v>
      </c>
      <c r="H9" s="249">
        <f>SUM(H30,H51,H72,H93,H114,H135,H156,H177,H198,H219,H240,H261,H282,H303,H324,H345,H366,H387,H408,H429,H450,H471)</f>
        <v>197.39328055932845</v>
      </c>
      <c r="I9" s="299" t="str">
        <f>CONCATENATE("(",ROUND((H9/$H11)*100,1),")")</f>
        <v>(51.7)</v>
      </c>
      <c r="K9" s="249">
        <f>B14-B9</f>
        <v>3.0013368470677335</v>
      </c>
      <c r="L9" s="249">
        <f>D14-D9</f>
        <v>1.5636275548323617</v>
      </c>
      <c r="M9" s="249">
        <f>F14-F9</f>
        <v>1.6222425151448903</v>
      </c>
      <c r="N9" s="249">
        <f>SUM(K9:M9)</f>
        <v>6.1872069170449855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79.730745452367145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79.068337058378134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25.449636929926182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184.24871944067144</v>
      </c>
      <c r="I10" s="299" t="str">
        <f>CONCATENATE("(",ROUND((H10/$H11)*100,1),")")</f>
        <v>(48.3)</v>
      </c>
      <c r="K10" s="249">
        <f t="shared" ref="K10:K11" si="4">B15-B10</f>
        <v>4.2077398350091073</v>
      </c>
      <c r="L10" s="249">
        <f t="shared" ref="L10:L11" si="5">D15-D10</f>
        <v>2.3408565581486442</v>
      </c>
      <c r="M10" s="249">
        <f t="shared" ref="M10:M11" si="6">F15-F10</f>
        <v>1.7491966897972766</v>
      </c>
      <c r="N10" s="249">
        <f t="shared" ref="N10:N11" si="7">SUM(K10:M10)</f>
        <v>8.2977930829550282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213.90291209541439</v>
      </c>
      <c r="C11" s="299" t="str">
        <f>CONCATENATE("(",ROUND((B11/$H11)*100,1),")")</f>
        <v>(56)</v>
      </c>
      <c r="D11" s="249">
        <f t="shared" ref="D11" si="8">SUM(D32,D53,D74,D95,D116,D137,D158,D179,D200,D221,D242,D263,D284,D305,D326,D347,D368,D389,D410,D431,D452,D473)</f>
        <v>109.3109528154327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58.428135089152832</v>
      </c>
      <c r="G11" s="299" t="str">
        <f>CONCATENATE("(",ROUND((F11/$H11)*100,1),")")</f>
        <v>(15.3)</v>
      </c>
      <c r="H11" s="249">
        <f t="shared" ref="H11" si="10">SUM(H32,H53,H74,H95,H116,H137,H158,H179,H200,H221,H242,H263,H284,H305,H326,H347,H368,H389,H410,H431,H452,H473)</f>
        <v>381.64199999999983</v>
      </c>
      <c r="I11" s="299" t="str">
        <f>CONCATENATE("(",ROUND((H11/$H11)*100,1),")")</f>
        <v>(100)</v>
      </c>
      <c r="K11" s="249">
        <f t="shared" si="4"/>
        <v>7.209076682076784</v>
      </c>
      <c r="L11" s="249">
        <f t="shared" si="5"/>
        <v>3.9044841129810379</v>
      </c>
      <c r="M11" s="249">
        <f t="shared" si="6"/>
        <v>3.3714392049421562</v>
      </c>
      <c r="N11" s="249">
        <f t="shared" si="7"/>
        <v>14.484999999999978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137.17350349011491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31.806243311886945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34.600740674371536</v>
      </c>
      <c r="G14" s="299" t="str">
        <f>CONCATENATE("(",ROUND((F14/$H16)*100,1),")")</f>
        <v>(8.7)</v>
      </c>
      <c r="H14" s="249">
        <f t="shared" ref="H14" si="13">SUM(H35,H56,H77,H98,H119,H140,H161,H182,H203,H224,H245,H266,H287,H308,H329,H350,H371,H392,H413,H434,H455,H476)</f>
        <v>203.58048747637335</v>
      </c>
      <c r="I14" s="299" t="str">
        <f>CONCATENATE("(",ROUND((H14/$H16)*100,1),")")</f>
        <v>(51.4)</v>
      </c>
      <c r="K14" s="249">
        <f>B19-B14</f>
        <v>2.693225277796671</v>
      </c>
      <c r="L14" s="249">
        <f>D19-D14</f>
        <v>2.5374836344741212</v>
      </c>
      <c r="M14" s="249">
        <f>F19-F14</f>
        <v>2.1709071138152396</v>
      </c>
      <c r="N14" s="249">
        <f>SUM(K14:M14)</f>
        <v>7.4016160260860318</v>
      </c>
    </row>
    <row r="15" spans="1:17" x14ac:dyDescent="0.2">
      <c r="A15" s="282" t="s">
        <v>365</v>
      </c>
      <c r="B15" s="249">
        <f t="shared" si="0"/>
        <v>83.938485287376253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81.409193616526778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27.198833619723459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192.54651252362652</v>
      </c>
      <c r="I15" s="299" t="str">
        <f>CONCATENATE("(",ROUND((H15/$H16)*100,1),")")</f>
        <v>(48.6)</v>
      </c>
      <c r="K15" s="249">
        <f t="shared" ref="K15:K16" si="17">B20-B15</f>
        <v>6.520980347641796</v>
      </c>
      <c r="L15" s="249">
        <f t="shared" ref="L15:L16" si="18">D20-D15</f>
        <v>2.4749276125981794</v>
      </c>
      <c r="M15" s="249">
        <f t="shared" ref="M15:M16" si="19">F20-F15</f>
        <v>2.5254760136740195</v>
      </c>
      <c r="N15" s="249">
        <f t="shared" ref="N15:N16" si="20">SUM(K15:M15)</f>
        <v>11.521383973913995</v>
      </c>
    </row>
    <row r="16" spans="1:17" x14ac:dyDescent="0.2">
      <c r="A16" s="282" t="s">
        <v>363</v>
      </c>
      <c r="B16" s="249">
        <f t="shared" si="0"/>
        <v>221.11198877749118</v>
      </c>
      <c r="C16" s="299" t="str">
        <f>CONCATENATE("(",ROUND((B16/$H16)*100,1),")")</f>
        <v>(55.8)</v>
      </c>
      <c r="D16" s="249">
        <f t="shared" ref="D16" si="21">SUM(D37,D58,D79,D100,D121,D142,D163,D184,D205,D226,D247,D268,D289,D310,D331,D352,D373,D394,D415,D436,D457,D478)</f>
        <v>113.21543692841374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61.799574294094988</v>
      </c>
      <c r="G16" s="299" t="str">
        <f>CONCATENATE("(",ROUND((F16/$H16)*100,1),")")</f>
        <v>(15.6)</v>
      </c>
      <c r="H16" s="249">
        <f t="shared" ref="H16" si="23">SUM(H37,H58,H79,H100,H121,H142,H163,H184,H205,H226,H247,H268,H289,H310,H331,H352,H373,H394,H415,H436,H457,H478)</f>
        <v>396.1269999999999</v>
      </c>
      <c r="I16" s="299" t="str">
        <f>CONCATENATE("(",ROUND((H16/$H16)*100,1),")")</f>
        <v>(100)</v>
      </c>
      <c r="K16" s="249">
        <f t="shared" si="17"/>
        <v>9.2142056254385238</v>
      </c>
      <c r="L16" s="249">
        <f t="shared" si="18"/>
        <v>5.0124112470722935</v>
      </c>
      <c r="M16" s="249">
        <f t="shared" si="19"/>
        <v>4.6963831274892911</v>
      </c>
      <c r="N16" s="249">
        <f t="shared" si="20"/>
        <v>18.923000000000108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139.86672876791158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34.343726946361066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36.771647788186776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210.98210350245947</v>
      </c>
      <c r="I19" s="299" t="str">
        <f>CONCATENATE("(",ROUND((H19/$H21)*100,1),")")</f>
        <v>(50.8)</v>
      </c>
      <c r="K19" s="249">
        <f>B19-B9</f>
        <v>5.6945621248644045</v>
      </c>
      <c r="L19" s="249">
        <f>D19-D9</f>
        <v>4.1011111893064829</v>
      </c>
      <c r="M19" s="249">
        <f>F19-F9</f>
        <v>3.7931496289601299</v>
      </c>
      <c r="N19" s="249">
        <f>SUM(K19:M19)</f>
        <v>13.588822943131017</v>
      </c>
    </row>
    <row r="20" spans="1:14" x14ac:dyDescent="0.2">
      <c r="A20" s="282" t="s">
        <v>365</v>
      </c>
      <c r="B20" s="249">
        <f t="shared" si="0"/>
        <v>90.459465635018049</v>
      </c>
      <c r="C20" s="299" t="str">
        <f>CONCATENATE("(",ROUND((B20/$H21)*100,1),")")</f>
        <v>(21.8)</v>
      </c>
      <c r="D20" s="249">
        <f t="shared" ref="D20" si="27">SUM(D41,D62,D83,D104,D125,D146,D167,D188,D209,D230,D251,D272,D293,D314,D335,D356,D377,D398,D419,D440,D461,D482)</f>
        <v>83.884121229124958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29.724309633397478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204.06789649754052</v>
      </c>
      <c r="I20" s="299" t="str">
        <f>CONCATENATE("(",ROUND((H20/$H21)*100,1),")")</f>
        <v>(49.2)</v>
      </c>
      <c r="K20" s="249">
        <f t="shared" ref="K20:K21" si="30">B20-B10</f>
        <v>10.728720182650903</v>
      </c>
      <c r="L20" s="249">
        <f t="shared" ref="L20:L21" si="31">D20-D10</f>
        <v>4.8157841707468236</v>
      </c>
      <c r="M20" s="249">
        <f t="shared" ref="M20:M21" si="32">F20-F10</f>
        <v>4.2746727034712961</v>
      </c>
      <c r="N20" s="249">
        <f t="shared" ref="N20:N21" si="33">SUM(K20:M20)</f>
        <v>19.819177056869023</v>
      </c>
    </row>
    <row r="21" spans="1:14" x14ac:dyDescent="0.2">
      <c r="A21" s="282" t="s">
        <v>363</v>
      </c>
      <c r="B21" s="249">
        <f t="shared" si="0"/>
        <v>230.3261944029297</v>
      </c>
      <c r="C21" s="299" t="str">
        <f>CONCATENATE("(",ROUND((B21/$H21)*100,1),")")</f>
        <v>(55.5)</v>
      </c>
      <c r="D21" s="249">
        <f t="shared" ref="D21" si="34">SUM(D42,D63,D84,D105,D126,D147,D168,D189,D210,D231,D252,D273,D294,D315,D336,D357,D378,D399,D420,D441,D462,D483)</f>
        <v>118.22784817548603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66.495957421584279</v>
      </c>
      <c r="G21" s="299" t="str">
        <f>CONCATENATE("(",ROUND((F21/$H21)*100,1),")")</f>
        <v>(16)</v>
      </c>
      <c r="H21" s="249">
        <f t="shared" ref="H21" si="35">SUM(H42,H63,H84,H105,H126,H147,H168,H189,H210,H231,H252,H273,H294,H315,H336,H357,H378,H399,H420,H441,H462,H483)</f>
        <v>415.0499999999999</v>
      </c>
      <c r="I21" s="299" t="str">
        <f>CONCATENATE("(",ROUND((H21/$H21)*100,1),")")</f>
        <v>(100)</v>
      </c>
      <c r="K21" s="249">
        <f t="shared" si="30"/>
        <v>16.423282307515308</v>
      </c>
      <c r="L21" s="249">
        <f t="shared" si="31"/>
        <v>8.9168953600533314</v>
      </c>
      <c r="M21" s="249">
        <f t="shared" si="32"/>
        <v>8.0678223324314473</v>
      </c>
      <c r="N21" s="249">
        <f t="shared" si="33"/>
        <v>33.408000000000087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1.87972672087012</v>
      </c>
      <c r="C30" s="299" t="str">
        <f>CONCATENATE("(",ROUND((B30/$H32)*100,1),")")</f>
        <v>(26.4)</v>
      </c>
      <c r="D30" s="302">
        <f>'Ind T6'!M9</f>
        <v>0.50702994135323787</v>
      </c>
      <c r="E30" s="299" t="str">
        <f>CONCATENATE("(",ROUND((D30/$H32)*100,1),")")</f>
        <v>(7.1)</v>
      </c>
      <c r="F30" s="302">
        <f>'Ind T6'!N9</f>
        <v>2.7188686078434743</v>
      </c>
      <c r="G30" s="299" t="str">
        <f>CONCATENATE("(",ROUND((F30/$H32)*100,1),")")</f>
        <v>(38.1)</v>
      </c>
      <c r="H30" s="302">
        <f>SUM(B30,D30,F30)</f>
        <v>5.1056252700668328</v>
      </c>
      <c r="I30" s="299" t="str">
        <f>CONCATENATE("(",ROUND((H30/$H32)*100,1),")")</f>
        <v>(71.6)</v>
      </c>
      <c r="K30" s="302">
        <f>B35-B30</f>
        <v>0.13524198723006564</v>
      </c>
      <c r="L30" s="302">
        <f>D35-D30</f>
        <v>2.2401834289228817E-2</v>
      </c>
      <c r="M30" s="302">
        <f>F35-F30</f>
        <v>1.6264163273425503E-2</v>
      </c>
      <c r="N30" s="302">
        <f>SUM(K30:M30)</f>
        <v>0.17390798479271996</v>
      </c>
    </row>
    <row r="31" spans="1:14" x14ac:dyDescent="0.2">
      <c r="A31" s="282" t="s">
        <v>365</v>
      </c>
      <c r="B31" s="302">
        <f>'Ind T6'!L8</f>
        <v>0.54846753781383384</v>
      </c>
      <c r="C31" s="299" t="str">
        <f>CONCATENATE("(",ROUND((B31/$H32)*100,1),")")</f>
        <v>(7.7)</v>
      </c>
      <c r="D31" s="302">
        <f>'Ind T6'!M8</f>
        <v>0.49480646157691222</v>
      </c>
      <c r="E31" s="299" t="str">
        <f>CONCATENATE("(",ROUND((D31/$H32)*100,1),")")</f>
        <v>(6.9)</v>
      </c>
      <c r="F31" s="302">
        <f>'Ind T6'!N8</f>
        <v>0.97910073054243407</v>
      </c>
      <c r="G31" s="299" t="str">
        <f>CONCATENATE("(",ROUND((F31/$H32)*100,1),")")</f>
        <v>(13.7)</v>
      </c>
      <c r="H31" s="302">
        <f t="shared" ref="H31" si="36">SUM(B31,D31,F31)</f>
        <v>2.0223747299331802</v>
      </c>
      <c r="I31" s="299" t="str">
        <f>CONCATENATE("(",ROUND((H31/$H32)*100,1),")")</f>
        <v>(28.4)</v>
      </c>
      <c r="K31" s="302">
        <f t="shared" ref="K31:K32" si="37">B36-B31</f>
        <v>2.0308117776696832E-2</v>
      </c>
      <c r="L31" s="302">
        <f t="shared" ref="L31:L32" si="38">D36-D31</f>
        <v>2.7347778590321448E-3</v>
      </c>
      <c r="M31" s="302">
        <f t="shared" ref="M31:M32" si="39">F36-F31</f>
        <v>5.1049119571539125E-2</v>
      </c>
      <c r="N31" s="302">
        <f t="shared" ref="N31:N32" si="40">SUM(K31:M31)</f>
        <v>7.4092015207268103E-2</v>
      </c>
    </row>
    <row r="32" spans="1:14" x14ac:dyDescent="0.2">
      <c r="A32" s="282" t="s">
        <v>363</v>
      </c>
      <c r="B32" s="302">
        <f>SUM(B30:B31)</f>
        <v>2.4281942586839538</v>
      </c>
      <c r="C32" s="299" t="str">
        <f>CONCATENATE("(",ROUND((B32/$H32)*100,1),")")</f>
        <v>(34.1)</v>
      </c>
      <c r="D32" s="302">
        <f>SUM(D30:D31)</f>
        <v>1.0018364029301501</v>
      </c>
      <c r="E32" s="299" t="str">
        <f>CONCATENATE("(",ROUND((D32/$H32)*100,1),")")</f>
        <v>(14.1)</v>
      </c>
      <c r="F32" s="302">
        <f>SUM(F30:F31)</f>
        <v>3.6979693383859082</v>
      </c>
      <c r="G32" s="299" t="str">
        <f>CONCATENATE("(",ROUND((F32/$H32)*100,1),")")</f>
        <v>(51.9)</v>
      </c>
      <c r="H32" s="302">
        <f>SUM(H30:H31)</f>
        <v>7.1280000000000125</v>
      </c>
      <c r="I32" s="299" t="str">
        <f>CONCATENATE("(",ROUND((H32/$H32)*100,1),")")</f>
        <v>(100)</v>
      </c>
      <c r="K32" s="302">
        <f t="shared" si="37"/>
        <v>0.1555501050067627</v>
      </c>
      <c r="L32" s="302">
        <f t="shared" si="38"/>
        <v>2.5136612148261017E-2</v>
      </c>
      <c r="M32" s="302">
        <f t="shared" si="39"/>
        <v>6.7313282844964739E-2</v>
      </c>
      <c r="N32" s="302">
        <f t="shared" si="40"/>
        <v>0.24799999999998845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2.0149687081001857</v>
      </c>
      <c r="C35" s="299" t="str">
        <f>CONCATENATE("(",ROUND((B35/$H37)*100,1),")")</f>
        <v>(27.3)</v>
      </c>
      <c r="D35" s="302">
        <f>'Ind T6'!R9</f>
        <v>0.52943177564246668</v>
      </c>
      <c r="E35" s="299" t="str">
        <f>CONCATENATE("(",ROUND((D35/$H37)*100,1),")")</f>
        <v>(7.2)</v>
      </c>
      <c r="F35" s="302">
        <f>'Ind T6'!S9</f>
        <v>2.7351327711168998</v>
      </c>
      <c r="G35" s="299" t="str">
        <f>CONCATENATE("(",ROUND((F35/$H37)*100,1),")")</f>
        <v>(37.1)</v>
      </c>
      <c r="H35" s="302">
        <f>SUM(B35,D35,F35)</f>
        <v>5.2795332548595528</v>
      </c>
      <c r="I35" s="299" t="str">
        <f>CONCATENATE("(",ROUND((H35/$H37)*100,1),")")</f>
        <v>(71.6)</v>
      </c>
      <c r="K35" s="302">
        <f>B40-B35</f>
        <v>0.24065115010565785</v>
      </c>
      <c r="L35" s="302">
        <f>D40-D35</f>
        <v>2.0424430037279007E-2</v>
      </c>
      <c r="M35" s="302">
        <f>F40-F35</f>
        <v>-0.12096415415488693</v>
      </c>
      <c r="N35" s="302">
        <f>SUM(K35:M35)</f>
        <v>0.14011142598804993</v>
      </c>
    </row>
    <row r="36" spans="1:14" x14ac:dyDescent="0.2">
      <c r="A36" s="282" t="s">
        <v>365</v>
      </c>
      <c r="B36" s="302">
        <f>'Ind T6'!Q8</f>
        <v>0.56877565559053067</v>
      </c>
      <c r="C36" s="299" t="str">
        <f>CONCATENATE("(",ROUND((B36/$H37)*100,1),")")</f>
        <v>(7.7)</v>
      </c>
      <c r="D36" s="302">
        <f>'Ind T6'!R8</f>
        <v>0.49754123943594436</v>
      </c>
      <c r="E36" s="299" t="str">
        <f>CONCATENATE("(",ROUND((D36/$H37)*100,1),")")</f>
        <v>(6.7)</v>
      </c>
      <c r="F36" s="302">
        <f>'Ind T6'!S8</f>
        <v>1.0301498501139732</v>
      </c>
      <c r="G36" s="299" t="str">
        <f>CONCATENATE("(",ROUND((F36/$H37)*100,1),")")</f>
        <v>(14)</v>
      </c>
      <c r="H36" s="302">
        <f t="shared" ref="H36" si="41">SUM(B36,D36,F36)</f>
        <v>2.0964667451404484</v>
      </c>
      <c r="I36" s="299" t="str">
        <f>CONCATENATE("(",ROUND((H36/$H37)*100,1),")")</f>
        <v>(28.4)</v>
      </c>
      <c r="K36" s="302">
        <f t="shared" ref="K36:K37" si="42">B41-B36</f>
        <v>1.7973812498525032E-2</v>
      </c>
      <c r="L36" s="302">
        <f t="shared" ref="L36:L37" si="43">D41-D36</f>
        <v>-2.0249927376374488E-2</v>
      </c>
      <c r="M36" s="302">
        <f t="shared" ref="M36:M37" si="44">F41-F36</f>
        <v>6.5164688889794098E-2</v>
      </c>
      <c r="N36" s="302">
        <f t="shared" ref="N36:N37" si="45">SUM(K36:M36)</f>
        <v>6.2888574011944642E-2</v>
      </c>
    </row>
    <row r="37" spans="1:14" x14ac:dyDescent="0.2">
      <c r="A37" s="282" t="s">
        <v>363</v>
      </c>
      <c r="B37" s="302">
        <f>SUM(B35:B36)</f>
        <v>2.5837443636907165</v>
      </c>
      <c r="C37" s="299" t="str">
        <f>CONCATENATE("(",ROUND((B37/$H37)*100,1),")")</f>
        <v>(35)</v>
      </c>
      <c r="D37" s="302">
        <f>SUM(D35:D36)</f>
        <v>1.0269730150784111</v>
      </c>
      <c r="E37" s="299" t="str">
        <f>CONCATENATE("(",ROUND((D37/$H37)*100,1),")")</f>
        <v>(13.9)</v>
      </c>
      <c r="F37" s="302">
        <f>SUM(F35:F36)</f>
        <v>3.765282621230873</v>
      </c>
      <c r="G37" s="299" t="str">
        <f>CONCATENATE("(",ROUND((F37/$H37)*100,1),")")</f>
        <v>(51)</v>
      </c>
      <c r="H37" s="302">
        <f>SUM(H35:H36)</f>
        <v>7.3760000000000012</v>
      </c>
      <c r="I37" s="299" t="str">
        <f>CONCATENATE("(",ROUND((H37/$H37)*100,1),")")</f>
        <v>(100)</v>
      </c>
      <c r="K37" s="302">
        <f t="shared" si="42"/>
        <v>0.25862496260418277</v>
      </c>
      <c r="L37" s="302">
        <f t="shared" si="43"/>
        <v>1.7450266090457411E-4</v>
      </c>
      <c r="M37" s="302">
        <f t="shared" si="44"/>
        <v>-5.5799465265092607E-2</v>
      </c>
      <c r="N37" s="302">
        <f t="shared" si="45"/>
        <v>0.20299999999999474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2.2556198582058435</v>
      </c>
      <c r="C40" s="299" t="str">
        <f>CONCATENATE("(",ROUND((B40/$H42)*100,1),")")</f>
        <v>(29.8)</v>
      </c>
      <c r="D40" s="302">
        <f>'Ind T6'!W9</f>
        <v>0.54985620567974569</v>
      </c>
      <c r="E40" s="299" t="str">
        <f>CONCATENATE("(",ROUND((D40/$H42)*100,1),")")</f>
        <v>(7.3)</v>
      </c>
      <c r="F40" s="302">
        <f>'Ind T6'!X9</f>
        <v>2.6141686169620129</v>
      </c>
      <c r="G40" s="299" t="str">
        <f>CONCATENATE("(",ROUND((F40/$H42)*100,1),")")</f>
        <v>(34.5)</v>
      </c>
      <c r="H40" s="302">
        <f>SUM(B40,D40,F40)</f>
        <v>5.4196446808476022</v>
      </c>
      <c r="I40" s="299" t="str">
        <f>CONCATENATE("(",ROUND((H40/$H42)*100,1),")")</f>
        <v>(71.5)</v>
      </c>
      <c r="K40" s="302">
        <f>B40-B30</f>
        <v>0.37589313733572349</v>
      </c>
      <c r="L40" s="302">
        <f>D40-D30</f>
        <v>4.2826264326507824E-2</v>
      </c>
      <c r="M40" s="302">
        <f>F40-F30</f>
        <v>-0.10469999088146142</v>
      </c>
      <c r="N40" s="302">
        <f>SUM(K40:M40)</f>
        <v>0.31401941078076989</v>
      </c>
    </row>
    <row r="41" spans="1:14" x14ac:dyDescent="0.2">
      <c r="A41" s="282" t="s">
        <v>365</v>
      </c>
      <c r="B41" s="302">
        <f>'Ind T6'!V8</f>
        <v>0.5867494680890557</v>
      </c>
      <c r="C41" s="299" t="str">
        <f>CONCATENATE("(",ROUND((B41/$H42)*100,1),")")</f>
        <v>(7.7)</v>
      </c>
      <c r="D41" s="302">
        <f>'Ind T6'!W8</f>
        <v>0.47729131205956987</v>
      </c>
      <c r="E41" s="299" t="str">
        <f>CONCATENATE("(",ROUND((D41/$H42)*100,1),")")</f>
        <v>(6.3)</v>
      </c>
      <c r="F41" s="302">
        <f>'Ind T6'!X8</f>
        <v>1.0953145390037673</v>
      </c>
      <c r="G41" s="299" t="str">
        <f>CONCATENATE("(",ROUND((F41/$H42)*100,1),")")</f>
        <v>(14.5)</v>
      </c>
      <c r="H41" s="302">
        <f t="shared" ref="H41" si="46">SUM(B41,D41,F41)</f>
        <v>2.1593553191523931</v>
      </c>
      <c r="I41" s="299" t="str">
        <f>CONCATENATE("(",ROUND((H41/$H42)*100,1),")")</f>
        <v>(28.5)</v>
      </c>
      <c r="K41" s="302">
        <f t="shared" ref="K41:K42" si="47">B41-B31</f>
        <v>3.8281930275221865E-2</v>
      </c>
      <c r="L41" s="302">
        <f t="shared" ref="L41:L42" si="48">D41-D31</f>
        <v>-1.7515149517342343E-2</v>
      </c>
      <c r="M41" s="302">
        <f t="shared" ref="M41:M42" si="49">F41-F31</f>
        <v>0.11621380846133322</v>
      </c>
      <c r="N41" s="302">
        <f t="shared" ref="N41:N42" si="50">SUM(K41:M41)</f>
        <v>0.13698058921921275</v>
      </c>
    </row>
    <row r="42" spans="1:14" x14ac:dyDescent="0.2">
      <c r="A42" s="282" t="s">
        <v>363</v>
      </c>
      <c r="B42" s="302">
        <f>SUM(B40:B41)</f>
        <v>2.8423693262948992</v>
      </c>
      <c r="C42" s="299" t="str">
        <f>CONCATENATE("(",ROUND((B42/$H42)*100,1),")")</f>
        <v>(37.5)</v>
      </c>
      <c r="D42" s="302">
        <f>SUM(D40:D41)</f>
        <v>1.0271475177393157</v>
      </c>
      <c r="E42" s="299" t="str">
        <f>CONCATENATE("(",ROUND((D42/$H42)*100,1),")")</f>
        <v>(13.6)</v>
      </c>
      <c r="F42" s="302">
        <f>SUM(F40:F41)</f>
        <v>3.7094831559657804</v>
      </c>
      <c r="G42" s="299" t="str">
        <f>CONCATENATE("(",ROUND((F42/$H42)*100,1),")")</f>
        <v>(48.9)</v>
      </c>
      <c r="H42" s="302">
        <f>SUM(H40:H41)</f>
        <v>7.5789999999999953</v>
      </c>
      <c r="I42" s="299" t="str">
        <f>CONCATENATE("(",ROUND((H42/$H42)*100,1),")")</f>
        <v>(100)</v>
      </c>
      <c r="K42" s="302">
        <f t="shared" si="47"/>
        <v>0.41417506761094547</v>
      </c>
      <c r="L42" s="302">
        <f t="shared" si="48"/>
        <v>2.5311114809165591E-2</v>
      </c>
      <c r="M42" s="302">
        <f t="shared" si="49"/>
        <v>1.1513817579872132E-2</v>
      </c>
      <c r="N42" s="302">
        <f t="shared" si="50"/>
        <v>0.45099999999998319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0.12450993753575081</v>
      </c>
      <c r="C51" s="299" t="str">
        <f>CONCATENATE("(",ROUND((B51/$H53)*100,1),")")</f>
        <v>(84.1)</v>
      </c>
      <c r="D51" s="302">
        <f>'Ind T6'!M18</f>
        <v>1.4707552527080368E-3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0.12598069278845883</v>
      </c>
      <c r="I51" s="299" t="str">
        <f>CONCATENATE("(",ROUND((H51/$H53)*100,1),")")</f>
        <v>(85.1)</v>
      </c>
      <c r="K51" s="302">
        <f>B56-B51</f>
        <v>-3.368906923942748E-2</v>
      </c>
      <c r="L51" s="302">
        <f>D56-D51</f>
        <v>-3.6750826256042946E-4</v>
      </c>
      <c r="M51" s="302">
        <f>F56-F51</f>
        <v>0</v>
      </c>
      <c r="N51" s="302">
        <f>SUM(K51:M51)</f>
        <v>-3.4056577501987907E-2</v>
      </c>
    </row>
    <row r="52" spans="1:14" x14ac:dyDescent="0.2">
      <c r="A52" s="282" t="s">
        <v>365</v>
      </c>
      <c r="B52" s="302">
        <f>'Ind T6'!L17</f>
        <v>1.7228847245656802E-2</v>
      </c>
      <c r="C52" s="299" t="str">
        <f>CONCATENATE("(",ROUND((B52/$H53)*100,1),")")</f>
        <v>(11.6)</v>
      </c>
      <c r="D52" s="302">
        <f>'Ind T6'!M17</f>
        <v>4.7904599658840563E-3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2.201930721154086E-2</v>
      </c>
      <c r="I52" s="299" t="str">
        <f>CONCATENATE("(",ROUND((H52/$H53)*100,1),")")</f>
        <v>(14.9)</v>
      </c>
      <c r="K52" s="302">
        <f t="shared" ref="K52:K53" si="52">B57-B52</f>
        <v>-4.6991135718333649E-3</v>
      </c>
      <c r="L52" s="302">
        <f t="shared" ref="L52:L53" si="53">D57-D52</f>
        <v>-1.2443089261785279E-3</v>
      </c>
      <c r="M52" s="302">
        <f t="shared" ref="M52:M53" si="54">F57-F52</f>
        <v>0</v>
      </c>
      <c r="N52" s="302">
        <f t="shared" ref="N52:N53" si="55">SUM(K52:M52)</f>
        <v>-5.9434224980118924E-3</v>
      </c>
    </row>
    <row r="53" spans="1:14" x14ac:dyDescent="0.2">
      <c r="A53" s="282" t="s">
        <v>363</v>
      </c>
      <c r="B53" s="302">
        <f>SUM(B51:B52)</f>
        <v>0.14173878478140761</v>
      </c>
      <c r="C53" s="299" t="str">
        <f>CONCATENATE("(",ROUND((B53/$H53)*100,1),")")</f>
        <v>(95.8)</v>
      </c>
      <c r="D53" s="302">
        <f>SUM(D51:D52)</f>
        <v>6.2612152185920929E-3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0.14799999999999969</v>
      </c>
      <c r="I53" s="299" t="str">
        <f>CONCATENATE("(",ROUND((H53/$H53)*100,1),")")</f>
        <v>(100)</v>
      </c>
      <c r="K53" s="302">
        <f t="shared" si="52"/>
        <v>-3.8388182811260843E-2</v>
      </c>
      <c r="L53" s="302">
        <f t="shared" si="53"/>
        <v>-1.6118171887389574E-3</v>
      </c>
      <c r="M53" s="302">
        <f t="shared" si="54"/>
        <v>0</v>
      </c>
      <c r="N53" s="302">
        <f t="shared" si="55"/>
        <v>-3.99999999999998E-2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9.0820868296323326E-2</v>
      </c>
      <c r="C56" s="299" t="str">
        <f>CONCATENATE("(",ROUND((B56/$H58)*100,1),")")</f>
        <v>(84.1)</v>
      </c>
      <c r="D56" s="302">
        <f>'Ind T6'!R18</f>
        <v>1.1032469901476074E-3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9.1924115286470931E-2</v>
      </c>
      <c r="I56" s="299" t="str">
        <f>CONCATENATE("(",ROUND((H56/$H58)*100,1),")")</f>
        <v>(85.1)</v>
      </c>
      <c r="K56" s="302">
        <f>B61-B56</f>
        <v>-3.2707939536310397E-2</v>
      </c>
      <c r="L56" s="302">
        <f>D61-D56</f>
        <v>-3.3860319067803525E-4</v>
      </c>
      <c r="M56" s="302">
        <f>F61-F56</f>
        <v>0</v>
      </c>
      <c r="N56" s="302">
        <f>SUM(K56:M56)</f>
        <v>-3.3046542726988433E-2</v>
      </c>
    </row>
    <row r="57" spans="1:14" x14ac:dyDescent="0.2">
      <c r="A57" s="282" t="s">
        <v>365</v>
      </c>
      <c r="B57" s="302">
        <f>'Ind T6'!Q17</f>
        <v>1.2529733673823438E-2</v>
      </c>
      <c r="C57" s="299" t="str">
        <f>CONCATENATE("(",ROUND((B57/$H58)*100,1),")")</f>
        <v>(11.6)</v>
      </c>
      <c r="D57" s="302">
        <f>'Ind T6'!R17</f>
        <v>3.5461510397055284E-3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1.6075884713528967E-2</v>
      </c>
      <c r="I57" s="299" t="str">
        <f>CONCATENATE("(",ROUND((H57/$H58)*100,1),")")</f>
        <v>(14.9)</v>
      </c>
      <c r="K57" s="302">
        <f t="shared" ref="K57:K58" si="57">B62-B57</f>
        <v>-4.7740608506757582E-3</v>
      </c>
      <c r="L57" s="302">
        <f t="shared" ref="L57:L58" si="58">D62-D57</f>
        <v>-1.1793964223356301E-3</v>
      </c>
      <c r="M57" s="302">
        <f t="shared" ref="M57:M58" si="59">F62-F57</f>
        <v>0</v>
      </c>
      <c r="N57" s="302">
        <f t="shared" ref="N57:N58" si="60">SUM(K57:M57)</f>
        <v>-5.9534572730113883E-3</v>
      </c>
    </row>
    <row r="58" spans="1:14" x14ac:dyDescent="0.2">
      <c r="A58" s="282" t="s">
        <v>363</v>
      </c>
      <c r="B58" s="302">
        <f>SUM(B56:B57)</f>
        <v>0.10335060197014677</v>
      </c>
      <c r="C58" s="299" t="str">
        <f>CONCATENATE("(",ROUND((B58/$H58)*100,1),")")</f>
        <v>(95.7)</v>
      </c>
      <c r="D58" s="302">
        <f>SUM(D56:D57)</f>
        <v>4.6493980298531355E-3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0.1079999999999999</v>
      </c>
      <c r="I58" s="299" t="str">
        <f>CONCATENATE("(",ROUND((H58/$H58)*100,1),")")</f>
        <v>(100)</v>
      </c>
      <c r="K58" s="302">
        <f t="shared" si="57"/>
        <v>-3.7482000386986167E-2</v>
      </c>
      <c r="L58" s="302">
        <f t="shared" si="58"/>
        <v>-1.5179996130136649E-3</v>
      </c>
      <c r="M58" s="302">
        <f t="shared" si="59"/>
        <v>0</v>
      </c>
      <c r="N58" s="302">
        <f t="shared" si="60"/>
        <v>-3.8999999999999833E-2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5.8112928760012929E-2</v>
      </c>
      <c r="C61" s="299" t="str">
        <f>CONCATENATE("(",ROUND((B61/$H63)*100,1),")")</f>
        <v>(84.2)</v>
      </c>
      <c r="D61" s="302">
        <f>'Ind T6'!W18</f>
        <v>7.646437994695721E-4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5.8877572559482498E-2</v>
      </c>
      <c r="I61" s="299" t="str">
        <f>CONCATENATE("(",ROUND((H61/$H63)*100,1),")")</f>
        <v>(85.3)</v>
      </c>
      <c r="K61" s="302">
        <f>B61-B51</f>
        <v>-6.639700877573787E-2</v>
      </c>
      <c r="L61" s="302">
        <f>D61-D51</f>
        <v>-7.0611145323846471E-4</v>
      </c>
      <c r="M61" s="302">
        <f>F61-F51</f>
        <v>0</v>
      </c>
      <c r="N61" s="302">
        <f>SUM(K61:M61)</f>
        <v>-6.710312022897634E-2</v>
      </c>
    </row>
    <row r="62" spans="1:14" x14ac:dyDescent="0.2">
      <c r="A62" s="282" t="s">
        <v>365</v>
      </c>
      <c r="B62" s="302">
        <f>'Ind T6'!V17</f>
        <v>7.7556728231476793E-3</v>
      </c>
      <c r="C62" s="299" t="str">
        <f>CONCATENATE("(",ROUND((B62/$H63)*100,1),")")</f>
        <v>(11.2)</v>
      </c>
      <c r="D62" s="302">
        <f>'Ind T6'!W17</f>
        <v>2.3667546173698983E-3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1.0122427440517577E-2</v>
      </c>
      <c r="I62" s="299" t="str">
        <f>CONCATENATE("(",ROUND((H62/$H63)*100,1),")")</f>
        <v>(14.7)</v>
      </c>
      <c r="K62" s="302">
        <f t="shared" ref="K62:K63" si="62">B62-B52</f>
        <v>-9.4731744225091223E-3</v>
      </c>
      <c r="L62" s="302">
        <f t="shared" ref="L62:L63" si="63">D62-D52</f>
        <v>-2.423705348514158E-3</v>
      </c>
      <c r="M62" s="302">
        <f t="shared" ref="M62:M63" si="64">F62-F52</f>
        <v>0</v>
      </c>
      <c r="N62" s="302">
        <f t="shared" ref="N62:N63" si="65">SUM(K62:M62)</f>
        <v>-1.1896879771023281E-2</v>
      </c>
    </row>
    <row r="63" spans="1:14" x14ac:dyDescent="0.2">
      <c r="A63" s="282" t="s">
        <v>363</v>
      </c>
      <c r="B63" s="302">
        <f>SUM(B61:B62)</f>
        <v>6.5868601583160602E-2</v>
      </c>
      <c r="C63" s="299" t="str">
        <f>CONCATENATE("(",ROUND((B63/$H63)*100,1),")")</f>
        <v>(95.5)</v>
      </c>
      <c r="D63" s="302">
        <f>SUM(D61:D62)</f>
        <v>3.1313984168394706E-3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6.9000000000000075E-2</v>
      </c>
      <c r="I63" s="299" t="str">
        <f>CONCATENATE("(",ROUND((H63/$H63)*100,1),")")</f>
        <v>(100)</v>
      </c>
      <c r="K63" s="302">
        <f t="shared" si="62"/>
        <v>-7.587018319824701E-2</v>
      </c>
      <c r="L63" s="302">
        <f t="shared" si="63"/>
        <v>-3.1298168017526223E-3</v>
      </c>
      <c r="M63" s="302">
        <f t="shared" si="64"/>
        <v>0</v>
      </c>
      <c r="N63" s="302">
        <f t="shared" si="65"/>
        <v>-7.8999999999999626E-2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1.7653759914285883</v>
      </c>
      <c r="C72" s="299" t="str">
        <f>CONCATENATE("(",ROUND((B72/$H74)*100,1),")")</f>
        <v>(53.1)</v>
      </c>
      <c r="D72" s="302">
        <f>'Ind T6'!M27</f>
        <v>0.1427532812085488</v>
      </c>
      <c r="E72" s="299" t="str">
        <f>CONCATENATE("(",ROUND((D72/$H74)*100,1),")")</f>
        <v>(4.3)</v>
      </c>
      <c r="F72" s="302">
        <f>'Ind T6'!N27</f>
        <v>7.4565610092531584E-2</v>
      </c>
      <c r="G72" s="299" t="str">
        <f>CONCATENATE("(",ROUND((F72/$H74)*100,1),")")</f>
        <v>(2.2)</v>
      </c>
      <c r="H72" s="302">
        <f>SUM(B72,D72,F72)</f>
        <v>1.9826948827296687</v>
      </c>
      <c r="I72" s="299" t="str">
        <f>CONCATENATE("(",ROUND((H72/$H74)*100,1),")")</f>
        <v>(59.7)</v>
      </c>
      <c r="K72" s="302">
        <f>B77-B72</f>
        <v>-0.1990568270642914</v>
      </c>
      <c r="L72" s="302">
        <f>D77-D72</f>
        <v>-1.4725920809783133E-2</v>
      </c>
      <c r="M72" s="302">
        <f>F77-F72</f>
        <v>-7.0635694012036593E-3</v>
      </c>
      <c r="N72" s="302">
        <f>SUM(K72:M72)</f>
        <v>-0.2208463172752782</v>
      </c>
    </row>
    <row r="73" spans="1:14" x14ac:dyDescent="0.2">
      <c r="A73" s="282" t="s">
        <v>365</v>
      </c>
      <c r="B73" s="302">
        <f>'Ind T6'!L26</f>
        <v>0.83944932117095827</v>
      </c>
      <c r="C73" s="299" t="str">
        <f>CONCATENATE("(",ROUND((B73/$H74)*100,1),")")</f>
        <v>(25.3)</v>
      </c>
      <c r="D73" s="302">
        <f>'Ind T6'!M26</f>
        <v>0.28625690818756816</v>
      </c>
      <c r="E73" s="299" t="str">
        <f>CONCATENATE("(",ROUND((D73/$H74)*100,1),")")</f>
        <v>(8.6)</v>
      </c>
      <c r="F73" s="302">
        <f>'Ind T6'!N26</f>
        <v>0.21459888791180107</v>
      </c>
      <c r="G73" s="299" t="str">
        <f>CONCATENATE("(",ROUND((F73/$H74)*100,1),")")</f>
        <v>(6.5)</v>
      </c>
      <c r="H73" s="302">
        <f t="shared" ref="H73" si="66">SUM(B73,D73,F73)</f>
        <v>1.3403051172703275</v>
      </c>
      <c r="I73" s="299" t="str">
        <f>CONCATENATE("(",ROUND((H73/$H74)*100,1),")")</f>
        <v>(40.3)</v>
      </c>
      <c r="K73" s="302">
        <f t="shared" ref="K73:K74" si="67">B78-B73</f>
        <v>-5.8328391208747998E-2</v>
      </c>
      <c r="L73" s="302">
        <f t="shared" ref="L73:L74" si="68">D78-D73</f>
        <v>-3.0020973845532706E-2</v>
      </c>
      <c r="M73" s="302">
        <f t="shared" ref="M73:M74" si="69">F78-F73</f>
        <v>-1.680431767043733E-2</v>
      </c>
      <c r="N73" s="302">
        <f t="shared" ref="N73:N74" si="70">SUM(K73:M73)</f>
        <v>-0.10515368272471803</v>
      </c>
    </row>
    <row r="74" spans="1:14" x14ac:dyDescent="0.2">
      <c r="A74" s="282" t="s">
        <v>363</v>
      </c>
      <c r="B74" s="302">
        <f>SUM(B72:B73)</f>
        <v>2.6048253125995466</v>
      </c>
      <c r="C74" s="299" t="str">
        <f>CONCATENATE("(",ROUND((B74/$H74)*100,1),")")</f>
        <v>(78.4)</v>
      </c>
      <c r="D74" s="302">
        <f>SUM(D72:D73)</f>
        <v>0.42901018939611696</v>
      </c>
      <c r="E74" s="299" t="str">
        <f>CONCATENATE("(",ROUND((D74/$H74)*100,1),")")</f>
        <v>(12.9)</v>
      </c>
      <c r="F74" s="302">
        <f>SUM(F72:F73)</f>
        <v>0.28916449800433264</v>
      </c>
      <c r="G74" s="299" t="str">
        <f>CONCATENATE("(",ROUND((F74/$H74)*100,1),")")</f>
        <v>(8.7)</v>
      </c>
      <c r="H74" s="302">
        <f>SUM(H72:H73)</f>
        <v>3.322999999999996</v>
      </c>
      <c r="I74" s="299" t="str">
        <f>CONCATENATE("(",ROUND((H74/$H74)*100,1),")")</f>
        <v>(100)</v>
      </c>
      <c r="K74" s="302">
        <f t="shared" si="67"/>
        <v>-0.2573852182730394</v>
      </c>
      <c r="L74" s="302">
        <f t="shared" si="68"/>
        <v>-4.4746894655315839E-2</v>
      </c>
      <c r="M74" s="302">
        <f t="shared" si="69"/>
        <v>-2.3867887071641003E-2</v>
      </c>
      <c r="N74" s="302">
        <f t="shared" si="70"/>
        <v>-0.32599999999999624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1.5663191643642969</v>
      </c>
      <c r="C77" s="299" t="str">
        <f>CONCATENATE("(",ROUND((B77/$H79)*100,1),")")</f>
        <v>(52.3)</v>
      </c>
      <c r="D77" s="302">
        <f>'Ind T6'!R27</f>
        <v>0.12802736039876567</v>
      </c>
      <c r="E77" s="299" t="str">
        <f>CONCATENATE("(",ROUND((D77/$H79)*100,1),")")</f>
        <v>(4.3)</v>
      </c>
      <c r="F77" s="302">
        <f>'Ind T6'!S27</f>
        <v>6.7502040691327925E-2</v>
      </c>
      <c r="G77" s="299" t="str">
        <f>CONCATENATE("(",ROUND((F77/$H79)*100,1),")")</f>
        <v>(2.3)</v>
      </c>
      <c r="H77" s="302">
        <f>SUM(B77,D77,F77)</f>
        <v>1.7618485654543905</v>
      </c>
      <c r="I77" s="299" t="str">
        <f>CONCATENATE("(",ROUND((H77/$H79)*100,1),")")</f>
        <v>(58.8)</v>
      </c>
      <c r="K77" s="302">
        <f>B82-B77</f>
        <v>-0.41945855123828379</v>
      </c>
      <c r="L77" s="302">
        <f>D82-D77</f>
        <v>-3.2194930129456747E-2</v>
      </c>
      <c r="M77" s="302">
        <f>F82-F77</f>
        <v>-1.5222321429043853E-2</v>
      </c>
      <c r="N77" s="302">
        <f>SUM(K77:M77)</f>
        <v>-0.46687580279678437</v>
      </c>
    </row>
    <row r="78" spans="1:14" x14ac:dyDescent="0.2">
      <c r="A78" s="282" t="s">
        <v>365</v>
      </c>
      <c r="B78" s="302">
        <f>'Ind T6'!Q26</f>
        <v>0.78112092996221028</v>
      </c>
      <c r="C78" s="299" t="str">
        <f>CONCATENATE("(",ROUND((B78/$H79)*100,1),")")</f>
        <v>(26.1)</v>
      </c>
      <c r="D78" s="302">
        <f>'Ind T6'!R26</f>
        <v>0.25623593434203545</v>
      </c>
      <c r="E78" s="299" t="str">
        <f>CONCATENATE("(",ROUND((D78/$H79)*100,1),")")</f>
        <v>(8.5)</v>
      </c>
      <c r="F78" s="302">
        <f>'Ind T6'!S26</f>
        <v>0.19779457024136374</v>
      </c>
      <c r="G78" s="299" t="str">
        <f>CONCATENATE("(",ROUND((F78/$H79)*100,1),")")</f>
        <v>(6.6)</v>
      </c>
      <c r="H78" s="302">
        <f t="shared" ref="H78" si="71">SUM(B78,D78,F78)</f>
        <v>1.2351514345456094</v>
      </c>
      <c r="I78" s="299" t="str">
        <f>CONCATENATE("(",ROUND((H78/$H79)*100,1),")")</f>
        <v>(41.2)</v>
      </c>
      <c r="K78" s="302">
        <f t="shared" ref="K78:K79" si="72">B83-B78</f>
        <v>-0.15664585814829735</v>
      </c>
      <c r="L78" s="302">
        <f t="shared" ref="L78:L79" si="73">D83-D78</f>
        <v>-6.5806027803170408E-2</v>
      </c>
      <c r="M78" s="302">
        <f t="shared" ref="M78:M79" si="74">F83-F78</f>
        <v>-4.3672311251748808E-2</v>
      </c>
      <c r="N78" s="302">
        <f t="shared" ref="N78:N79" si="75">SUM(K78:M78)</f>
        <v>-0.26612419720321656</v>
      </c>
    </row>
    <row r="79" spans="1:14" x14ac:dyDescent="0.2">
      <c r="A79" s="282" t="s">
        <v>363</v>
      </c>
      <c r="B79" s="302">
        <f>SUM(B77:B78)</f>
        <v>2.3474400943265072</v>
      </c>
      <c r="C79" s="299" t="str">
        <f>CONCATENATE("(",ROUND((B79/$H79)*100,1),")")</f>
        <v>(78.3)</v>
      </c>
      <c r="D79" s="302">
        <f>SUM(D77:D78)</f>
        <v>0.38426329474080112</v>
      </c>
      <c r="E79" s="299" t="str">
        <f>CONCATENATE("(",ROUND((D79/$H79)*100,1),")")</f>
        <v>(12.8)</v>
      </c>
      <c r="F79" s="302">
        <f>SUM(F77:F78)</f>
        <v>0.26529661093269163</v>
      </c>
      <c r="G79" s="299" t="str">
        <f>CONCATENATE("(",ROUND((F79/$H79)*100,1),")")</f>
        <v>(8.9)</v>
      </c>
      <c r="H79" s="302">
        <f>SUM(H77:H78)</f>
        <v>2.9969999999999999</v>
      </c>
      <c r="I79" s="299" t="str">
        <f>CONCATENATE("(",ROUND((H79/$H79)*100,1),")")</f>
        <v>(100)</v>
      </c>
      <c r="K79" s="302">
        <f t="shared" si="72"/>
        <v>-0.57610440938658125</v>
      </c>
      <c r="L79" s="302">
        <f t="shared" si="73"/>
        <v>-9.8000957932627142E-2</v>
      </c>
      <c r="M79" s="302">
        <f t="shared" si="74"/>
        <v>-5.8894632680792647E-2</v>
      </c>
      <c r="N79" s="302">
        <f t="shared" si="75"/>
        <v>-0.73300000000000098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1.1468606131260131</v>
      </c>
      <c r="C82" s="299" t="str">
        <f>CONCATENATE("(",ROUND((B82/$H84)*100,1),")")</f>
        <v>(50.7)</v>
      </c>
      <c r="D82" s="302">
        <f>'Ind T6'!W27</f>
        <v>9.5832430269308919E-2</v>
      </c>
      <c r="E82" s="299" t="str">
        <f>CONCATENATE("(",ROUND((D82/$H84)*100,1),")")</f>
        <v>(4.2)</v>
      </c>
      <c r="F82" s="302">
        <f>'Ind T6'!X27</f>
        <v>5.2279719262284072E-2</v>
      </c>
      <c r="G82" s="299" t="str">
        <f>CONCATENATE("(",ROUND((F82/$H84)*100,1),")")</f>
        <v>(2.3)</v>
      </c>
      <c r="H82" s="302">
        <f>SUM(B82,D82,F82)</f>
        <v>1.2949727626576062</v>
      </c>
      <c r="I82" s="299" t="str">
        <f>CONCATENATE("(",ROUND((H82/$H84)*100,1),")")</f>
        <v>(57.2)</v>
      </c>
      <c r="K82" s="302">
        <f>B82-B72</f>
        <v>-0.61851537830257519</v>
      </c>
      <c r="L82" s="302">
        <f>D82-D72</f>
        <v>-4.692085093923988E-2</v>
      </c>
      <c r="M82" s="302">
        <f>F82-F72</f>
        <v>-2.2285890830247512E-2</v>
      </c>
      <c r="N82" s="302">
        <f>SUM(K82:M82)</f>
        <v>-0.68772212007206268</v>
      </c>
    </row>
    <row r="83" spans="1:14" x14ac:dyDescent="0.2">
      <c r="A83" s="282" t="s">
        <v>365</v>
      </c>
      <c r="B83" s="302">
        <f>'Ind T6'!V26</f>
        <v>0.62447507181391293</v>
      </c>
      <c r="C83" s="299" t="str">
        <f>CONCATENATE("(",ROUND((B83/$H84)*100,1),")")</f>
        <v>(27.6)</v>
      </c>
      <c r="D83" s="302">
        <f>'Ind T6'!W26</f>
        <v>0.19042990653886505</v>
      </c>
      <c r="E83" s="299" t="str">
        <f>CONCATENATE("(",ROUND((D83/$H84)*100,1),")")</f>
        <v>(8.4)</v>
      </c>
      <c r="F83" s="302">
        <f>'Ind T6'!X26</f>
        <v>0.15412225898961493</v>
      </c>
      <c r="G83" s="299" t="str">
        <f>CONCATENATE("(",ROUND((F83/$H84)*100,1),")")</f>
        <v>(6.8)</v>
      </c>
      <c r="H83" s="302">
        <f t="shared" ref="H83" si="76">SUM(B83,D83,F83)</f>
        <v>0.96902723734239293</v>
      </c>
      <c r="I83" s="299" t="str">
        <f>CONCATENATE("(",ROUND((H83/$H84)*100,1),")")</f>
        <v>(42.8)</v>
      </c>
      <c r="K83" s="302">
        <f t="shared" ref="K83:K84" si="77">B83-B73</f>
        <v>-0.21497424935704534</v>
      </c>
      <c r="L83" s="302">
        <f t="shared" ref="L83:L84" si="78">D83-D73</f>
        <v>-9.5827001648703114E-2</v>
      </c>
      <c r="M83" s="302">
        <f t="shared" ref="M83:M84" si="79">F83-F73</f>
        <v>-6.0476628922186138E-2</v>
      </c>
      <c r="N83" s="302">
        <f t="shared" ref="N83:N84" si="80">SUM(K83:M83)</f>
        <v>-0.3712778799279346</v>
      </c>
    </row>
    <row r="84" spans="1:14" x14ac:dyDescent="0.2">
      <c r="A84" s="282" t="s">
        <v>363</v>
      </c>
      <c r="B84" s="302">
        <f>SUM(B82:B83)</f>
        <v>1.771335684939926</v>
      </c>
      <c r="C84" s="299" t="str">
        <f>CONCATENATE("(",ROUND((B84/$H84)*100,1),")")</f>
        <v>(78.2)</v>
      </c>
      <c r="D84" s="302">
        <f>SUM(D82:D83)</f>
        <v>0.28626233680817398</v>
      </c>
      <c r="E84" s="299" t="str">
        <f>CONCATENATE("(",ROUND((D84/$H84)*100,1),")")</f>
        <v>(12.6)</v>
      </c>
      <c r="F84" s="302">
        <f>SUM(F82:F83)</f>
        <v>0.20640197825189899</v>
      </c>
      <c r="G84" s="299" t="str">
        <f>CONCATENATE("(",ROUND((F84/$H84)*100,1),")")</f>
        <v>(9.1)</v>
      </c>
      <c r="H84" s="302">
        <f>SUM(H82:H83)</f>
        <v>2.2639999999999993</v>
      </c>
      <c r="I84" s="299" t="str">
        <f>CONCATENATE("(",ROUND((H84/$H84)*100,1),")")</f>
        <v>(100)</v>
      </c>
      <c r="K84" s="302">
        <f t="shared" si="77"/>
        <v>-0.83348962765962065</v>
      </c>
      <c r="L84" s="302">
        <f t="shared" si="78"/>
        <v>-0.14274785258794298</v>
      </c>
      <c r="M84" s="302">
        <f t="shared" si="79"/>
        <v>-8.276251975243365E-2</v>
      </c>
      <c r="N84" s="302">
        <f t="shared" si="80"/>
        <v>-1.0589999999999973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3.0836258698947394</v>
      </c>
      <c r="C93" s="299" t="str">
        <f>CONCATENATE("(",ROUND((B93/$H95)*100,1),")")</f>
        <v>(65.8)</v>
      </c>
      <c r="D93" s="302">
        <f>'Ind T6'!M36</f>
        <v>0.10798256656246831</v>
      </c>
      <c r="E93" s="299" t="str">
        <f>CONCATENATE("(",ROUND((D93/$H95)*100,1),")")</f>
        <v>(2.3)</v>
      </c>
      <c r="F93" s="302">
        <f>'Ind T6'!N36</f>
        <v>0.17366268437166374</v>
      </c>
      <c r="G93" s="299" t="str">
        <f>CONCATENATE("(",ROUND((F93/$H95)*100,1),")")</f>
        <v>(3.7)</v>
      </c>
      <c r="H93" s="302">
        <f>SUM(B93,D93,F93)</f>
        <v>3.3652711208288713</v>
      </c>
      <c r="I93" s="299" t="str">
        <f>CONCATENATE("(",ROUND((H93/$H95)*100,1),")")</f>
        <v>(71.8)</v>
      </c>
      <c r="K93" s="302">
        <f>B98-B93</f>
        <v>-0.1023868456369752</v>
      </c>
      <c r="L93" s="302">
        <f>D98-D93</f>
        <v>4.037544699736495E-4</v>
      </c>
      <c r="M93" s="302">
        <f>F98-F93</f>
        <v>9.4107944377233577E-4</v>
      </c>
      <c r="N93" s="302">
        <f>SUM(K93:M93)</f>
        <v>-0.10104201172322921</v>
      </c>
    </row>
    <row r="94" spans="1:14" x14ac:dyDescent="0.2">
      <c r="A94" s="282" t="s">
        <v>365</v>
      </c>
      <c r="B94" s="302">
        <f>'Ind T6'!L35</f>
        <v>0.87710787829273307</v>
      </c>
      <c r="C94" s="299" t="str">
        <f>CONCATENATE("(",ROUND((B94/$H95)*100,1),")")</f>
        <v>(18.7)</v>
      </c>
      <c r="D94" s="302">
        <f>'Ind T6'!M35</f>
        <v>0.19815357575767656</v>
      </c>
      <c r="E94" s="299" t="str">
        <f>CONCATENATE("(",ROUND((D94/$H95)*100,1),")")</f>
        <v>(4.2)</v>
      </c>
      <c r="F94" s="302">
        <f>'Ind T6'!N35</f>
        <v>0.24646742512071163</v>
      </c>
      <c r="G94" s="299" t="str">
        <f>CONCATENATE("(",ROUND((F94/$H95)*100,1),")")</f>
        <v>(5.3)</v>
      </c>
      <c r="H94" s="302">
        <f t="shared" ref="H94" si="81">SUM(B94,D94,F94)</f>
        <v>1.321728879171121</v>
      </c>
      <c r="I94" s="299" t="str">
        <f>CONCATENATE("(",ROUND((H94/$H95)*100,1),")")</f>
        <v>(28.2)</v>
      </c>
      <c r="K94" s="302">
        <f t="shared" ref="K94:K95" si="82">B99-B94</f>
        <v>-4.4915692017216235E-2</v>
      </c>
      <c r="L94" s="302">
        <f t="shared" ref="L94:L95" si="83">D99-D94</f>
        <v>-1.96203076532947E-3</v>
      </c>
      <c r="M94" s="302">
        <f t="shared" ref="M94:M95" si="84">F99-F94</f>
        <v>-4.0802654942234673E-3</v>
      </c>
      <c r="N94" s="302">
        <f t="shared" ref="N94:N95" si="85">SUM(K94:M94)</f>
        <v>-5.0957988276769173E-2</v>
      </c>
    </row>
    <row r="95" spans="1:14" x14ac:dyDescent="0.2">
      <c r="A95" s="282" t="s">
        <v>363</v>
      </c>
      <c r="B95" s="302">
        <f>SUM(B93:B94)</f>
        <v>3.9607337481874723</v>
      </c>
      <c r="C95" s="299" t="str">
        <f>CONCATENATE("(",ROUND((B95/$H95)*100,1),")")</f>
        <v>(84.5)</v>
      </c>
      <c r="D95" s="302">
        <f>SUM(D93:D94)</f>
        <v>0.30613614232014486</v>
      </c>
      <c r="E95" s="299" t="str">
        <f>CONCATENATE("(",ROUND((D95/$H95)*100,1),")")</f>
        <v>(6.5)</v>
      </c>
      <c r="F95" s="302">
        <f>SUM(F93:F94)</f>
        <v>0.42013010949237539</v>
      </c>
      <c r="G95" s="299" t="str">
        <f>CONCATENATE("(",ROUND((F95/$H95)*100,1),")")</f>
        <v>(9)</v>
      </c>
      <c r="H95" s="302">
        <f>SUM(H93:H94)</f>
        <v>4.6869999999999923</v>
      </c>
      <c r="I95" s="299" t="str">
        <f>CONCATENATE("(",ROUND((H95/$H95)*100,1),")")</f>
        <v>(100)</v>
      </c>
      <c r="K95" s="302">
        <f t="shared" si="82"/>
        <v>-0.14730253765419121</v>
      </c>
      <c r="L95" s="302">
        <f t="shared" si="83"/>
        <v>-1.5582762953558205E-3</v>
      </c>
      <c r="M95" s="302">
        <f t="shared" si="84"/>
        <v>-3.1391860504511593E-3</v>
      </c>
      <c r="N95" s="302">
        <f t="shared" si="85"/>
        <v>-0.15199999999999819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2.9812390242577642</v>
      </c>
      <c r="C98" s="299" t="str">
        <f>CONCATENATE("(",ROUND((B98/$H100)*100,1),")")</f>
        <v>(65.7)</v>
      </c>
      <c r="D98" s="302">
        <f>'Ind T6'!R36</f>
        <v>0.10838632103244196</v>
      </c>
      <c r="E98" s="299" t="str">
        <f>CONCATENATE("(",ROUND((D98/$H100)*100,1),")")</f>
        <v>(2.4)</v>
      </c>
      <c r="F98" s="302">
        <f>'Ind T6'!S36</f>
        <v>0.17460376381543607</v>
      </c>
      <c r="G98" s="299" t="str">
        <f>CONCATENATE("(",ROUND((F98/$H100)*100,1),")")</f>
        <v>(3.9)</v>
      </c>
      <c r="H98" s="302">
        <f>SUM(B98,D98,F98)</f>
        <v>3.2642291091056421</v>
      </c>
      <c r="I98" s="299" t="str">
        <f>CONCATENATE("(",ROUND((H98/$H100)*100,1),")")</f>
        <v>(72)</v>
      </c>
      <c r="K98" s="302">
        <f>B103-B98</f>
        <v>-0.38926829919484973</v>
      </c>
      <c r="L98" s="302">
        <f>D103-D98</f>
        <v>-4.3725724782289199E-3</v>
      </c>
      <c r="M98" s="302">
        <f>F103-F98</f>
        <v>-9.9742933088008134E-3</v>
      </c>
      <c r="N98" s="302">
        <f>SUM(K98:M98)</f>
        <v>-0.40361516498187944</v>
      </c>
    </row>
    <row r="99" spans="1:14" x14ac:dyDescent="0.2">
      <c r="A99" s="282" t="s">
        <v>365</v>
      </c>
      <c r="B99" s="302">
        <f>'Ind T6'!Q35</f>
        <v>0.83219218627551683</v>
      </c>
      <c r="C99" s="299" t="str">
        <f>CONCATENATE("(",ROUND((B99/$H100)*100,1),")")</f>
        <v>(18.4)</v>
      </c>
      <c r="D99" s="302">
        <f>'Ind T6'!R35</f>
        <v>0.19619154499234709</v>
      </c>
      <c r="E99" s="299" t="str">
        <f>CONCATENATE("(",ROUND((D99/$H100)*100,1),")")</f>
        <v>(4.3)</v>
      </c>
      <c r="F99" s="302">
        <f>'Ind T6'!S35</f>
        <v>0.24238715962648816</v>
      </c>
      <c r="G99" s="299" t="str">
        <f>CONCATENATE("(",ROUND((F99/$H100)*100,1),")")</f>
        <v>(5.3)</v>
      </c>
      <c r="H99" s="302">
        <f t="shared" ref="H99" si="86">SUM(B99,D99,F99)</f>
        <v>1.270770890894352</v>
      </c>
      <c r="I99" s="299" t="str">
        <f>CONCATENATE("(",ROUND((H99/$H100)*100,1),")")</f>
        <v>(28)</v>
      </c>
      <c r="K99" s="302">
        <f t="shared" ref="K99:K100" si="87">B104-B99</f>
        <v>-0.12756390099499015</v>
      </c>
      <c r="L99" s="302">
        <f t="shared" ref="L99:L100" si="88">D104-D99</f>
        <v>-9.037555247069895E-3</v>
      </c>
      <c r="M99" s="302">
        <f t="shared" ref="M99:M100" si="89">F104-F99</f>
        <v>-1.4783378776054817E-2</v>
      </c>
      <c r="N99" s="302">
        <f t="shared" ref="N99:N100" si="90">SUM(K99:M99)</f>
        <v>-0.15138483501811487</v>
      </c>
    </row>
    <row r="100" spans="1:14" x14ac:dyDescent="0.2">
      <c r="A100" s="282" t="s">
        <v>363</v>
      </c>
      <c r="B100" s="302">
        <f>SUM(B98:B99)</f>
        <v>3.813431210533281</v>
      </c>
      <c r="C100" s="299" t="str">
        <f>CONCATENATE("(",ROUND((B100/$H100)*100,1),")")</f>
        <v>(84.1)</v>
      </c>
      <c r="D100" s="302">
        <f>SUM(D98:D99)</f>
        <v>0.30457786602478903</v>
      </c>
      <c r="E100" s="299" t="str">
        <f>CONCATENATE("(",ROUND((D100/$H100)*100,1),")")</f>
        <v>(6.7)</v>
      </c>
      <c r="F100" s="302">
        <f>SUM(F98:F99)</f>
        <v>0.41699092344192423</v>
      </c>
      <c r="G100" s="299" t="str">
        <f>CONCATENATE("(",ROUND((F100/$H100)*100,1),")")</f>
        <v>(9.2)</v>
      </c>
      <c r="H100" s="302">
        <f>SUM(H98:H99)</f>
        <v>4.5349999999999939</v>
      </c>
      <c r="I100" s="299" t="str">
        <f>CONCATENATE("(",ROUND((H100/$H100)*100,1),")")</f>
        <v>(100)</v>
      </c>
      <c r="K100" s="302">
        <f t="shared" si="87"/>
        <v>-0.51683220018983977</v>
      </c>
      <c r="L100" s="302">
        <f t="shared" si="88"/>
        <v>-1.3410127725298815E-2</v>
      </c>
      <c r="M100" s="302">
        <f t="shared" si="89"/>
        <v>-2.4757672084855631E-2</v>
      </c>
      <c r="N100" s="302">
        <f t="shared" si="90"/>
        <v>-0.55499999999999416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2.5919707250629145</v>
      </c>
      <c r="C103" s="299" t="str">
        <f>CONCATENATE("(",ROUND((B103/$H105)*100,1),")")</f>
        <v>(65.1)</v>
      </c>
      <c r="D103" s="302">
        <f>'Ind T6'!W36</f>
        <v>0.10401374855421304</v>
      </c>
      <c r="E103" s="299" t="str">
        <f>CONCATENATE("(",ROUND((D103/$H105)*100,1),")")</f>
        <v>(2.6)</v>
      </c>
      <c r="F103" s="302">
        <f>'Ind T6'!X36</f>
        <v>0.16462947050663526</v>
      </c>
      <c r="G103" s="299" t="str">
        <f>CONCATENATE("(",ROUND((F103/$H105)*100,1),")")</f>
        <v>(4.1)</v>
      </c>
      <c r="H103" s="302">
        <f>SUM(B103,D103,F103)</f>
        <v>2.8606139441237626</v>
      </c>
      <c r="I103" s="299" t="str">
        <f>CONCATENATE("(",ROUND((H103/$H105)*100,1),")")</f>
        <v>(71.9)</v>
      </c>
      <c r="K103" s="302">
        <f>B103-B93</f>
        <v>-0.49165514483182493</v>
      </c>
      <c r="L103" s="302">
        <f>D103-D93</f>
        <v>-3.9688180082552704E-3</v>
      </c>
      <c r="M103" s="302">
        <f>F103-F93</f>
        <v>-9.0332138650284777E-3</v>
      </c>
      <c r="N103" s="302">
        <f>SUM(K103:M103)</f>
        <v>-0.50465717670510868</v>
      </c>
    </row>
    <row r="104" spans="1:14" x14ac:dyDescent="0.2">
      <c r="A104" s="282" t="s">
        <v>365</v>
      </c>
      <c r="B104" s="302">
        <f>'Ind T6'!V35</f>
        <v>0.70462828528052668</v>
      </c>
      <c r="C104" s="299" t="str">
        <f>CONCATENATE("(",ROUND((B104/$H105)*100,1),")")</f>
        <v>(17.7)</v>
      </c>
      <c r="D104" s="302">
        <f>'Ind T6'!W35</f>
        <v>0.18715398974527719</v>
      </c>
      <c r="E104" s="299" t="str">
        <f>CONCATENATE("(",ROUND((D104/$H105)*100,1),")")</f>
        <v>(4.7)</v>
      </c>
      <c r="F104" s="302">
        <f>'Ind T6'!X35</f>
        <v>0.22760378085043334</v>
      </c>
      <c r="G104" s="299" t="str">
        <f>CONCATENATE("(",ROUND((F104/$H105)*100,1),")")</f>
        <v>(5.7)</v>
      </c>
      <c r="H104" s="302">
        <f t="shared" ref="H104" si="91">SUM(B104,D104,F104)</f>
        <v>1.1193860558762372</v>
      </c>
      <c r="I104" s="299" t="str">
        <f>CONCATENATE("(",ROUND((H104/$H105)*100,1),")")</f>
        <v>(28.1)</v>
      </c>
      <c r="K104" s="302">
        <f t="shared" ref="K104:K105" si="92">B104-B94</f>
        <v>-0.17247959301220639</v>
      </c>
      <c r="L104" s="302">
        <f t="shared" ref="L104:L105" si="93">D104-D94</f>
        <v>-1.0999586012399365E-2</v>
      </c>
      <c r="M104" s="302">
        <f t="shared" ref="M104:M105" si="94">F104-F94</f>
        <v>-1.8863644270278285E-2</v>
      </c>
      <c r="N104" s="302">
        <f t="shared" ref="N104:N105" si="95">SUM(K104:M104)</f>
        <v>-0.20234282329488404</v>
      </c>
    </row>
    <row r="105" spans="1:14" x14ac:dyDescent="0.2">
      <c r="A105" s="282" t="s">
        <v>363</v>
      </c>
      <c r="B105" s="302">
        <f>SUM(B103:B104)</f>
        <v>3.2965990103434413</v>
      </c>
      <c r="C105" s="299" t="str">
        <f>CONCATENATE("(",ROUND((B105/$H105)*100,1),")")</f>
        <v>(82.8)</v>
      </c>
      <c r="D105" s="302">
        <f>SUM(D103:D104)</f>
        <v>0.29116773829949022</v>
      </c>
      <c r="E105" s="299" t="str">
        <f>CONCATENATE("(",ROUND((D105/$H105)*100,1),")")</f>
        <v>(7.3)</v>
      </c>
      <c r="F105" s="302">
        <f>SUM(F103:F104)</f>
        <v>0.3922332513570686</v>
      </c>
      <c r="G105" s="299" t="str">
        <f>CONCATENATE("(",ROUND((F105/$H105)*100,1),")")</f>
        <v>(9.9)</v>
      </c>
      <c r="H105" s="302">
        <f>SUM(H103:H104)</f>
        <v>3.9799999999999995</v>
      </c>
      <c r="I105" s="299" t="str">
        <f>CONCATENATE("(",ROUND((H105/$H105)*100,1),")")</f>
        <v>(100)</v>
      </c>
      <c r="K105" s="302">
        <f t="shared" si="92"/>
        <v>-0.66413473784403099</v>
      </c>
      <c r="L105" s="302">
        <f t="shared" si="93"/>
        <v>-1.4968404020654635E-2</v>
      </c>
      <c r="M105" s="302">
        <f t="shared" si="94"/>
        <v>-2.789685813530679E-2</v>
      </c>
      <c r="N105" s="302">
        <f t="shared" si="95"/>
        <v>-0.7069999999999923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16.61940319690612</v>
      </c>
      <c r="C114" s="299" t="str">
        <f>CONCATENATE("(",ROUND((B114/$H116)*100,1),")")</f>
        <v>(68)</v>
      </c>
      <c r="D114" s="302">
        <f>'Ind T6'!M45</f>
        <v>0.66243506554861453</v>
      </c>
      <c r="E114" s="299" t="str">
        <f>CONCATENATE("(",ROUND((D114/$H116)*100,1),")")</f>
        <v>(2.7)</v>
      </c>
      <c r="F114" s="302">
        <f>'Ind T6'!N45</f>
        <v>1.4364220567724906</v>
      </c>
      <c r="G114" s="299" t="str">
        <f>CONCATENATE("(",ROUND((F114/$H116)*100,1),")")</f>
        <v>(5.9)</v>
      </c>
      <c r="H114" s="302">
        <f>SUM(B114,D114,F114)</f>
        <v>18.718260319227223</v>
      </c>
      <c r="I114" s="299" t="str">
        <f>CONCATENATE("(",ROUND((H114/$H116)*100,1),")")</f>
        <v>(76.6)</v>
      </c>
      <c r="K114" s="302">
        <f>B119-B114</f>
        <v>-0.43390150797565497</v>
      </c>
      <c r="L114" s="302">
        <f>D119-D114</f>
        <v>-5.5339509784732011E-3</v>
      </c>
      <c r="M114" s="302">
        <f>F119-F114</f>
        <v>-1.6627391761075083E-2</v>
      </c>
      <c r="N114" s="302">
        <f>SUM(K114:M114)</f>
        <v>-0.45606285071520325</v>
      </c>
    </row>
    <row r="115" spans="1:14" x14ac:dyDescent="0.2">
      <c r="A115" s="282" t="s">
        <v>365</v>
      </c>
      <c r="B115" s="302">
        <f>'Ind T6'!L44</f>
        <v>3.570272865329684</v>
      </c>
      <c r="C115" s="299" t="str">
        <f>CONCATENATE("(",ROUND((B115/$H116)*100,1),")")</f>
        <v>(14.6)</v>
      </c>
      <c r="D115" s="302">
        <f>'Ind T6'!M44</f>
        <v>1.0517971294580677</v>
      </c>
      <c r="E115" s="299" t="str">
        <f>CONCATENATE("(",ROUND((D115/$H116)*100,1),")")</f>
        <v>(4.3)</v>
      </c>
      <c r="F115" s="302">
        <f>'Ind T6'!N44</f>
        <v>1.1046696859850411</v>
      </c>
      <c r="G115" s="299" t="str">
        <f>CONCATENATE("(",ROUND((F115/$H116)*100,1),")")</f>
        <v>(4.5)</v>
      </c>
      <c r="H115" s="302">
        <f t="shared" ref="H115" si="96">SUM(B115,D115,F115)</f>
        <v>5.7267396807727931</v>
      </c>
      <c r="I115" s="299" t="str">
        <f>CONCATENATE("(",ROUND((H115/$H116)*100,1),")")</f>
        <v>(23.4)</v>
      </c>
      <c r="K115" s="302">
        <f t="shared" ref="K115:K116" si="97">B120-B115</f>
        <v>2.4807868889396456E-2</v>
      </c>
      <c r="L115" s="302">
        <f t="shared" ref="L115:L116" si="98">D120-D115</f>
        <v>-1.1086852498655597E-2</v>
      </c>
      <c r="M115" s="302">
        <f t="shared" ref="M115:M116" si="99">F120-F115</f>
        <v>-3.7658165675515942E-2</v>
      </c>
      <c r="N115" s="302">
        <f t="shared" ref="N115:N116" si="100">SUM(K115:M115)</f>
        <v>-2.3937149284775083E-2</v>
      </c>
    </row>
    <row r="116" spans="1:14" x14ac:dyDescent="0.2">
      <c r="A116" s="282" t="s">
        <v>363</v>
      </c>
      <c r="B116" s="302">
        <f>SUM(B114:B115)</f>
        <v>20.189676062235804</v>
      </c>
      <c r="C116" s="299" t="str">
        <f>CONCATENATE("(",ROUND((B116/$H116)*100,1),")")</f>
        <v>(82.6)</v>
      </c>
      <c r="D116" s="302">
        <f>SUM(D114:D115)</f>
        <v>1.7142321950066823</v>
      </c>
      <c r="E116" s="299" t="str">
        <f>CONCATENATE("(",ROUND((D116/$H116)*100,1),")")</f>
        <v>(7)</v>
      </c>
      <c r="F116" s="302">
        <f>SUM(F114:F115)</f>
        <v>2.5410917427575317</v>
      </c>
      <c r="G116" s="299" t="str">
        <f>CONCATENATE("(",ROUND((F116/$H116)*100,1),")")</f>
        <v>(10.4)</v>
      </c>
      <c r="H116" s="302">
        <f>SUM(H114:H115)</f>
        <v>24.445000000000014</v>
      </c>
      <c r="I116" s="299" t="str">
        <f>CONCATENATE("(",ROUND((H116/$H116)*100,1),")")</f>
        <v>(100)</v>
      </c>
      <c r="K116" s="302">
        <f t="shared" si="97"/>
        <v>-0.40909363908625807</v>
      </c>
      <c r="L116" s="302">
        <f t="shared" si="98"/>
        <v>-1.6620803477128909E-2</v>
      </c>
      <c r="M116" s="302">
        <f t="shared" si="99"/>
        <v>-5.4285557436591247E-2</v>
      </c>
      <c r="N116" s="302">
        <f t="shared" si="100"/>
        <v>-0.47999999999997822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16.185501688930465</v>
      </c>
      <c r="C119" s="299" t="str">
        <f>CONCATENATE("(",ROUND((B119/$H121)*100,1),")")</f>
        <v>(67.5)</v>
      </c>
      <c r="D119" s="302">
        <f>'Ind T6'!R45</f>
        <v>0.65690111457014133</v>
      </c>
      <c r="E119" s="299" t="str">
        <f>CONCATENATE("(",ROUND((D119/$H121)*100,1),")")</f>
        <v>(2.7)</v>
      </c>
      <c r="F119" s="302">
        <f>'Ind T6'!S45</f>
        <v>1.4197946650114155</v>
      </c>
      <c r="G119" s="299" t="str">
        <f>CONCATENATE("(",ROUND((F119/$H121)*100,1),")")</f>
        <v>(5.9)</v>
      </c>
      <c r="H119" s="302">
        <f>SUM(B119,D119,F119)</f>
        <v>18.262197468512021</v>
      </c>
      <c r="I119" s="299" t="str">
        <f>CONCATENATE("(",ROUND((H119/$H121)*100,1),")")</f>
        <v>(76.2)</v>
      </c>
      <c r="K119" s="302">
        <f>B124-B119</f>
        <v>-0.76133767139522845</v>
      </c>
      <c r="L119" s="302">
        <f>D124-D119</f>
        <v>-3.2007258168370245E-2</v>
      </c>
      <c r="M119" s="302">
        <f>F124-F119</f>
        <v>-1.3628658126797921E-2</v>
      </c>
      <c r="N119" s="302">
        <f>SUM(K119:M119)</f>
        <v>-0.80697358769039662</v>
      </c>
    </row>
    <row r="120" spans="1:14" x14ac:dyDescent="0.2">
      <c r="A120" s="282" t="s">
        <v>365</v>
      </c>
      <c r="B120" s="302">
        <f>'Ind T6'!Q44</f>
        <v>3.5950807342190805</v>
      </c>
      <c r="C120" s="299" t="str">
        <f>CONCATENATE("(",ROUND((B120/$H121)*100,1),")")</f>
        <v>(15)</v>
      </c>
      <c r="D120" s="302">
        <f>'Ind T6'!R44</f>
        <v>1.0407102769594121</v>
      </c>
      <c r="E120" s="299" t="str">
        <f>CONCATENATE("(",ROUND((D120/$H121)*100,1),")")</f>
        <v>(4.3)</v>
      </c>
      <c r="F120" s="302">
        <f>'Ind T6'!S44</f>
        <v>1.0670115203095252</v>
      </c>
      <c r="G120" s="299" t="str">
        <f>CONCATENATE("(",ROUND((F120/$H121)*100,1),")")</f>
        <v>(4.5)</v>
      </c>
      <c r="H120" s="302">
        <f t="shared" ref="H120" si="101">SUM(B120,D120,F120)</f>
        <v>5.7028025314880173</v>
      </c>
      <c r="I120" s="299" t="str">
        <f>CONCATENATE("(",ROUND((H120/$H121)*100,1),")")</f>
        <v>(23.8)</v>
      </c>
      <c r="K120" s="302">
        <f t="shared" ref="K120:K121" si="102">B125-B120</f>
        <v>-1.2933989500985899E-2</v>
      </c>
      <c r="L120" s="302">
        <f t="shared" ref="L120:L121" si="103">D125-D120</f>
        <v>-2.8896265185431425E-2</v>
      </c>
      <c r="M120" s="302">
        <f t="shared" ref="M120:M121" si="104">F125-F120</f>
        <v>-7.9196157623242058E-2</v>
      </c>
      <c r="N120" s="302">
        <f t="shared" ref="N120:N121" si="105">SUM(K120:M120)</f>
        <v>-0.12102641230965938</v>
      </c>
    </row>
    <row r="121" spans="1:14" x14ac:dyDescent="0.2">
      <c r="A121" s="282" t="s">
        <v>363</v>
      </c>
      <c r="B121" s="302">
        <f>SUM(B119:B120)</f>
        <v>19.780582423149546</v>
      </c>
      <c r="C121" s="299" t="str">
        <f>CONCATENATE("(",ROUND((B121/$H121)*100,1),")")</f>
        <v>(82.5)</v>
      </c>
      <c r="D121" s="302">
        <f>SUM(D119:D120)</f>
        <v>1.6976113915295534</v>
      </c>
      <c r="E121" s="299" t="str">
        <f>CONCATENATE("(",ROUND((D121/$H121)*100,1),")")</f>
        <v>(7.1)</v>
      </c>
      <c r="F121" s="302">
        <f>SUM(F119:F120)</f>
        <v>2.4868061853209404</v>
      </c>
      <c r="G121" s="299" t="str">
        <f>CONCATENATE("(",ROUND((F121/$H121)*100,1),")")</f>
        <v>(10.4)</v>
      </c>
      <c r="H121" s="302">
        <f>SUM(H119:H120)</f>
        <v>23.965000000000039</v>
      </c>
      <c r="I121" s="299" t="str">
        <f>CONCATENATE("(",ROUND((H121/$H121)*100,1),")")</f>
        <v>(100)</v>
      </c>
      <c r="K121" s="302">
        <f t="shared" si="102"/>
        <v>-0.7742716608962148</v>
      </c>
      <c r="L121" s="302">
        <f t="shared" si="103"/>
        <v>-6.0903523353801781E-2</v>
      </c>
      <c r="M121" s="302">
        <f t="shared" si="104"/>
        <v>-9.2824815750039757E-2</v>
      </c>
      <c r="N121" s="302">
        <f t="shared" si="105"/>
        <v>-0.92800000000005634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15.424164017535237</v>
      </c>
      <c r="C124" s="299" t="str">
        <f>CONCATENATE("(",ROUND((B124/$H126)*100,1),")")</f>
        <v>(67)</v>
      </c>
      <c r="D124" s="302">
        <f>'Ind T6'!W45</f>
        <v>0.62489385640177109</v>
      </c>
      <c r="E124" s="299" t="str">
        <f>CONCATENATE("(",ROUND((D124/$H126)*100,1),")")</f>
        <v>(2.7)</v>
      </c>
      <c r="F124" s="302">
        <f>'Ind T6'!X45</f>
        <v>1.4061660068846176</v>
      </c>
      <c r="G124" s="299" t="str">
        <f>CONCATENATE("(",ROUND((F124/$H126)*100,1),")")</f>
        <v>(6.1)</v>
      </c>
      <c r="H124" s="302">
        <f>SUM(B124,D124,F124)</f>
        <v>17.455223880821627</v>
      </c>
      <c r="I124" s="299" t="str">
        <f>CONCATENATE("(",ROUND((H124/$H126)*100,1),")")</f>
        <v>(75.8)</v>
      </c>
      <c r="K124" s="302">
        <f>B124-B114</f>
        <v>-1.1952391793708834</v>
      </c>
      <c r="L124" s="302">
        <f>D124-D114</f>
        <v>-3.7541209146843446E-2</v>
      </c>
      <c r="M124" s="302">
        <f>F124-F114</f>
        <v>-3.0256049887873004E-2</v>
      </c>
      <c r="N124" s="302">
        <f>SUM(K124:M124)</f>
        <v>-1.2630364384055999</v>
      </c>
    </row>
    <row r="125" spans="1:14" x14ac:dyDescent="0.2">
      <c r="A125" s="282" t="s">
        <v>365</v>
      </c>
      <c r="B125" s="302">
        <f>'Ind T6'!V44</f>
        <v>3.5821467447180946</v>
      </c>
      <c r="C125" s="299" t="str">
        <f>CONCATENATE("(",ROUND((B125/$H126)*100,1),")")</f>
        <v>(15.5)</v>
      </c>
      <c r="D125" s="302">
        <f>'Ind T6'!W44</f>
        <v>1.0118140117739807</v>
      </c>
      <c r="E125" s="299" t="str">
        <f>CONCATENATE("(",ROUND((D125/$H126)*100,1),")")</f>
        <v>(4.4)</v>
      </c>
      <c r="F125" s="302">
        <f>'Ind T6'!X44</f>
        <v>0.98781536268628312</v>
      </c>
      <c r="G125" s="299" t="str">
        <f>CONCATENATE("(",ROUND((F125/$H126)*100,1),")")</f>
        <v>(4.3)</v>
      </c>
      <c r="H125" s="302">
        <f t="shared" ref="H125" si="106">SUM(B125,D125,F125)</f>
        <v>5.5817761191783584</v>
      </c>
      <c r="I125" s="299" t="str">
        <f>CONCATENATE("(",ROUND((H125/$H126)*100,1),")")</f>
        <v>(24.2)</v>
      </c>
      <c r="K125" s="302">
        <f t="shared" ref="K125:K126" si="107">B125-B115</f>
        <v>1.1873879388410558E-2</v>
      </c>
      <c r="L125" s="302">
        <f t="shared" ref="L125:L126" si="108">D125-D115</f>
        <v>-3.9983117684087022E-2</v>
      </c>
      <c r="M125" s="302">
        <f t="shared" ref="M125:M126" si="109">F125-F115</f>
        <v>-0.116854323298758</v>
      </c>
      <c r="N125" s="302">
        <f t="shared" ref="N125:N126" si="110">SUM(K125:M125)</f>
        <v>-0.14496356159443446</v>
      </c>
    </row>
    <row r="126" spans="1:14" x14ac:dyDescent="0.2">
      <c r="A126" s="282" t="s">
        <v>363</v>
      </c>
      <c r="B126" s="302">
        <f>SUM(B124:B125)</f>
        <v>19.006310762253332</v>
      </c>
      <c r="C126" s="299" t="str">
        <f>CONCATENATE("(",ROUND((B126/$H126)*100,1),")")</f>
        <v>(82.5)</v>
      </c>
      <c r="D126" s="302">
        <f>SUM(D124:D125)</f>
        <v>1.6367078681757516</v>
      </c>
      <c r="E126" s="299" t="str">
        <f>CONCATENATE("(",ROUND((D126/$H126)*100,1),")")</f>
        <v>(7.1)</v>
      </c>
      <c r="F126" s="302">
        <f>SUM(F124:F125)</f>
        <v>2.3939813695709007</v>
      </c>
      <c r="G126" s="299" t="str">
        <f>CONCATENATE("(",ROUND((F126/$H126)*100,1),")")</f>
        <v>(10.4)</v>
      </c>
      <c r="H126" s="302">
        <f>SUM(H124:H125)</f>
        <v>23.036999999999985</v>
      </c>
      <c r="I126" s="299" t="str">
        <f>CONCATENATE("(",ROUND((H126/$H126)*100,1),")")</f>
        <v>(100)</v>
      </c>
      <c r="K126" s="302">
        <f t="shared" si="107"/>
        <v>-1.1833652999824729</v>
      </c>
      <c r="L126" s="302">
        <f t="shared" si="108"/>
        <v>-7.752432683093069E-2</v>
      </c>
      <c r="M126" s="302">
        <f t="shared" si="109"/>
        <v>-0.147110373186631</v>
      </c>
      <c r="N126" s="302">
        <f t="shared" si="110"/>
        <v>-1.4080000000000346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0.74498195674601198</v>
      </c>
      <c r="C135" s="299" t="str">
        <f>CONCATENATE("(",ROUND((B135/$H137)*100,1),")")</f>
        <v>(66.7)</v>
      </c>
      <c r="D135" s="302">
        <f>'Ind T6'!M54</f>
        <v>4.5474531005881641E-2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0.79045648775189359</v>
      </c>
      <c r="I135" s="299" t="str">
        <f>CONCATENATE("(",ROUND((H135/$H137)*100,1),")")</f>
        <v>(70.8)</v>
      </c>
      <c r="K135" s="302">
        <f>B140-B135</f>
        <v>-3.7429238013934385E-2</v>
      </c>
      <c r="L135" s="302">
        <f>D140-D135</f>
        <v>-1.3398360021316391E-3</v>
      </c>
      <c r="M135" s="302">
        <f>F140-F135</f>
        <v>0</v>
      </c>
      <c r="N135" s="302">
        <f>SUM(K135:M135)</f>
        <v>-3.8769074016066024E-2</v>
      </c>
    </row>
    <row r="136" spans="1:14" x14ac:dyDescent="0.2">
      <c r="A136" s="282" t="s">
        <v>365</v>
      </c>
      <c r="B136" s="302">
        <f>'Ind T6'!L53</f>
        <v>0.25021905940621442</v>
      </c>
      <c r="C136" s="299" t="str">
        <f>CONCATENATE("(",ROUND((B136/$H137)*100,1),")")</f>
        <v>(22.4)</v>
      </c>
      <c r="D136" s="302">
        <f>'Ind T6'!M53</f>
        <v>7.6324452841891988E-2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0.3265435122481064</v>
      </c>
      <c r="I136" s="299" t="str">
        <f>CONCATENATE("(",ROUND((H136/$H137)*100,1),")")</f>
        <v>(29.2)</v>
      </c>
      <c r="K136" s="302">
        <f t="shared" ref="K136:K137" si="112">B141-B136</f>
        <v>-8.8022777263762897E-3</v>
      </c>
      <c r="L136" s="302">
        <f t="shared" ref="L136:L137" si="113">D141-D136</f>
        <v>-3.4286482575575511E-3</v>
      </c>
      <c r="M136" s="302">
        <f t="shared" ref="M136:M137" si="114">F141-F136</f>
        <v>0</v>
      </c>
      <c r="N136" s="302">
        <f t="shared" ref="N136:N137" si="115">SUM(K136:M136)</f>
        <v>-1.2230925983933841E-2</v>
      </c>
    </row>
    <row r="137" spans="1:14" x14ac:dyDescent="0.2">
      <c r="A137" s="282" t="s">
        <v>363</v>
      </c>
      <c r="B137" s="302">
        <f>SUM(B135:B136)</f>
        <v>0.99520101615222645</v>
      </c>
      <c r="C137" s="299" t="str">
        <f>CONCATENATE("(",ROUND((B137/$H137)*100,1),")")</f>
        <v>(89.1)</v>
      </c>
      <c r="D137" s="302">
        <f>SUM(D135:D136)</f>
        <v>0.12179898384777363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1.117</v>
      </c>
      <c r="I137" s="299" t="str">
        <f>CONCATENATE("(",ROUND((H137/$H137)*100,1),")")</f>
        <v>(100)</v>
      </c>
      <c r="K137" s="302">
        <f t="shared" si="112"/>
        <v>-4.6231515740310702E-2</v>
      </c>
      <c r="L137" s="302">
        <f t="shared" si="113"/>
        <v>-4.7684842596891902E-3</v>
      </c>
      <c r="M137" s="302">
        <f t="shared" si="114"/>
        <v>0</v>
      </c>
      <c r="N137" s="302">
        <f t="shared" si="115"/>
        <v>-5.0999999999999893E-2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0.70755271873207759</v>
      </c>
      <c r="C140" s="299" t="str">
        <f>CONCATENATE("(",ROUND((B140/$H142)*100,1),")")</f>
        <v>(66.4)</v>
      </c>
      <c r="D140" s="302">
        <f>'Ind T6'!R54</f>
        <v>4.4134695003750002E-2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0.75168741373582759</v>
      </c>
      <c r="I140" s="299" t="str">
        <f>CONCATENATE("(",ROUND((H140/$H142)*100,1),")")</f>
        <v>(70.5)</v>
      </c>
      <c r="K140" s="302">
        <f>B145-B140</f>
        <v>-2.2129417620993963E-2</v>
      </c>
      <c r="L140" s="302">
        <f>D145-D140</f>
        <v>4.233800607573307E-4</v>
      </c>
      <c r="M140" s="302">
        <f>F145-F140</f>
        <v>0</v>
      </c>
      <c r="N140" s="302">
        <f>SUM(K140:M140)</f>
        <v>-2.1706037560236632E-2</v>
      </c>
    </row>
    <row r="141" spans="1:14" x14ac:dyDescent="0.2">
      <c r="A141" s="282" t="s">
        <v>365</v>
      </c>
      <c r="B141" s="302">
        <f>'Ind T6'!Q53</f>
        <v>0.24141678167983813</v>
      </c>
      <c r="C141" s="299" t="str">
        <f>CONCATENATE("(",ROUND((B141/$H142)*100,1),")")</f>
        <v>(22.6)</v>
      </c>
      <c r="D141" s="302">
        <f>'Ind T6'!R53</f>
        <v>7.2895804584334437E-2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0.31431258626417258</v>
      </c>
      <c r="I141" s="299" t="str">
        <f>CONCATENATE("(",ROUND((H141/$H142)*100,1),")")</f>
        <v>(29.5)</v>
      </c>
      <c r="K141" s="302">
        <f t="shared" ref="K141:K142" si="117">B146-B141</f>
        <v>5.6846410359412403E-5</v>
      </c>
      <c r="L141" s="302">
        <f t="shared" ref="L141:L142" si="118">D146-D141</f>
        <v>-1.3508088501251597E-3</v>
      </c>
      <c r="M141" s="302">
        <f t="shared" ref="M141:M142" si="119">F146-F141</f>
        <v>0</v>
      </c>
      <c r="N141" s="302">
        <f t="shared" ref="N141:N142" si="120">SUM(K141:M141)</f>
        <v>-1.2939624397657473E-3</v>
      </c>
    </row>
    <row r="142" spans="1:14" x14ac:dyDescent="0.2">
      <c r="A142" s="282" t="s">
        <v>363</v>
      </c>
      <c r="B142" s="302">
        <f>SUM(B140:B141)</f>
        <v>0.94896950041191575</v>
      </c>
      <c r="C142" s="299" t="str">
        <f>CONCATENATE("(",ROUND((B142/$H142)*100,1),")")</f>
        <v>(89)</v>
      </c>
      <c r="D142" s="302">
        <f>SUM(D140:D141)</f>
        <v>0.11703049958808444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1.0660000000000003</v>
      </c>
      <c r="I142" s="299" t="str">
        <f>CONCATENATE("(",ROUND((H142/$H142)*100,1),")")</f>
        <v>(100)</v>
      </c>
      <c r="K142" s="302">
        <f t="shared" si="117"/>
        <v>-2.2072571210634551E-2</v>
      </c>
      <c r="L142" s="302">
        <f t="shared" si="118"/>
        <v>-9.2742878936782902E-4</v>
      </c>
      <c r="M142" s="302">
        <f t="shared" si="119"/>
        <v>0</v>
      </c>
      <c r="N142" s="302">
        <f t="shared" si="120"/>
        <v>-2.300000000000238E-2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0.68542330111108363</v>
      </c>
      <c r="C145" s="299" t="str">
        <f>CONCATENATE("(",ROUND((B145/$H147)*100,1),")")</f>
        <v>(65.7)</v>
      </c>
      <c r="D145" s="302">
        <f>'Ind T6'!W54</f>
        <v>4.4558075064507333E-2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0.729981376175591</v>
      </c>
      <c r="I145" s="299" t="str">
        <f>CONCATENATE("(",ROUND((H145/$H147)*100,1),")")</f>
        <v>(70)</v>
      </c>
      <c r="K145" s="302">
        <f>B145-B135</f>
        <v>-5.9558655634928348E-2</v>
      </c>
      <c r="L145" s="302">
        <f>D145-D135</f>
        <v>-9.1645594137430841E-4</v>
      </c>
      <c r="M145" s="302">
        <f>F145-F135</f>
        <v>0</v>
      </c>
      <c r="N145" s="302">
        <f>SUM(K145:M145)</f>
        <v>-6.0475111576302656E-2</v>
      </c>
    </row>
    <row r="146" spans="1:14" x14ac:dyDescent="0.2">
      <c r="A146" s="282" t="s">
        <v>365</v>
      </c>
      <c r="B146" s="302">
        <f>'Ind T6'!V53</f>
        <v>0.24147362809019754</v>
      </c>
      <c r="C146" s="299" t="str">
        <f>CONCATENATE("(",ROUND((B146/$H147)*100,1),")")</f>
        <v>(23.2)</v>
      </c>
      <c r="D146" s="302">
        <f>'Ind T6'!W53</f>
        <v>7.1544995734209277E-2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0.31301862382440682</v>
      </c>
      <c r="I146" s="299" t="str">
        <f>CONCATENATE("(",ROUND((H146/$H147)*100,1),")")</f>
        <v>(30)</v>
      </c>
      <c r="K146" s="302">
        <f t="shared" ref="K146:K147" si="122">B146-B136</f>
        <v>-8.7454313160168773E-3</v>
      </c>
      <c r="L146" s="302">
        <f t="shared" ref="L146:L147" si="123">D146-D136</f>
        <v>-4.7794571076827108E-3</v>
      </c>
      <c r="M146" s="302">
        <f t="shared" ref="M146:M147" si="124">F146-F136</f>
        <v>0</v>
      </c>
      <c r="N146" s="302">
        <f t="shared" ref="N146:N147" si="125">SUM(K146:M146)</f>
        <v>-1.3524888423699588E-2</v>
      </c>
    </row>
    <row r="147" spans="1:14" x14ac:dyDescent="0.2">
      <c r="A147" s="282" t="s">
        <v>363</v>
      </c>
      <c r="B147" s="302">
        <f>SUM(B145:B146)</f>
        <v>0.92689692920128119</v>
      </c>
      <c r="C147" s="299" t="str">
        <f>CONCATENATE("(",ROUND((B147/$H147)*100,1),")")</f>
        <v>(88.9)</v>
      </c>
      <c r="D147" s="302">
        <f>SUM(D145:D146)</f>
        <v>0.11610307079871661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1.0429999999999979</v>
      </c>
      <c r="I147" s="299" t="str">
        <f>CONCATENATE("(",ROUND((H147/$H147)*100,1),")")</f>
        <v>(100)</v>
      </c>
      <c r="K147" s="302">
        <f t="shared" si="122"/>
        <v>-6.8304086950945253E-2</v>
      </c>
      <c r="L147" s="302">
        <f t="shared" si="123"/>
        <v>-5.6959130490570192E-3</v>
      </c>
      <c r="M147" s="302">
        <f t="shared" si="124"/>
        <v>0</v>
      </c>
      <c r="N147" s="302">
        <f t="shared" si="125"/>
        <v>-7.4000000000002272E-2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2.5035651443030433</v>
      </c>
      <c r="C156" s="299" t="str">
        <f>CONCATENATE("(",ROUND((B156/$H158)*100,1),")")</f>
        <v>(75.6)</v>
      </c>
      <c r="D156" s="302">
        <f>'Ind T6'!M63</f>
        <v>0.1144522275151989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2.618017371818242</v>
      </c>
      <c r="I156" s="299" t="str">
        <f>CONCATENATE("(",ROUND((H156/$H158)*100,1),")")</f>
        <v>(79)</v>
      </c>
      <c r="K156" s="302">
        <f>B161-B156</f>
        <v>0.12216267364920741</v>
      </c>
      <c r="L156" s="302">
        <f>D161-D156</f>
        <v>6.9347895950719884E-3</v>
      </c>
      <c r="M156" s="302">
        <f>F161-F156</f>
        <v>0</v>
      </c>
      <c r="N156" s="302">
        <f>SUM(K156:M156)</f>
        <v>0.1290974632442794</v>
      </c>
    </row>
    <row r="157" spans="1:14" x14ac:dyDescent="0.2">
      <c r="A157" s="282" t="s">
        <v>365</v>
      </c>
      <c r="B157" s="302">
        <f>'Ind T6'!L62</f>
        <v>0.46677949004723318</v>
      </c>
      <c r="C157" s="299" t="str">
        <f>CONCATENATE("(",ROUND((B157/$H158)*100,1),")")</f>
        <v>(14.1)</v>
      </c>
      <c r="D157" s="302">
        <f>'Ind T6'!M62</f>
        <v>0.21482992434933576</v>
      </c>
      <c r="E157" s="299" t="str">
        <f>CONCATENATE("(",ROUND((D157/$H158)*100,1),")")</f>
        <v>(6.5)</v>
      </c>
      <c r="F157" s="302">
        <f>'Ind T6'!N62</f>
        <v>1.2373213785190906E-2</v>
      </c>
      <c r="G157" s="299" t="str">
        <f>CONCATENATE("(",ROUND((F157/$H158)*100,1),")")</f>
        <v>(0.4)</v>
      </c>
      <c r="H157" s="302">
        <f t="shared" ref="H157" si="126">SUM(B157,D157,F157)</f>
        <v>0.69398262818175982</v>
      </c>
      <c r="I157" s="299" t="str">
        <f>CONCATENATE("(",ROUND((H157/$H158)*100,1),")")</f>
        <v>(21)</v>
      </c>
      <c r="K157" s="302">
        <f t="shared" ref="K157:K158" si="127">B162-B157</f>
        <v>4.5331640667104045E-2</v>
      </c>
      <c r="L157" s="302">
        <f t="shared" ref="L157:L158" si="128">D162-D157</f>
        <v>1.5125887965311668E-2</v>
      </c>
      <c r="M157" s="302">
        <f t="shared" ref="M157:M158" si="129">F162-F157</f>
        <v>4.4500812330781035E-4</v>
      </c>
      <c r="N157" s="302">
        <f t="shared" ref="N157:N158" si="130">SUM(K157:M157)</f>
        <v>6.0902536755723526E-2</v>
      </c>
    </row>
    <row r="158" spans="1:14" x14ac:dyDescent="0.2">
      <c r="A158" s="282" t="s">
        <v>363</v>
      </c>
      <c r="B158" s="302">
        <f>SUM(B156:B157)</f>
        <v>2.9703446343502766</v>
      </c>
      <c r="C158" s="299" t="str">
        <f>CONCATENATE("(",ROUND((B158/$H158)*100,1),")")</f>
        <v>(89.7)</v>
      </c>
      <c r="D158" s="302">
        <f>SUM(D156:D157)</f>
        <v>0.32928215186453469</v>
      </c>
      <c r="E158" s="299" t="str">
        <f>CONCATENATE("(",ROUND((D158/$H158)*100,1),")")</f>
        <v>(9.9)</v>
      </c>
      <c r="F158" s="302">
        <f>SUM(F156:F157)</f>
        <v>1.2373213785190906E-2</v>
      </c>
      <c r="G158" s="299" t="str">
        <f>CONCATENATE("(",ROUND((F158/$H158)*100,1),")")</f>
        <v>(0.4)</v>
      </c>
      <c r="H158" s="302">
        <f>SUM(H156:H157)</f>
        <v>3.3120000000000021</v>
      </c>
      <c r="I158" s="299" t="str">
        <f>CONCATENATE("(",ROUND((H158/$H158)*100,1),")")</f>
        <v>(100)</v>
      </c>
      <c r="K158" s="302">
        <f t="shared" si="127"/>
        <v>0.16749431431631123</v>
      </c>
      <c r="L158" s="302">
        <f t="shared" si="128"/>
        <v>2.2060677560383657E-2</v>
      </c>
      <c r="M158" s="302">
        <f t="shared" si="129"/>
        <v>4.4500812330781035E-4</v>
      </c>
      <c r="N158" s="302">
        <f t="shared" si="130"/>
        <v>0.19000000000000269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2.6257278179522507</v>
      </c>
      <c r="C161" s="299" t="str">
        <f>CONCATENATE("(",ROUND((B161/$H163)*100,1),")")</f>
        <v>(75)</v>
      </c>
      <c r="D161" s="302">
        <f>'Ind T6'!R63</f>
        <v>0.12138701711027089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2.7471148350625216</v>
      </c>
      <c r="I161" s="299" t="str">
        <f>CONCATENATE("(",ROUND((H161/$H163)*100,1),")")</f>
        <v>(78.4)</v>
      </c>
      <c r="K161" s="302">
        <f>B166-B161</f>
        <v>0.18277792685624972</v>
      </c>
      <c r="L161" s="302">
        <f>D166-D161</f>
        <v>1.045180480111052E-2</v>
      </c>
      <c r="M161" s="302">
        <f>F166-F161</f>
        <v>0</v>
      </c>
      <c r="N161" s="302">
        <f>SUM(K161:M161)</f>
        <v>0.19322973165736024</v>
      </c>
    </row>
    <row r="162" spans="1:14" x14ac:dyDescent="0.2">
      <c r="A162" s="282" t="s">
        <v>365</v>
      </c>
      <c r="B162" s="302">
        <f>'Ind T6'!Q62</f>
        <v>0.51211113071433723</v>
      </c>
      <c r="C162" s="299" t="str">
        <f>CONCATENATE("(",ROUND((B162/$H163)*100,1),")")</f>
        <v>(14.6)</v>
      </c>
      <c r="D162" s="302">
        <f>'Ind T6'!R62</f>
        <v>0.22995581231464743</v>
      </c>
      <c r="E162" s="299" t="str">
        <f>CONCATENATE("(",ROUND((D162/$H163)*100,1),")")</f>
        <v>(6.6)</v>
      </c>
      <c r="F162" s="302">
        <f>'Ind T6'!S62</f>
        <v>1.2818221908498717E-2</v>
      </c>
      <c r="G162" s="299" t="str">
        <f>CONCATENATE("(",ROUND((F162/$H163)*100,1),")")</f>
        <v>(0.4)</v>
      </c>
      <c r="H162" s="302">
        <f t="shared" ref="H162" si="131">SUM(B162,D162,F162)</f>
        <v>0.75488516493748337</v>
      </c>
      <c r="I162" s="299" t="str">
        <f>CONCATENATE("(",ROUND((H162/$H163)*100,1),")")</f>
        <v>(21.6)</v>
      </c>
      <c r="K162" s="302">
        <f t="shared" ref="K162:K163" si="132">B167-B162</f>
        <v>8.6246139287770029E-2</v>
      </c>
      <c r="L162" s="302">
        <f t="shared" ref="L162:L163" si="133">D167-D162</f>
        <v>2.4634809900218241E-2</v>
      </c>
      <c r="M162" s="302">
        <f t="shared" ref="M162:M163" si="134">F167-F162</f>
        <v>8.8931915464651214E-4</v>
      </c>
      <c r="N162" s="302">
        <f t="shared" ref="N162:N163" si="135">SUM(K162:M162)</f>
        <v>0.11177026834263479</v>
      </c>
    </row>
    <row r="163" spans="1:14" x14ac:dyDescent="0.2">
      <c r="A163" s="282" t="s">
        <v>363</v>
      </c>
      <c r="B163" s="302">
        <f>SUM(B161:B162)</f>
        <v>3.1378389486665879</v>
      </c>
      <c r="C163" s="299" t="str">
        <f>CONCATENATE("(",ROUND((B163/$H163)*100,1),")")</f>
        <v>(89.6)</v>
      </c>
      <c r="D163" s="302">
        <f>SUM(D161:D162)</f>
        <v>0.35134282942491835</v>
      </c>
      <c r="E163" s="299" t="str">
        <f>CONCATENATE("(",ROUND((D163/$H163)*100,1),")")</f>
        <v>(10)</v>
      </c>
      <c r="F163" s="302">
        <f>SUM(F161:F162)</f>
        <v>1.2818221908498717E-2</v>
      </c>
      <c r="G163" s="299" t="str">
        <f>CONCATENATE("(",ROUND((F163/$H163)*100,1),")")</f>
        <v>(0.4)</v>
      </c>
      <c r="H163" s="302">
        <f>SUM(H161:H162)</f>
        <v>3.5020000000000051</v>
      </c>
      <c r="I163" s="299" t="str">
        <f>CONCATENATE("(",ROUND((H163/$H163)*100,1),")")</f>
        <v>(100)</v>
      </c>
      <c r="K163" s="302">
        <f t="shared" si="132"/>
        <v>0.26902406614401997</v>
      </c>
      <c r="L163" s="302">
        <f t="shared" si="133"/>
        <v>3.5086614701328733E-2</v>
      </c>
      <c r="M163" s="302">
        <f t="shared" si="134"/>
        <v>8.8931915464651214E-4</v>
      </c>
      <c r="N163" s="302">
        <f t="shared" si="135"/>
        <v>0.30499999999999522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2.8085057448085005</v>
      </c>
      <c r="C166" s="299" t="str">
        <f>CONCATENATE("(",ROUND((B166/$H168)*100,1),")")</f>
        <v>(73.8)</v>
      </c>
      <c r="D166" s="302">
        <f>'Ind T6'!W63</f>
        <v>0.13183882191138141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2.9403445667198818</v>
      </c>
      <c r="I166" s="299" t="str">
        <f>CONCATENATE("(",ROUND((H166/$H168)*100,1),")")</f>
        <v>(77.2)</v>
      </c>
      <c r="K166" s="302">
        <f>B166-B156</f>
        <v>0.30494060050545713</v>
      </c>
      <c r="L166" s="302">
        <f>D166-D156</f>
        <v>1.7386594396182509E-2</v>
      </c>
      <c r="M166" s="302">
        <f>F166-F156</f>
        <v>0</v>
      </c>
      <c r="N166" s="302">
        <f>SUM(K166:M166)</f>
        <v>0.32232719490163964</v>
      </c>
    </row>
    <row r="167" spans="1:14" x14ac:dyDescent="0.2">
      <c r="A167" s="282" t="s">
        <v>365</v>
      </c>
      <c r="B167" s="302">
        <f>'Ind T6'!V62</f>
        <v>0.59835727000210726</v>
      </c>
      <c r="C167" s="299" t="str">
        <f>CONCATENATE("(",ROUND((B167/$H168)*100,1),")")</f>
        <v>(15.7)</v>
      </c>
      <c r="D167" s="302">
        <f>'Ind T6'!W62</f>
        <v>0.25459062221486567</v>
      </c>
      <c r="E167" s="299" t="str">
        <f>CONCATENATE("(",ROUND((D167/$H168)*100,1),")")</f>
        <v>(6.7)</v>
      </c>
      <c r="F167" s="302">
        <f>'Ind T6'!X62</f>
        <v>1.3707541063145229E-2</v>
      </c>
      <c r="G167" s="299" t="str">
        <f>CONCATENATE("(",ROUND((F167/$H168)*100,1),")")</f>
        <v>(0.4)</v>
      </c>
      <c r="H167" s="302">
        <f t="shared" ref="H167" si="136">SUM(B167,D167,F167)</f>
        <v>0.86665543328011807</v>
      </c>
      <c r="I167" s="299" t="str">
        <f>CONCATENATE("(",ROUND((H167/$H168)*100,1),")")</f>
        <v>(22.8)</v>
      </c>
      <c r="K167" s="302">
        <f t="shared" ref="K167:K168" si="137">B167-B157</f>
        <v>0.13157777995487407</v>
      </c>
      <c r="L167" s="302">
        <f t="shared" ref="L167:L168" si="138">D167-D157</f>
        <v>3.9760697865529909E-2</v>
      </c>
      <c r="M167" s="302">
        <f t="shared" ref="M167:M168" si="139">F167-F157</f>
        <v>1.3343272779543225E-3</v>
      </c>
      <c r="N167" s="302">
        <f t="shared" ref="N167:N168" si="140">SUM(K167:M167)</f>
        <v>0.17267280509835831</v>
      </c>
    </row>
    <row r="168" spans="1:14" x14ac:dyDescent="0.2">
      <c r="A168" s="282" t="s">
        <v>363</v>
      </c>
      <c r="B168" s="302">
        <f>SUM(B166:B167)</f>
        <v>3.4068630148106078</v>
      </c>
      <c r="C168" s="299" t="str">
        <f>CONCATENATE("(",ROUND((B168/$H168)*100,1),")")</f>
        <v>(89.5)</v>
      </c>
      <c r="D168" s="302">
        <f>SUM(D166:D167)</f>
        <v>0.38642944412624708</v>
      </c>
      <c r="E168" s="299" t="str">
        <f>CONCATENATE("(",ROUND((D168/$H168)*100,1),")")</f>
        <v>(10.2)</v>
      </c>
      <c r="F168" s="302">
        <f>SUM(F166:F167)</f>
        <v>1.3707541063145229E-2</v>
      </c>
      <c r="G168" s="299" t="str">
        <f>CONCATENATE("(",ROUND((F168/$H168)*100,1),")")</f>
        <v>(0.4)</v>
      </c>
      <c r="H168" s="302">
        <f>SUM(H166:H167)</f>
        <v>3.8069999999999999</v>
      </c>
      <c r="I168" s="299" t="str">
        <f>CONCATENATE("(",ROUND((H168/$H168)*100,1),")")</f>
        <v>(100)</v>
      </c>
      <c r="K168" s="302">
        <f t="shared" si="137"/>
        <v>0.4365183804603312</v>
      </c>
      <c r="L168" s="302">
        <f t="shared" si="138"/>
        <v>5.714729226171239E-2</v>
      </c>
      <c r="M168" s="302">
        <f t="shared" si="139"/>
        <v>1.3343272779543225E-3</v>
      </c>
      <c r="N168" s="302">
        <f t="shared" si="140"/>
        <v>0.49499999999999789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12.534157096759971</v>
      </c>
      <c r="C177" s="299" t="str">
        <f>CONCATENATE("(",ROUND((B177/$H179)*100,1),")")</f>
        <v>(47.4)</v>
      </c>
      <c r="D177" s="302">
        <f>'Ind T6'!M72</f>
        <v>0.78942059438774148</v>
      </c>
      <c r="E177" s="299" t="str">
        <f>CONCATENATE("(",ROUND((D177/$H179)*100,1),")")</f>
        <v>(3)</v>
      </c>
      <c r="F177" s="302">
        <f>'Ind T6'!N72</f>
        <v>8.9989001365539529</v>
      </c>
      <c r="G177" s="299" t="str">
        <f>CONCATENATE("(",ROUND((F177/$H179)*100,1),")")</f>
        <v>(34)</v>
      </c>
      <c r="H177" s="302">
        <f>SUM(B177,D177,F177)</f>
        <v>22.322477827701665</v>
      </c>
      <c r="I177" s="299" t="str">
        <f>CONCATENATE("(",ROUND((H177/$H179)*100,1),")")</f>
        <v>(84.4)</v>
      </c>
      <c r="K177" s="302">
        <f>B182-B177</f>
        <v>0.44533819244616346</v>
      </c>
      <c r="L177" s="302">
        <f>D182-D177</f>
        <v>5.3603239112589796E-2</v>
      </c>
      <c r="M177" s="302">
        <f>F182-F177</f>
        <v>0.53352644294412421</v>
      </c>
      <c r="N177" s="302">
        <f>SUM(K177:M177)</f>
        <v>1.0324678745028775</v>
      </c>
    </row>
    <row r="178" spans="1:14" x14ac:dyDescent="0.2">
      <c r="A178" s="282" t="s">
        <v>365</v>
      </c>
      <c r="B178" s="302">
        <f>'Ind T6'!L71</f>
        <v>1.8644364358484515</v>
      </c>
      <c r="C178" s="299" t="str">
        <f>CONCATENATE("(",ROUND((B178/$H179)*100,1),")")</f>
        <v>(7.1)</v>
      </c>
      <c r="D178" s="302">
        <f>'Ind T6'!M71</f>
        <v>1.3891117277111988</v>
      </c>
      <c r="E178" s="299" t="str">
        <f>CONCATENATE("(",ROUND((D178/$H179)*100,1),")")</f>
        <v>(5.3)</v>
      </c>
      <c r="F178" s="302">
        <f>'Ind T6'!N71</f>
        <v>0.86797400873872754</v>
      </c>
      <c r="G178" s="299" t="str">
        <f>CONCATENATE("(",ROUND((F178/$H179)*100,1),")")</f>
        <v>(3.3)</v>
      </c>
      <c r="H178" s="302">
        <f t="shared" ref="H178" si="141">SUM(B178,D178,F178)</f>
        <v>4.1215221722983779</v>
      </c>
      <c r="I178" s="299" t="str">
        <f>CONCATENATE("(",ROUND((H178/$H179)*100,1),")")</f>
        <v>(15.6)</v>
      </c>
      <c r="K178" s="302">
        <f t="shared" ref="K178:K179" si="142">B183-B178</f>
        <v>9.9319892095262485E-2</v>
      </c>
      <c r="L178" s="302">
        <f t="shared" ref="L178:L179" si="143">D183-D178</f>
        <v>8.3733960376723315E-2</v>
      </c>
      <c r="M178" s="302">
        <f t="shared" ref="M178:M179" si="144">F183-F178</f>
        <v>5.0478273025069464E-2</v>
      </c>
      <c r="N178" s="302">
        <f t="shared" ref="N178:N179" si="145">SUM(K178:M178)</f>
        <v>0.23353212549705527</v>
      </c>
    </row>
    <row r="179" spans="1:14" x14ac:dyDescent="0.2">
      <c r="A179" s="282" t="s">
        <v>363</v>
      </c>
      <c r="B179" s="302">
        <f>SUM(B177:B178)</f>
        <v>14.398593532608423</v>
      </c>
      <c r="C179" s="299" t="str">
        <f>CONCATENATE("(",ROUND((B179/$H179)*100,1),")")</f>
        <v>(54.4)</v>
      </c>
      <c r="D179" s="302">
        <f>SUM(D177:D178)</f>
        <v>2.1785323220989401</v>
      </c>
      <c r="E179" s="299" t="str">
        <f>CONCATENATE("(",ROUND((D179/$H179)*100,1),")")</f>
        <v>(8.2)</v>
      </c>
      <c r="F179" s="302">
        <f>SUM(F177:F178)</f>
        <v>9.8668741452926803</v>
      </c>
      <c r="G179" s="299" t="str">
        <f>CONCATENATE("(",ROUND((F179/$H179)*100,1),")")</f>
        <v>(37.3)</v>
      </c>
      <c r="H179" s="302">
        <f>SUM(H177:H178)</f>
        <v>26.444000000000042</v>
      </c>
      <c r="I179" s="299" t="str">
        <f>CONCATENATE("(",ROUND((H179/$H179)*100,1),")")</f>
        <v>(100)</v>
      </c>
      <c r="K179" s="302">
        <f t="shared" si="142"/>
        <v>0.54465808454142461</v>
      </c>
      <c r="L179" s="302">
        <f t="shared" si="143"/>
        <v>0.13733719948931356</v>
      </c>
      <c r="M179" s="302">
        <f t="shared" si="144"/>
        <v>0.58400471596919346</v>
      </c>
      <c r="N179" s="302">
        <f t="shared" si="145"/>
        <v>1.2659999999999316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12.979495289206135</v>
      </c>
      <c r="C182" s="299" t="str">
        <f>CONCATENATE("(",ROUND((B182/$H184)*100,1),")")</f>
        <v>(46.8)</v>
      </c>
      <c r="D182" s="302">
        <f>'Ind T6'!R72</f>
        <v>0.84302383350033128</v>
      </c>
      <c r="E182" s="299" t="str">
        <f>CONCATENATE("(",ROUND((D182/$H184)*100,1),")")</f>
        <v>(3)</v>
      </c>
      <c r="F182" s="302">
        <f>'Ind T6'!S72</f>
        <v>9.5324265794980771</v>
      </c>
      <c r="G182" s="299" t="str">
        <f>CONCATENATE("(",ROUND((F182/$H184)*100,1),")")</f>
        <v>(34.4)</v>
      </c>
      <c r="H182" s="302">
        <f>SUM(B182,D182,F182)</f>
        <v>23.354945702204542</v>
      </c>
      <c r="I182" s="299" t="str">
        <f>CONCATENATE("(",ROUND((H182/$H184)*100,1),")")</f>
        <v>(84.3)</v>
      </c>
      <c r="K182" s="302">
        <f>B187-B182</f>
        <v>0.36666616784747674</v>
      </c>
      <c r="L182" s="302">
        <f>D187-D182</f>
        <v>8.4745189941487831E-2</v>
      </c>
      <c r="M182" s="302">
        <f>F187-F182</f>
        <v>0.81255172613452231</v>
      </c>
      <c r="N182" s="302">
        <f>SUM(K182:M182)</f>
        <v>1.2639630839234868</v>
      </c>
    </row>
    <row r="183" spans="1:14" x14ac:dyDescent="0.2">
      <c r="A183" s="282" t="s">
        <v>365</v>
      </c>
      <c r="B183" s="302">
        <f>'Ind T6'!Q71</f>
        <v>1.963756327943714</v>
      </c>
      <c r="C183" s="299" t="str">
        <f>CONCATENATE("(",ROUND((B183/$H184)*100,1),")")</f>
        <v>(7.1)</v>
      </c>
      <c r="D183" s="302">
        <f>'Ind T6'!R71</f>
        <v>1.4728456880879222</v>
      </c>
      <c r="E183" s="299" t="str">
        <f>CONCATENATE("(",ROUND((D183/$H184)*100,1),")")</f>
        <v>(5.3)</v>
      </c>
      <c r="F183" s="302">
        <f>'Ind T6'!S71</f>
        <v>0.91845228176379701</v>
      </c>
      <c r="G183" s="299" t="str">
        <f>CONCATENATE("(",ROUND((F183/$H184)*100,1),")")</f>
        <v>(3.3)</v>
      </c>
      <c r="H183" s="302">
        <f t="shared" ref="H183" si="146">SUM(B183,D183,F183)</f>
        <v>4.3550542977954336</v>
      </c>
      <c r="I183" s="299" t="str">
        <f>CONCATENATE("(",ROUND((H183/$H184)*100,1),")")</f>
        <v>(15.7)</v>
      </c>
      <c r="K183" s="302">
        <f t="shared" ref="K183:K184" si="147">B188-B183</f>
        <v>0.15003343655241963</v>
      </c>
      <c r="L183" s="302">
        <f t="shared" ref="L183:L184" si="148">D188-D183</f>
        <v>0.12999093091418334</v>
      </c>
      <c r="M183" s="302">
        <f t="shared" ref="M183:M184" si="149">F188-F183</f>
        <v>9.8012548609966998E-2</v>
      </c>
      <c r="N183" s="302">
        <f t="shared" ref="N183:N184" si="150">SUM(K183:M183)</f>
        <v>0.37803691607656997</v>
      </c>
    </row>
    <row r="184" spans="1:14" x14ac:dyDescent="0.2">
      <c r="A184" s="282" t="s">
        <v>363</v>
      </c>
      <c r="B184" s="302">
        <f>SUM(B182:B183)</f>
        <v>14.943251617149848</v>
      </c>
      <c r="C184" s="299" t="str">
        <f>CONCATENATE("(",ROUND((B184/$H184)*100,1),")")</f>
        <v>(53.9)</v>
      </c>
      <c r="D184" s="302">
        <f>SUM(D182:D183)</f>
        <v>2.3158695215882537</v>
      </c>
      <c r="E184" s="299" t="str">
        <f>CONCATENATE("(",ROUND((D184/$H184)*100,1),")")</f>
        <v>(8.4)</v>
      </c>
      <c r="F184" s="302">
        <f>SUM(F182:F183)</f>
        <v>10.450878861261874</v>
      </c>
      <c r="G184" s="299" t="str">
        <f>CONCATENATE("(",ROUND((F184/$H184)*100,1),")")</f>
        <v>(37.7)</v>
      </c>
      <c r="H184" s="302">
        <f>SUM(H182:H183)</f>
        <v>27.709999999999976</v>
      </c>
      <c r="I184" s="299" t="str">
        <f>CONCATENATE("(",ROUND((H184/$H184)*100,1),")")</f>
        <v>(100)</v>
      </c>
      <c r="K184" s="302">
        <f t="shared" si="147"/>
        <v>0.51669960439989637</v>
      </c>
      <c r="L184" s="302">
        <f t="shared" si="148"/>
        <v>0.21473612085567106</v>
      </c>
      <c r="M184" s="302">
        <f t="shared" si="149"/>
        <v>0.91056427474448931</v>
      </c>
      <c r="N184" s="302">
        <f t="shared" si="150"/>
        <v>1.6420000000000567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13.346161457053611</v>
      </c>
      <c r="C187" s="299" t="str">
        <f>CONCATENATE("(",ROUND((B187/$H189)*100,1),")")</f>
        <v>(45.5)</v>
      </c>
      <c r="D187" s="302">
        <f>'Ind T6'!W72</f>
        <v>0.92776902344181911</v>
      </c>
      <c r="E187" s="299" t="str">
        <f>CONCATENATE("(",ROUND((D187/$H189)*100,1),")")</f>
        <v>(3.2)</v>
      </c>
      <c r="F187" s="302">
        <f>'Ind T6'!X72</f>
        <v>10.344978305632599</v>
      </c>
      <c r="G187" s="299" t="str">
        <f>CONCATENATE("(",ROUND((F187/$H189)*100,1),")")</f>
        <v>(35.2)</v>
      </c>
      <c r="H187" s="302">
        <f>SUM(B187,D187,F187)</f>
        <v>24.618908786128031</v>
      </c>
      <c r="I187" s="299" t="str">
        <f>CONCATENATE("(",ROUND((H187/$H189)*100,1),")")</f>
        <v>(83.9)</v>
      </c>
      <c r="K187" s="302">
        <f>B187-B177</f>
        <v>0.8120043602936402</v>
      </c>
      <c r="L187" s="302">
        <f>D187-D177</f>
        <v>0.13834842905407763</v>
      </c>
      <c r="M187" s="302">
        <f>F187-F177</f>
        <v>1.3460781690786465</v>
      </c>
      <c r="N187" s="302">
        <f>SUM(K187:M187)</f>
        <v>2.2964309584263645</v>
      </c>
    </row>
    <row r="188" spans="1:14" x14ac:dyDescent="0.2">
      <c r="A188" s="282" t="s">
        <v>365</v>
      </c>
      <c r="B188" s="302">
        <f>'Ind T6'!V71</f>
        <v>2.1137897644961336</v>
      </c>
      <c r="C188" s="299" t="str">
        <f>CONCATENATE("(",ROUND((B188/$H189)*100,1),")")</f>
        <v>(7.2)</v>
      </c>
      <c r="D188" s="302">
        <f>'Ind T6'!W71</f>
        <v>1.6028366190021055</v>
      </c>
      <c r="E188" s="299" t="str">
        <f>CONCATENATE("(",ROUND((D188/$H189)*100,1),")")</f>
        <v>(5.5)</v>
      </c>
      <c r="F188" s="302">
        <f>'Ind T6'!X71</f>
        <v>1.016464830373764</v>
      </c>
      <c r="G188" s="299" t="str">
        <f>CONCATENATE("(",ROUND((F188/$H189)*100,1),")")</f>
        <v>(3.5)</v>
      </c>
      <c r="H188" s="302">
        <f t="shared" ref="H188" si="151">SUM(B188,D188,F188)</f>
        <v>4.7330912138720027</v>
      </c>
      <c r="I188" s="299" t="str">
        <f>CONCATENATE("(",ROUND((H188/$H189)*100,1),")")</f>
        <v>(16.1)</v>
      </c>
      <c r="K188" s="302">
        <f t="shared" ref="K188:K189" si="152">B188-B178</f>
        <v>0.24935332864768212</v>
      </c>
      <c r="L188" s="302">
        <f t="shared" ref="L188:L189" si="153">D188-D178</f>
        <v>0.21372489129090666</v>
      </c>
      <c r="M188" s="302">
        <f t="shared" ref="M188:M189" si="154">F188-F178</f>
        <v>0.14849082163503646</v>
      </c>
      <c r="N188" s="302">
        <f t="shared" ref="N188:N189" si="155">SUM(K188:M188)</f>
        <v>0.61156904157362524</v>
      </c>
    </row>
    <row r="189" spans="1:14" x14ac:dyDescent="0.2">
      <c r="A189" s="282" t="s">
        <v>363</v>
      </c>
      <c r="B189" s="302">
        <f>SUM(B187:B188)</f>
        <v>15.459951221549744</v>
      </c>
      <c r="C189" s="299" t="str">
        <f>CONCATENATE("(",ROUND((B189/$H189)*100,1),")")</f>
        <v>(52.7)</v>
      </c>
      <c r="D189" s="302">
        <f>SUM(D187:D188)</f>
        <v>2.5306056424439247</v>
      </c>
      <c r="E189" s="299" t="str">
        <f>CONCATENATE("(",ROUND((D189/$H189)*100,1),")")</f>
        <v>(8.6)</v>
      </c>
      <c r="F189" s="302">
        <f>SUM(F187:F188)</f>
        <v>11.361443136006363</v>
      </c>
      <c r="G189" s="299" t="str">
        <f>CONCATENATE("(",ROUND((F189/$H189)*100,1),")")</f>
        <v>(38.7)</v>
      </c>
      <c r="H189" s="302">
        <f>SUM(H187:H188)</f>
        <v>29.352000000000032</v>
      </c>
      <c r="I189" s="299" t="str">
        <f>CONCATENATE("(",ROUND((H189/$H189)*100,1),")")</f>
        <v>(100)</v>
      </c>
      <c r="K189" s="302">
        <f t="shared" si="152"/>
        <v>1.061357688941321</v>
      </c>
      <c r="L189" s="302">
        <f t="shared" si="153"/>
        <v>0.35207332034498462</v>
      </c>
      <c r="M189" s="302">
        <f t="shared" si="154"/>
        <v>1.4945689907136828</v>
      </c>
      <c r="N189" s="302">
        <f t="shared" si="155"/>
        <v>2.9079999999999884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20.827506122643406</v>
      </c>
      <c r="C198" s="299" t="str">
        <f>CONCATENATE("(",ROUND((B198/$H200)*100,1),")")</f>
        <v>(35.9)</v>
      </c>
      <c r="D198" s="302">
        <f>'Ind T6'!M81</f>
        <v>6.7690495090678766</v>
      </c>
      <c r="E198" s="299" t="str">
        <f>CONCATENATE("(",ROUND((D198/$H200)*100,1),")")</f>
        <v>(11.7)</v>
      </c>
      <c r="F198" s="302">
        <f>'Ind T6'!N81</f>
        <v>3.2113611621377394</v>
      </c>
      <c r="G198" s="299" t="str">
        <f>CONCATENATE("(",ROUND((F198/$H200)*100,1),")")</f>
        <v>(5.5)</v>
      </c>
      <c r="H198" s="302">
        <f>SUM(B198,D198,F198)</f>
        <v>30.807916793849021</v>
      </c>
      <c r="I198" s="299" t="str">
        <f>CONCATENATE("(",ROUND((H198/$H200)*100,1),")")</f>
        <v>(53.1)</v>
      </c>
      <c r="K198" s="302">
        <f>B203-B198</f>
        <v>0.23961803468669274</v>
      </c>
      <c r="L198" s="302">
        <f>D203-D198</f>
        <v>2.0367437913116682E-2</v>
      </c>
      <c r="M198" s="302">
        <f>F203-F198</f>
        <v>2.7960655459878581E-2</v>
      </c>
      <c r="N198" s="302">
        <f>SUM(K198:M198)</f>
        <v>0.287946128059688</v>
      </c>
    </row>
    <row r="199" spans="1:14" x14ac:dyDescent="0.2">
      <c r="A199" s="282" t="s">
        <v>365</v>
      </c>
      <c r="B199" s="302">
        <f>'Ind T6'!L80</f>
        <v>10.325404289604238</v>
      </c>
      <c r="C199" s="299" t="str">
        <f>CONCATENATE("(",ROUND((B199/$H200)*100,1),")")</f>
        <v>(17.8)</v>
      </c>
      <c r="D199" s="302">
        <f>'Ind T6'!M80</f>
        <v>14.5505426026431</v>
      </c>
      <c r="E199" s="299" t="str">
        <f>CONCATENATE("(",ROUND((D199/$H200)*100,1),")")</f>
        <v>(25.1)</v>
      </c>
      <c r="F199" s="302">
        <f>'Ind T6'!N80</f>
        <v>2.3061363139035964</v>
      </c>
      <c r="G199" s="299" t="str">
        <f>CONCATENATE("(",ROUND((F199/$H200)*100,1),")")</f>
        <v>(4)</v>
      </c>
      <c r="H199" s="302">
        <f t="shared" ref="H199" si="156">SUM(B199,D199,F199)</f>
        <v>27.182083206150935</v>
      </c>
      <c r="I199" s="299" t="str">
        <f>CONCATENATE("(",ROUND((H199/$H200)*100,1),")")</f>
        <v>(46.9)</v>
      </c>
      <c r="K199" s="302">
        <f t="shared" ref="K199:K200" si="157">B204-B199</f>
        <v>0.36567759556318613</v>
      </c>
      <c r="L199" s="302">
        <f t="shared" ref="L199:L200" si="158">D204-D199</f>
        <v>-0.50028252538458418</v>
      </c>
      <c r="M199" s="302">
        <f t="shared" ref="M199:M200" si="159">F204-F199</f>
        <v>7.9658801761665732E-2</v>
      </c>
      <c r="N199" s="302">
        <f t="shared" ref="N199:N200" si="160">SUM(K199:M199)</f>
        <v>-5.4946128059732313E-2</v>
      </c>
    </row>
    <row r="200" spans="1:14" x14ac:dyDescent="0.2">
      <c r="A200" s="282" t="s">
        <v>363</v>
      </c>
      <c r="B200" s="302">
        <f>SUM(B198:B199)</f>
        <v>31.152910412247643</v>
      </c>
      <c r="C200" s="299" t="str">
        <f>CONCATENATE("(",ROUND((B200/$H200)*100,1),")")</f>
        <v>(53.7)</v>
      </c>
      <c r="D200" s="302">
        <f>SUM(D198:D199)</f>
        <v>21.319592111710975</v>
      </c>
      <c r="E200" s="299" t="str">
        <f>CONCATENATE("(",ROUND((D200/$H200)*100,1),")")</f>
        <v>(36.8)</v>
      </c>
      <c r="F200" s="302">
        <f>SUM(F198:F199)</f>
        <v>5.5174974760413358</v>
      </c>
      <c r="G200" s="299" t="str">
        <f>CONCATENATE("(",ROUND((F200/$H200)*100,1),")")</f>
        <v>(9.5)</v>
      </c>
      <c r="H200" s="302">
        <f>SUM(H198:H199)</f>
        <v>57.989999999999952</v>
      </c>
      <c r="I200" s="299" t="str">
        <f>CONCATENATE("(",ROUND((H200/$H200)*100,1),")")</f>
        <v>(100)</v>
      </c>
      <c r="K200" s="302">
        <f t="shared" si="157"/>
        <v>0.60529563024988065</v>
      </c>
      <c r="L200" s="302">
        <f t="shared" si="158"/>
        <v>-0.47991508747146483</v>
      </c>
      <c r="M200" s="302">
        <f t="shared" si="159"/>
        <v>0.10761945722154476</v>
      </c>
      <c r="N200" s="302">
        <f t="shared" si="160"/>
        <v>0.23299999999996057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21.067124157330099</v>
      </c>
      <c r="C203" s="299" t="str">
        <f>CONCATENATE("(",ROUND((B203/$H205)*100,1),")")</f>
        <v>(36.2)</v>
      </c>
      <c r="D203" s="302">
        <f>'Ind T6'!R81</f>
        <v>6.7894169469809933</v>
      </c>
      <c r="E203" s="299" t="str">
        <f>CONCATENATE("(",ROUND((D203/$H205)*100,1),")")</f>
        <v>(11.7)</v>
      </c>
      <c r="F203" s="302">
        <f>'Ind T6'!S81</f>
        <v>3.2393218175976179</v>
      </c>
      <c r="G203" s="299" t="str">
        <f>CONCATENATE("(",ROUND((F203/$H205)*100,1),")")</f>
        <v>(5.6)</v>
      </c>
      <c r="H203" s="302">
        <f>SUM(B203,D203,F203)</f>
        <v>31.095862921908708</v>
      </c>
      <c r="I203" s="299" t="str">
        <f>CONCATENATE("(",ROUND((H203/$H205)*100,1),")")</f>
        <v>(53.4)</v>
      </c>
      <c r="K203" s="302">
        <f>B208-B203</f>
        <v>0.30467277258296832</v>
      </c>
      <c r="L203" s="302">
        <f>D208-D203</f>
        <v>2.622932171174952E-2</v>
      </c>
      <c r="M203" s="302">
        <f>F208-F203</f>
        <v>4.0203828462340496E-2</v>
      </c>
      <c r="N203" s="302">
        <f>SUM(K203:M203)</f>
        <v>0.37110592275705834</v>
      </c>
    </row>
    <row r="204" spans="1:14" x14ac:dyDescent="0.2">
      <c r="A204" s="282" t="s">
        <v>365</v>
      </c>
      <c r="B204" s="302">
        <f>'Ind T6'!Q80</f>
        <v>10.691081885167424</v>
      </c>
      <c r="C204" s="299" t="str">
        <f>CONCATENATE("(",ROUND((B204/$H205)*100,1),")")</f>
        <v>(18.4)</v>
      </c>
      <c r="D204" s="302">
        <f>'Ind T6'!R80</f>
        <v>14.050260077258516</v>
      </c>
      <c r="E204" s="299" t="str">
        <f>CONCATENATE("(",ROUND((D204/$H205)*100,1),")")</f>
        <v>(24.1)</v>
      </c>
      <c r="F204" s="302">
        <f>'Ind T6'!S80</f>
        <v>2.3857951156652621</v>
      </c>
      <c r="G204" s="299" t="str">
        <f>CONCATENATE("(",ROUND((F204/$H205)*100,1),")")</f>
        <v>(4.1)</v>
      </c>
      <c r="H204" s="302">
        <f t="shared" ref="H204" si="161">SUM(B204,D204,F204)</f>
        <v>27.127137078091202</v>
      </c>
      <c r="I204" s="299" t="str">
        <f>CONCATENATE("(",ROUND((H204/$H205)*100,1),")")</f>
        <v>(46.6)</v>
      </c>
      <c r="K204" s="302">
        <f t="shared" ref="K204:K205" si="162">B209-B204</f>
        <v>0.68081946229521328</v>
      </c>
      <c r="L204" s="302">
        <f t="shared" ref="L204:L205" si="163">D209-D204</f>
        <v>-1.0292941728361082</v>
      </c>
      <c r="M204" s="302">
        <f t="shared" ref="M204:M205" si="164">F209-F204</f>
        <v>0.1563687877839488</v>
      </c>
      <c r="N204" s="302">
        <f t="shared" ref="N204:N205" si="165">SUM(K204:M204)</f>
        <v>-0.19210592275694616</v>
      </c>
    </row>
    <row r="205" spans="1:14" x14ac:dyDescent="0.2">
      <c r="A205" s="282" t="s">
        <v>363</v>
      </c>
      <c r="B205" s="302">
        <f>SUM(B203:B204)</f>
        <v>31.758206042497523</v>
      </c>
      <c r="C205" s="299" t="str">
        <f>CONCATENATE("(",ROUND((B205/$H205)*100,1),")")</f>
        <v>(54.5)</v>
      </c>
      <c r="D205" s="302">
        <f>SUM(D203:D204)</f>
        <v>20.83967702423951</v>
      </c>
      <c r="E205" s="299" t="str">
        <f>CONCATENATE("(",ROUND((D205/$H205)*100,1),")")</f>
        <v>(35.8)</v>
      </c>
      <c r="F205" s="302">
        <f>SUM(F203:F204)</f>
        <v>5.6251169332628805</v>
      </c>
      <c r="G205" s="299" t="str">
        <f>CONCATENATE("(",ROUND((F205/$H205)*100,1),")")</f>
        <v>(9.7)</v>
      </c>
      <c r="H205" s="302">
        <f>SUM(H203:H204)</f>
        <v>58.222999999999914</v>
      </c>
      <c r="I205" s="299" t="str">
        <f>CONCATENATE("(",ROUND((H205/$H205)*100,1),")")</f>
        <v>(100)</v>
      </c>
      <c r="K205" s="302">
        <f t="shared" si="162"/>
        <v>0.98549223487818338</v>
      </c>
      <c r="L205" s="302">
        <f t="shared" si="163"/>
        <v>-1.0030648511243605</v>
      </c>
      <c r="M205" s="302">
        <f t="shared" si="164"/>
        <v>0.1965726162462893</v>
      </c>
      <c r="N205" s="302">
        <f t="shared" si="165"/>
        <v>0.17900000000011218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21.371796929913067</v>
      </c>
      <c r="C208" s="299" t="str">
        <f>CONCATENATE("(",ROUND((B208/$H210)*100,1),")")</f>
        <v>(36.6)</v>
      </c>
      <c r="D208" s="302">
        <f>'Ind T6'!W81</f>
        <v>6.8156462686927428</v>
      </c>
      <c r="E208" s="299" t="str">
        <f>CONCATENATE("(",ROUND((D208/$H210)*100,1),")")</f>
        <v>(11.7)</v>
      </c>
      <c r="F208" s="302">
        <f>'Ind T6'!X81</f>
        <v>3.2795256460599584</v>
      </c>
      <c r="G208" s="299" t="str">
        <f>CONCATENATE("(",ROUND((F208/$H210)*100,1),")")</f>
        <v>(5.6)</v>
      </c>
      <c r="H208" s="302">
        <f>SUM(B208,D208,F208)</f>
        <v>31.466968844665768</v>
      </c>
      <c r="I208" s="299" t="str">
        <f>CONCATENATE("(",ROUND((H208/$H210)*100,1),")")</f>
        <v>(53.9)</v>
      </c>
      <c r="K208" s="302">
        <f>B208-B198</f>
        <v>0.54429080726966106</v>
      </c>
      <c r="L208" s="302">
        <f>D208-D198</f>
        <v>4.6596759624866202E-2</v>
      </c>
      <c r="M208" s="302">
        <f>F208-F198</f>
        <v>6.8164483922219077E-2</v>
      </c>
      <c r="N208" s="302">
        <f>SUM(K208:M208)</f>
        <v>0.65905205081674634</v>
      </c>
    </row>
    <row r="209" spans="1:14" x14ac:dyDescent="0.2">
      <c r="A209" s="282" t="s">
        <v>365</v>
      </c>
      <c r="B209" s="302">
        <f>'Ind T6'!V80</f>
        <v>11.371901347462638</v>
      </c>
      <c r="C209" s="299" t="str">
        <f>CONCATENATE("(",ROUND((B209/$H210)*100,1),")")</f>
        <v>(19.5)</v>
      </c>
      <c r="D209" s="302">
        <f>'Ind T6'!W80</f>
        <v>13.020965904422408</v>
      </c>
      <c r="E209" s="299" t="str">
        <f>CONCATENATE("(",ROUND((D209/$H210)*100,1),")")</f>
        <v>(22.3)</v>
      </c>
      <c r="F209" s="302">
        <f>'Ind T6'!X80</f>
        <v>2.5421639034492109</v>
      </c>
      <c r="G209" s="299" t="str">
        <f>CONCATENATE("(",ROUND((F209/$H210)*100,1),")")</f>
        <v>(4.4)</v>
      </c>
      <c r="H209" s="302">
        <f t="shared" ref="H209" si="166">SUM(B209,D209,F209)</f>
        <v>26.935031155334254</v>
      </c>
      <c r="I209" s="299" t="str">
        <f>CONCATENATE("(",ROUND((H209/$H210)*100,1),")")</f>
        <v>(46.1)</v>
      </c>
      <c r="K209" s="302">
        <f t="shared" ref="K209:K210" si="167">B209-B199</f>
        <v>1.0464970578583994</v>
      </c>
      <c r="L209" s="302">
        <f t="shared" ref="L209:L210" si="168">D209-D199</f>
        <v>-1.5295766982206924</v>
      </c>
      <c r="M209" s="302">
        <f t="shared" ref="M209:M210" si="169">F209-F199</f>
        <v>0.23602758954561454</v>
      </c>
      <c r="N209" s="302">
        <f t="shared" ref="N209:N210" si="170">SUM(K209:M209)</f>
        <v>-0.24705205081667847</v>
      </c>
    </row>
    <row r="210" spans="1:14" x14ac:dyDescent="0.2">
      <c r="A210" s="282" t="s">
        <v>363</v>
      </c>
      <c r="B210" s="302">
        <f>SUM(B208:B209)</f>
        <v>32.743698277375707</v>
      </c>
      <c r="C210" s="299" t="str">
        <f>CONCATENATE("(",ROUND((B210/$H210)*100,1),")")</f>
        <v>(56.1)</v>
      </c>
      <c r="D210" s="302">
        <f>SUM(D208:D209)</f>
        <v>19.836612173115149</v>
      </c>
      <c r="E210" s="299" t="str">
        <f>CONCATENATE("(",ROUND((D210/$H210)*100,1),")")</f>
        <v>(34)</v>
      </c>
      <c r="F210" s="302">
        <f>SUM(F208:F209)</f>
        <v>5.8216895495091698</v>
      </c>
      <c r="G210" s="299" t="str">
        <f>CONCATENATE("(",ROUND((F210/$H210)*100,1),")")</f>
        <v>(10)</v>
      </c>
      <c r="H210" s="302">
        <f>SUM(H208:H209)</f>
        <v>58.402000000000022</v>
      </c>
      <c r="I210" s="299" t="str">
        <f>CONCATENATE("(",ROUND((H210/$H210)*100,1),")")</f>
        <v>(100)</v>
      </c>
      <c r="K210" s="302">
        <f t="shared" si="167"/>
        <v>1.590787865128064</v>
      </c>
      <c r="L210" s="302">
        <f t="shared" si="168"/>
        <v>-1.4829799385958253</v>
      </c>
      <c r="M210" s="302">
        <f t="shared" si="169"/>
        <v>0.30419207346783406</v>
      </c>
      <c r="N210" s="302">
        <f t="shared" si="170"/>
        <v>0.41200000000007275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9.5214619628766872</v>
      </c>
      <c r="C219" s="299" t="str">
        <f>CONCATENATE("(",ROUND((B219/$H221)*100,1),")")</f>
        <v>(56.5)</v>
      </c>
      <c r="D219" s="302">
        <f>'Ind T6'!M90</f>
        <v>1.4886956395276767</v>
      </c>
      <c r="E219" s="299" t="str">
        <f>CONCATENATE("(",ROUND((D219/$H221)*100,1),")")</f>
        <v>(8.8)</v>
      </c>
      <c r="F219" s="302">
        <f>'Ind T6'!N90</f>
        <v>1.8403379298734124</v>
      </c>
      <c r="G219" s="299" t="str">
        <f>CONCATENATE("(",ROUND((F219/$H221)*100,1),")")</f>
        <v>(10.9)</v>
      </c>
      <c r="H219" s="302">
        <f>SUM(B219,D219,F219)</f>
        <v>12.850495532277776</v>
      </c>
      <c r="I219" s="299" t="str">
        <f>CONCATENATE("(",ROUND((H219/$H221)*100,1),")")</f>
        <v>(76.2)</v>
      </c>
      <c r="K219" s="302">
        <f>B224-B219</f>
        <v>0.11064482498212236</v>
      </c>
      <c r="L219" s="302">
        <f>D224-D219</f>
        <v>2.8702514233687859E-2</v>
      </c>
      <c r="M219" s="302">
        <f>F224-F219</f>
        <v>1.862321495854169E-2</v>
      </c>
      <c r="N219" s="302">
        <f>SUM(K219:M219)</f>
        <v>0.15797055417435191</v>
      </c>
    </row>
    <row r="220" spans="1:14" x14ac:dyDescent="0.2">
      <c r="A220" s="282" t="s">
        <v>365</v>
      </c>
      <c r="B220" s="302">
        <f>'Ind T6'!L89</f>
        <v>2.0422832625500509</v>
      </c>
      <c r="C220" s="299" t="str">
        <f>CONCATENATE("(",ROUND((B220/$H221)*100,1),")")</f>
        <v>(12.1)</v>
      </c>
      <c r="D220" s="302">
        <f>'Ind T6'!M89</f>
        <v>1.7445747789085928</v>
      </c>
      <c r="E220" s="299" t="str">
        <f>CONCATENATE("(",ROUND((D220/$H221)*100,1),")")</f>
        <v>(10.3)</v>
      </c>
      <c r="F220" s="302">
        <f>'Ind T6'!N89</f>
        <v>0.21864642626358202</v>
      </c>
      <c r="G220" s="299" t="str">
        <f>CONCATENATE("(",ROUND((F220/$H221)*100,1),")")</f>
        <v>(1.3)</v>
      </c>
      <c r="H220" s="302">
        <f t="shared" ref="H220" si="171">SUM(B220,D220,F220)</f>
        <v>4.0055044677222256</v>
      </c>
      <c r="I220" s="299" t="str">
        <f>CONCATENATE("(",ROUND((H220/$H221)*100,1),")")</f>
        <v>(23.8)</v>
      </c>
      <c r="K220" s="302">
        <f t="shared" ref="K220:K221" si="172">B225-B220</f>
        <v>0.11470833515160628</v>
      </c>
      <c r="L220" s="302">
        <f t="shared" ref="L220:L221" si="173">D225-D220</f>
        <v>0.13934908003940016</v>
      </c>
      <c r="M220" s="302">
        <f t="shared" ref="M220:M221" si="174">F225-F220</f>
        <v>-4.0279693653521575E-3</v>
      </c>
      <c r="N220" s="302">
        <f t="shared" ref="N220:N221" si="175">SUM(K220:M220)</f>
        <v>0.25002944582565428</v>
      </c>
    </row>
    <row r="221" spans="1:14" x14ac:dyDescent="0.2">
      <c r="A221" s="282" t="s">
        <v>363</v>
      </c>
      <c r="B221" s="302">
        <f>SUM(B219:B220)</f>
        <v>11.563745225426738</v>
      </c>
      <c r="C221" s="299" t="str">
        <f>CONCATENATE("(",ROUND((B221/$H221)*100,1),")")</f>
        <v>(68.6)</v>
      </c>
      <c r="D221" s="302">
        <f>SUM(D219:D220)</f>
        <v>3.2332704184362697</v>
      </c>
      <c r="E221" s="299" t="str">
        <f>CONCATENATE("(",ROUND((D221/$H221)*100,1),")")</f>
        <v>(19.2)</v>
      </c>
      <c r="F221" s="302">
        <f>SUM(F219:F220)</f>
        <v>2.0589843561369943</v>
      </c>
      <c r="G221" s="299" t="str">
        <f>CONCATENATE("(",ROUND((F221/$H221)*100,1),")")</f>
        <v>(12.2)</v>
      </c>
      <c r="H221" s="302">
        <f>SUM(H219:H220)</f>
        <v>16.856000000000002</v>
      </c>
      <c r="I221" s="299" t="str">
        <f>CONCATENATE("(",ROUND((H221/$H221)*100,1),")")</f>
        <v>(100)</v>
      </c>
      <c r="K221" s="302">
        <f t="shared" si="172"/>
        <v>0.22535316013372864</v>
      </c>
      <c r="L221" s="302">
        <f t="shared" si="173"/>
        <v>0.1680515942730878</v>
      </c>
      <c r="M221" s="302">
        <f t="shared" si="174"/>
        <v>1.4595245593189698E-2</v>
      </c>
      <c r="N221" s="302">
        <f t="shared" si="175"/>
        <v>0.40800000000000614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9.6321067878588096</v>
      </c>
      <c r="C224" s="299" t="str">
        <f>CONCATENATE("(",ROUND((B224/$H226)*100,1),")")</f>
        <v>(55.8)</v>
      </c>
      <c r="D224" s="302">
        <f>'Ind T6'!R90</f>
        <v>1.5173981537613646</v>
      </c>
      <c r="E224" s="299" t="str">
        <f>CONCATENATE("(",ROUND((D224/$H226)*100,1),")")</f>
        <v>(8.8)</v>
      </c>
      <c r="F224" s="302">
        <f>'Ind T6'!S90</f>
        <v>1.8589611448319541</v>
      </c>
      <c r="G224" s="299" t="str">
        <f>CONCATENATE("(",ROUND((F224/$H226)*100,1),")")</f>
        <v>(10.8)</v>
      </c>
      <c r="H224" s="302">
        <f>SUM(B224,D224,F224)</f>
        <v>13.008466086452128</v>
      </c>
      <c r="I224" s="299" t="str">
        <f>CONCATENATE("(",ROUND((H224/$H226)*100,1),")")</f>
        <v>(75.4)</v>
      </c>
      <c r="K224" s="302">
        <f>B229-B224</f>
        <v>-0.31264414649194805</v>
      </c>
      <c r="L224" s="302">
        <f>D229-D224</f>
        <v>3.1999704421451058E-2</v>
      </c>
      <c r="M224" s="302">
        <f>F229-F224</f>
        <v>4.5829657380410227E-2</v>
      </c>
      <c r="N224" s="302">
        <f>SUM(K224:M224)</f>
        <v>-0.23481478469008676</v>
      </c>
    </row>
    <row r="225" spans="1:14" x14ac:dyDescent="0.2">
      <c r="A225" s="282" t="s">
        <v>365</v>
      </c>
      <c r="B225" s="302">
        <f>'Ind T6'!Q89</f>
        <v>2.1569915977016572</v>
      </c>
      <c r="C225" s="299" t="str">
        <f>CONCATENATE("(",ROUND((B225/$H226)*100,1),")")</f>
        <v>(12.5)</v>
      </c>
      <c r="D225" s="302">
        <f>'Ind T6'!R89</f>
        <v>1.883923858947993</v>
      </c>
      <c r="E225" s="299" t="str">
        <f>CONCATENATE("(",ROUND((D225/$H226)*100,1),")")</f>
        <v>(10.9)</v>
      </c>
      <c r="F225" s="302">
        <f>'Ind T6'!S89</f>
        <v>0.21461845689822986</v>
      </c>
      <c r="G225" s="299" t="str">
        <f>CONCATENATE("(",ROUND((F225/$H226)*100,1),")")</f>
        <v>(1.2)</v>
      </c>
      <c r="H225" s="302">
        <f t="shared" ref="H225" si="176">SUM(B225,D225,F225)</f>
        <v>4.2555339135478798</v>
      </c>
      <c r="I225" s="299" t="str">
        <f>CONCATENATE("(",ROUND((H225/$H226)*100,1),")")</f>
        <v>(24.6)</v>
      </c>
      <c r="K225" s="302">
        <f t="shared" ref="K225:K226" si="177">B230-B225</f>
        <v>7.0704284173173093E-2</v>
      </c>
      <c r="L225" s="302">
        <f t="shared" ref="L225:L226" si="178">D230-D225</f>
        <v>0.1439868395501005</v>
      </c>
      <c r="M225" s="302">
        <f t="shared" ref="M225:M226" si="179">F230-F225</f>
        <v>-5.8763390331590393E-3</v>
      </c>
      <c r="N225" s="302">
        <f t="shared" ref="N225:N226" si="180">SUM(K225:M225)</f>
        <v>0.20881478469011455</v>
      </c>
    </row>
    <row r="226" spans="1:14" x14ac:dyDescent="0.2">
      <c r="A226" s="282" t="s">
        <v>363</v>
      </c>
      <c r="B226" s="302">
        <f>SUM(B224:B225)</f>
        <v>11.789098385560466</v>
      </c>
      <c r="C226" s="299" t="str">
        <f>CONCATENATE("(",ROUND((B226/$H226)*100,1),")")</f>
        <v>(68.3)</v>
      </c>
      <c r="D226" s="302">
        <f>SUM(D224:D225)</f>
        <v>3.4013220127093575</v>
      </c>
      <c r="E226" s="299" t="str">
        <f>CONCATENATE("(",ROUND((D226/$H226)*100,1),")")</f>
        <v>(19.7)</v>
      </c>
      <c r="F226" s="302">
        <f>SUM(F224:F225)</f>
        <v>2.073579601730184</v>
      </c>
      <c r="G226" s="299" t="str">
        <f>CONCATENATE("(",ROUND((F226/$H226)*100,1),")")</f>
        <v>(12)</v>
      </c>
      <c r="H226" s="302">
        <f>SUM(H224:H225)</f>
        <v>17.264000000000006</v>
      </c>
      <c r="I226" s="299" t="str">
        <f>CONCATENATE("(",ROUND((H226/$H226)*100,1),")")</f>
        <v>(100)</v>
      </c>
      <c r="K226" s="302">
        <f t="shared" si="177"/>
        <v>-0.24193986231877496</v>
      </c>
      <c r="L226" s="302">
        <f t="shared" si="178"/>
        <v>0.17598654397155133</v>
      </c>
      <c r="M226" s="302">
        <f t="shared" si="179"/>
        <v>3.9953318347251354E-2</v>
      </c>
      <c r="N226" s="302">
        <f t="shared" si="180"/>
        <v>-2.5999999999972268E-2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9.3194626413668615</v>
      </c>
      <c r="C229" s="299" t="str">
        <f>CONCATENATE("(",ROUND((B229/$H231)*100,1),")")</f>
        <v>(54.1)</v>
      </c>
      <c r="D229" s="302">
        <f>'Ind T6'!W90</f>
        <v>1.5493978581828156</v>
      </c>
      <c r="E229" s="299" t="str">
        <f>CONCATENATE("(",ROUND((D229/$H231)*100,1),")")</f>
        <v>(9)</v>
      </c>
      <c r="F229" s="302">
        <f>'Ind T6'!X90</f>
        <v>1.9047908022123643</v>
      </c>
      <c r="G229" s="299" t="str">
        <f>CONCATENATE("(",ROUND((F229/$H231)*100,1),")")</f>
        <v>(11)</v>
      </c>
      <c r="H229" s="302">
        <f>SUM(B229,D229,F229)</f>
        <v>12.773651301762042</v>
      </c>
      <c r="I229" s="299" t="str">
        <f>CONCATENATE("(",ROUND((H229/$H231)*100,1),")")</f>
        <v>(74.1)</v>
      </c>
      <c r="K229" s="302">
        <f>B229-B219</f>
        <v>-0.20199932150982569</v>
      </c>
      <c r="L229" s="302">
        <f>D229-D219</f>
        <v>6.0702218655138918E-2</v>
      </c>
      <c r="M229" s="302">
        <f>F229-F219</f>
        <v>6.4452872338951916E-2</v>
      </c>
      <c r="N229" s="302">
        <f>SUM(K229:M229)</f>
        <v>-7.6844230515734857E-2</v>
      </c>
    </row>
    <row r="230" spans="1:14" x14ac:dyDescent="0.2">
      <c r="A230" s="282" t="s">
        <v>365</v>
      </c>
      <c r="B230" s="302">
        <f>'Ind T6'!V89</f>
        <v>2.2276958818748303</v>
      </c>
      <c r="C230" s="299" t="str">
        <f>CONCATENATE("(",ROUND((B230/$H231)*100,1),")")</f>
        <v>(12.9)</v>
      </c>
      <c r="D230" s="302">
        <f>'Ind T6'!W89</f>
        <v>2.0279106984980935</v>
      </c>
      <c r="E230" s="299" t="str">
        <f>CONCATENATE("(",ROUND((D230/$H231)*100,1),")")</f>
        <v>(11.8)</v>
      </c>
      <c r="F230" s="302">
        <f>'Ind T6'!X89</f>
        <v>0.20874211786507083</v>
      </c>
      <c r="G230" s="299" t="str">
        <f>CONCATENATE("(",ROUND((F230/$H231)*100,1),")")</f>
        <v>(1.2)</v>
      </c>
      <c r="H230" s="302">
        <f t="shared" ref="H230" si="181">SUM(B230,D230,F230)</f>
        <v>4.4643486982379939</v>
      </c>
      <c r="I230" s="299" t="str">
        <f>CONCATENATE("(",ROUND((H230/$H231)*100,1),")")</f>
        <v>(25.9)</v>
      </c>
      <c r="K230" s="302">
        <f t="shared" ref="K230:K231" si="182">B230-B220</f>
        <v>0.18541261932477937</v>
      </c>
      <c r="L230" s="302">
        <f t="shared" ref="L230:L231" si="183">D230-D220</f>
        <v>0.28333591958950066</v>
      </c>
      <c r="M230" s="302">
        <f t="shared" ref="M230:M231" si="184">F230-F220</f>
        <v>-9.9043083985111968E-3</v>
      </c>
      <c r="N230" s="302">
        <f t="shared" ref="N230:N231" si="185">SUM(K230:M230)</f>
        <v>0.45884423051576884</v>
      </c>
    </row>
    <row r="231" spans="1:14" x14ac:dyDescent="0.2">
      <c r="A231" s="282" t="s">
        <v>363</v>
      </c>
      <c r="B231" s="302">
        <f>SUM(B229:B230)</f>
        <v>11.547158523241691</v>
      </c>
      <c r="C231" s="299" t="str">
        <f>CONCATENATE("(",ROUND((B231/$H231)*100,1),")")</f>
        <v>(67)</v>
      </c>
      <c r="D231" s="302">
        <f>SUM(D229:D230)</f>
        <v>3.5773085566809089</v>
      </c>
      <c r="E231" s="299" t="str">
        <f>CONCATENATE("(",ROUND((D231/$H231)*100,1),")")</f>
        <v>(20.8)</v>
      </c>
      <c r="F231" s="302">
        <f>SUM(F229:F230)</f>
        <v>2.1135329200774353</v>
      </c>
      <c r="G231" s="299" t="str">
        <f>CONCATENATE("(",ROUND((F231/$H231)*100,1),")")</f>
        <v>(12.3)</v>
      </c>
      <c r="H231" s="302">
        <f>SUM(H229:H230)</f>
        <v>17.238000000000035</v>
      </c>
      <c r="I231" s="299" t="str">
        <f>CONCATENATE("(",ROUND((H231/$H231)*100,1),")")</f>
        <v>(100)</v>
      </c>
      <c r="K231" s="302">
        <f t="shared" si="182"/>
        <v>-1.658670218504632E-2</v>
      </c>
      <c r="L231" s="302">
        <f t="shared" si="183"/>
        <v>0.34403813824463914</v>
      </c>
      <c r="M231" s="302">
        <f t="shared" si="184"/>
        <v>5.4548563940441053E-2</v>
      </c>
      <c r="N231" s="302">
        <f t="shared" si="185"/>
        <v>0.38200000000003387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5.6633849844316018</v>
      </c>
      <c r="C240" s="299" t="str">
        <f>CONCATENATE("(",ROUND((B240/$H242)*100,1),")")</f>
        <v>(21)</v>
      </c>
      <c r="D240" s="302">
        <f>'Ind T6'!M99</f>
        <v>5.8582481388358207</v>
      </c>
      <c r="E240" s="299" t="str">
        <f>CONCATENATE("(",ROUND((D240/$H242)*100,1),")")</f>
        <v>(21.7)</v>
      </c>
      <c r="F240" s="302">
        <f>'Ind T6'!N99</f>
        <v>0.85260686675091091</v>
      </c>
      <c r="G240" s="299" t="str">
        <f>CONCATENATE("(",ROUND((F240/$H242)*100,1),")")</f>
        <v>(3.2)</v>
      </c>
      <c r="H240" s="302">
        <f>SUM(B240,D240,F240)</f>
        <v>12.374239990018333</v>
      </c>
      <c r="I240" s="299" t="str">
        <f>CONCATENATE("(",ROUND((H240/$H242)*100,1),")")</f>
        <v>(45.8)</v>
      </c>
      <c r="K240" s="302">
        <f>B245-B240</f>
        <v>0.41634841885636131</v>
      </c>
      <c r="L240" s="302">
        <f>D245-D240</f>
        <v>0.29277925049692666</v>
      </c>
      <c r="M240" s="302">
        <f>F245-F240</f>
        <v>7.5175499190699102E-2</v>
      </c>
      <c r="N240" s="302">
        <f>SUM(K240:M240)</f>
        <v>0.78430316854398707</v>
      </c>
    </row>
    <row r="241" spans="1:14" x14ac:dyDescent="0.2">
      <c r="A241" s="282" t="s">
        <v>365</v>
      </c>
      <c r="B241" s="302">
        <f>'Ind T6'!L98</f>
        <v>4.1587277609993931</v>
      </c>
      <c r="C241" s="299" t="str">
        <f>CONCATENATE("(",ROUND((B241/$H242)*100,1),")")</f>
        <v>(15.4)</v>
      </c>
      <c r="D241" s="302">
        <f>'Ind T6'!M98</f>
        <v>8.5015764961701006</v>
      </c>
      <c r="E241" s="299" t="str">
        <f>CONCATENATE("(",ROUND((D241/$H242)*100,1),")")</f>
        <v>(31.5)</v>
      </c>
      <c r="F241" s="302">
        <f>'Ind T6'!N98</f>
        <v>1.9634557528121639</v>
      </c>
      <c r="G241" s="299" t="str">
        <f>CONCATENATE("(",ROUND((F241/$H242)*100,1),")")</f>
        <v>(7.3)</v>
      </c>
      <c r="H241" s="302">
        <f t="shared" ref="H241" si="186">SUM(B241,D241,F241)</f>
        <v>14.623760009981657</v>
      </c>
      <c r="I241" s="299" t="str">
        <f>CONCATENATE("(",ROUND((H241/$H242)*100,1),")")</f>
        <v>(54.2)</v>
      </c>
      <c r="K241" s="302">
        <f t="shared" ref="K241:K242" si="187">B246-B241</f>
        <v>0.30824602766594733</v>
      </c>
      <c r="L241" s="302">
        <f t="shared" ref="L241:L242" si="188">D246-D241</f>
        <v>0.53024022093047662</v>
      </c>
      <c r="M241" s="302">
        <f t="shared" ref="M241:M242" si="189">F246-F241</f>
        <v>0.18721058285963865</v>
      </c>
      <c r="N241" s="302">
        <f t="shared" ref="N241:N242" si="190">SUM(K241:M241)</f>
        <v>1.0256968314560626</v>
      </c>
    </row>
    <row r="242" spans="1:14" x14ac:dyDescent="0.2">
      <c r="A242" s="282" t="s">
        <v>363</v>
      </c>
      <c r="B242" s="302">
        <f>SUM(B240:B241)</f>
        <v>9.8221127454309958</v>
      </c>
      <c r="C242" s="299" t="str">
        <f>CONCATENATE("(",ROUND((B242/$H242)*100,1),")")</f>
        <v>(36.4)</v>
      </c>
      <c r="D242" s="302">
        <f>SUM(D240:D241)</f>
        <v>14.359824635005921</v>
      </c>
      <c r="E242" s="299" t="str">
        <f>CONCATENATE("(",ROUND((D242/$H242)*100,1),")")</f>
        <v>(53.2)</v>
      </c>
      <c r="F242" s="302">
        <f>SUM(F240:F241)</f>
        <v>2.8160626195630747</v>
      </c>
      <c r="G242" s="299" t="str">
        <f>CONCATENATE("(",ROUND((F242/$H242)*100,1),")")</f>
        <v>(10.4)</v>
      </c>
      <c r="H242" s="302">
        <f>SUM(H240:H241)</f>
        <v>26.99799999999999</v>
      </c>
      <c r="I242" s="299" t="str">
        <f>CONCATENATE("(",ROUND((H242/$H242)*100,1),")")</f>
        <v>(100)</v>
      </c>
      <c r="K242" s="302">
        <f t="shared" si="187"/>
        <v>0.72459444652230687</v>
      </c>
      <c r="L242" s="302">
        <f t="shared" si="188"/>
        <v>0.82301947142740417</v>
      </c>
      <c r="M242" s="302">
        <f t="shared" si="189"/>
        <v>0.26238608205033787</v>
      </c>
      <c r="N242" s="302">
        <f t="shared" si="190"/>
        <v>1.8100000000000489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6.0797334032879631</v>
      </c>
      <c r="C245" s="299" t="str">
        <f>CONCATENATE("(",ROUND((B245/$H247)*100,1),")")</f>
        <v>(21.1)</v>
      </c>
      <c r="D245" s="302">
        <f>'Ind T6'!R99</f>
        <v>6.1510273893327474</v>
      </c>
      <c r="E245" s="299" t="str">
        <f>CONCATENATE("(",ROUND((D245/$H247)*100,1),")")</f>
        <v>(21.4)</v>
      </c>
      <c r="F245" s="302">
        <f>'Ind T6'!S99</f>
        <v>0.92778236594161001</v>
      </c>
      <c r="G245" s="299" t="str">
        <f>CONCATENATE("(",ROUND((F245/$H247)*100,1),")")</f>
        <v>(3.2)</v>
      </c>
      <c r="H245" s="302">
        <f>SUM(B245,D245,F245)</f>
        <v>13.15854315856232</v>
      </c>
      <c r="I245" s="299" t="str">
        <f>CONCATENATE("(",ROUND((H245/$H247)*100,1),")")</f>
        <v>(45.7)</v>
      </c>
      <c r="K245" s="302">
        <f>B250-B245</f>
        <v>0.78642883510913553</v>
      </c>
      <c r="L245" s="302">
        <f>D250-D245</f>
        <v>0.77589547324916097</v>
      </c>
      <c r="M245" s="302">
        <f>F250-F245</f>
        <v>0.11890936158282917</v>
      </c>
      <c r="N245" s="302">
        <f>SUM(K245:M245)</f>
        <v>1.6812336699411257</v>
      </c>
    </row>
    <row r="246" spans="1:14" x14ac:dyDescent="0.2">
      <c r="A246" s="282" t="s">
        <v>365</v>
      </c>
      <c r="B246" s="302">
        <f>'Ind T6'!Q98</f>
        <v>4.4669737886653405</v>
      </c>
      <c r="C246" s="299" t="str">
        <f>CONCATENATE("(",ROUND((B246/$H247)*100,1),")")</f>
        <v>(15.5)</v>
      </c>
      <c r="D246" s="302">
        <f>'Ind T6'!R98</f>
        <v>9.0318167171005772</v>
      </c>
      <c r="E246" s="299" t="str">
        <f>CONCATENATE("(",ROUND((D246/$H247)*100,1),")")</f>
        <v>(31.4)</v>
      </c>
      <c r="F246" s="302">
        <f>'Ind T6'!S98</f>
        <v>2.1506663356718025</v>
      </c>
      <c r="G246" s="299" t="str">
        <f>CONCATENATE("(",ROUND((F246/$H247)*100,1),")")</f>
        <v>(7.5)</v>
      </c>
      <c r="H246" s="302">
        <f t="shared" ref="H246" si="191">SUM(B246,D246,F246)</f>
        <v>15.64945684143772</v>
      </c>
      <c r="I246" s="299" t="str">
        <f>CONCATENATE("(",ROUND((H246/$H247)*100,1),")")</f>
        <v>(54.3)</v>
      </c>
      <c r="K246" s="302">
        <f t="shared" ref="K246:K247" si="192">B251-B246</f>
        <v>0.53646248601406477</v>
      </c>
      <c r="L246" s="302">
        <f t="shared" ref="L246:L247" si="193">D251-D246</f>
        <v>1.1377545766422816</v>
      </c>
      <c r="M246" s="302">
        <f t="shared" ref="M246:M247" si="194">F251-F246</f>
        <v>0.27054926740246144</v>
      </c>
      <c r="N246" s="302">
        <f t="shared" ref="N246:N247" si="195">SUM(K246:M246)</f>
        <v>1.9447663300588078</v>
      </c>
    </row>
    <row r="247" spans="1:14" x14ac:dyDescent="0.2">
      <c r="A247" s="282" t="s">
        <v>363</v>
      </c>
      <c r="B247" s="302">
        <f>SUM(B245:B246)</f>
        <v>10.546707191953303</v>
      </c>
      <c r="C247" s="299" t="str">
        <f>CONCATENATE("(",ROUND((B247/$H247)*100,1),")")</f>
        <v>(36.6)</v>
      </c>
      <c r="D247" s="302">
        <f>SUM(D245:D246)</f>
        <v>15.182844106433325</v>
      </c>
      <c r="E247" s="299" t="str">
        <f>CONCATENATE("(",ROUND((D247/$H247)*100,1),")")</f>
        <v>(52.7)</v>
      </c>
      <c r="F247" s="302">
        <f>SUM(F245:F246)</f>
        <v>3.0784487016134126</v>
      </c>
      <c r="G247" s="299" t="str">
        <f>CONCATENATE("(",ROUND((F247/$H247)*100,1),")")</f>
        <v>(10.7)</v>
      </c>
      <c r="H247" s="302">
        <f>SUM(H245:H246)</f>
        <v>28.808000000000042</v>
      </c>
      <c r="I247" s="299" t="str">
        <f>CONCATENATE("(",ROUND((H247/$H247)*100,1),")")</f>
        <v>(100)</v>
      </c>
      <c r="K247" s="302">
        <f t="shared" si="192"/>
        <v>1.3228913211232012</v>
      </c>
      <c r="L247" s="302">
        <f t="shared" si="193"/>
        <v>1.9136500498914408</v>
      </c>
      <c r="M247" s="302">
        <f t="shared" si="194"/>
        <v>0.38945862898529082</v>
      </c>
      <c r="N247" s="302">
        <f t="shared" si="195"/>
        <v>3.6259999999999328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6.8661622383970986</v>
      </c>
      <c r="C250" s="299" t="str">
        <f>CONCATENATE("(",ROUND((B250/$H252)*100,1),")")</f>
        <v>(21.2)</v>
      </c>
      <c r="D250" s="302">
        <f>'Ind T6'!W99</f>
        <v>6.9269228625819084</v>
      </c>
      <c r="E250" s="299" t="str">
        <f>CONCATENATE("(",ROUND((D250/$H252)*100,1),")")</f>
        <v>(21.4)</v>
      </c>
      <c r="F250" s="302">
        <f>'Ind T6'!X99</f>
        <v>1.0466917275244392</v>
      </c>
      <c r="G250" s="299" t="str">
        <f>CONCATENATE("(",ROUND((F250/$H252)*100,1),")")</f>
        <v>(3.2)</v>
      </c>
      <c r="H250" s="302">
        <f>SUM(B250,D250,F250)</f>
        <v>14.839776828503446</v>
      </c>
      <c r="I250" s="299" t="str">
        <f>CONCATENATE("(",ROUND((H250/$H252)*100,1),")")</f>
        <v>(45.8)</v>
      </c>
      <c r="K250" s="302">
        <f>B250-B240</f>
        <v>1.2027772539654968</v>
      </c>
      <c r="L250" s="302">
        <f>D250-D240</f>
        <v>1.0686747237460876</v>
      </c>
      <c r="M250" s="302">
        <f>F250-F240</f>
        <v>0.19408486077352827</v>
      </c>
      <c r="N250" s="302">
        <f>SUM(K250:M250)</f>
        <v>2.4655368384851126</v>
      </c>
    </row>
    <row r="251" spans="1:14" x14ac:dyDescent="0.2">
      <c r="A251" s="282" t="s">
        <v>365</v>
      </c>
      <c r="B251" s="302">
        <f>'Ind T6'!V98</f>
        <v>5.0034362746794052</v>
      </c>
      <c r="C251" s="299" t="str">
        <f>CONCATENATE("(",ROUND((B251/$H252)*100,1),")")</f>
        <v>(15.4)</v>
      </c>
      <c r="D251" s="302">
        <f>'Ind T6'!W98</f>
        <v>10.169571293742859</v>
      </c>
      <c r="E251" s="299" t="str">
        <f>CONCATENATE("(",ROUND((D251/$H252)*100,1),")")</f>
        <v>(31.4)</v>
      </c>
      <c r="F251" s="302">
        <f>'Ind T6'!X98</f>
        <v>2.421215603074264</v>
      </c>
      <c r="G251" s="299" t="str">
        <f>CONCATENATE("(",ROUND((F251/$H252)*100,1),")")</f>
        <v>(7.5)</v>
      </c>
      <c r="H251" s="302">
        <f t="shared" ref="H251" si="196">SUM(B251,D251,F251)</f>
        <v>17.594223171496527</v>
      </c>
      <c r="I251" s="299" t="str">
        <f>CONCATENATE("(",ROUND((H251/$H252)*100,1),")")</f>
        <v>(54.2)</v>
      </c>
      <c r="K251" s="302">
        <f t="shared" ref="K251:K252" si="197">B251-B241</f>
        <v>0.8447085136800121</v>
      </c>
      <c r="L251" s="302">
        <f t="shared" ref="L251:L252" si="198">D251-D241</f>
        <v>1.6679947975727583</v>
      </c>
      <c r="M251" s="302">
        <f t="shared" ref="M251:M252" si="199">F251-F241</f>
        <v>0.45775985026210009</v>
      </c>
      <c r="N251" s="302">
        <f t="shared" ref="N251:N252" si="200">SUM(K251:M251)</f>
        <v>2.9704631615148704</v>
      </c>
    </row>
    <row r="252" spans="1:14" x14ac:dyDescent="0.2">
      <c r="A252" s="282" t="s">
        <v>363</v>
      </c>
      <c r="B252" s="302">
        <f>SUM(B250:B251)</f>
        <v>11.869598513076504</v>
      </c>
      <c r="C252" s="299" t="str">
        <f>CONCATENATE("(",ROUND((B252/$H252)*100,1),")")</f>
        <v>(36.6)</v>
      </c>
      <c r="D252" s="302">
        <f>SUM(D250:D251)</f>
        <v>17.096494156324766</v>
      </c>
      <c r="E252" s="299" t="str">
        <f>CONCATENATE("(",ROUND((D252/$H252)*100,1),")")</f>
        <v>(52.7)</v>
      </c>
      <c r="F252" s="302">
        <f>SUM(F250:F251)</f>
        <v>3.4679073305987034</v>
      </c>
      <c r="G252" s="299" t="str">
        <f>CONCATENATE("(",ROUND((F252/$H252)*100,1),")")</f>
        <v>(10.7)</v>
      </c>
      <c r="H252" s="302">
        <f>SUM(H250:H251)</f>
        <v>32.433999999999969</v>
      </c>
      <c r="I252" s="299" t="str">
        <f>CONCATENATE("(",ROUND((H252/$H252)*100,1),")")</f>
        <v>(100)</v>
      </c>
      <c r="K252" s="302">
        <f t="shared" si="197"/>
        <v>2.047485767645508</v>
      </c>
      <c r="L252" s="302">
        <f t="shared" si="198"/>
        <v>2.736669521318845</v>
      </c>
      <c r="M252" s="302">
        <f t="shared" si="199"/>
        <v>0.65184471103562869</v>
      </c>
      <c r="N252" s="302">
        <f t="shared" si="200"/>
        <v>5.4359999999999822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0.63919071973245989</v>
      </c>
      <c r="C261" s="299" t="str">
        <f>CONCATENATE("(",ROUND((B261/$H263)*100,1),")")</f>
        <v>(32.1)</v>
      </c>
      <c r="D261" s="302">
        <f>'Ind T6'!M108</f>
        <v>0.25908629347503487</v>
      </c>
      <c r="E261" s="299" t="str">
        <f>CONCATENATE("(",ROUND((D261/$H263)*100,1),")")</f>
        <v>(13)</v>
      </c>
      <c r="F261" s="302">
        <f>'Ind T6'!N108</f>
        <v>0.19672396318024973</v>
      </c>
      <c r="G261" s="299" t="str">
        <f>CONCATENATE("(",ROUND((F261/$H263)*100,1),")")</f>
        <v>(9.9)</v>
      </c>
      <c r="H261" s="302">
        <f>SUM(B261,D261,F261)</f>
        <v>1.0950009763877444</v>
      </c>
      <c r="I261" s="299" t="str">
        <f>CONCATENATE("(",ROUND((H261/$H263)*100,1),")")</f>
        <v>(54.9)</v>
      </c>
      <c r="K261" s="302">
        <f>B266-B261</f>
        <v>-2.6312863002614262E-2</v>
      </c>
      <c r="L261" s="302">
        <f>D266-D261</f>
        <v>2.5960572075853228E-3</v>
      </c>
      <c r="M261" s="302">
        <f>F266-F261</f>
        <v>-5.8366960318343153E-3</v>
      </c>
      <c r="N261" s="302">
        <f>SUM(K261:M261)</f>
        <v>-2.9553501826863254E-2</v>
      </c>
    </row>
    <row r="262" spans="1:14" x14ac:dyDescent="0.2">
      <c r="A262" s="282" t="s">
        <v>365</v>
      </c>
      <c r="B262" s="302">
        <f>'Ind T6'!L107</f>
        <v>0.42365612795176999</v>
      </c>
      <c r="C262" s="299" t="str">
        <f>CONCATENATE("(",ROUND((B262/$H263)*100,1),")")</f>
        <v>(21.3)</v>
      </c>
      <c r="D262" s="302">
        <f>'Ind T6'!M107</f>
        <v>0.18486307420713802</v>
      </c>
      <c r="E262" s="299" t="str">
        <f>CONCATENATE("(",ROUND((D262/$H263)*100,1),")")</f>
        <v>(9.3)</v>
      </c>
      <c r="F262" s="302">
        <f>'Ind T6'!N107</f>
        <v>0.28947982145334794</v>
      </c>
      <c r="G262" s="299" t="str">
        <f>CONCATENATE("(",ROUND((F262/$H263)*100,1),")")</f>
        <v>(14.5)</v>
      </c>
      <c r="H262" s="302">
        <f t="shared" ref="H262" si="201">SUM(B262,D262,F262)</f>
        <v>0.89799902361225592</v>
      </c>
      <c r="I262" s="299" t="str">
        <f>CONCATENATE("(",ROUND((H262/$H263)*100,1),")")</f>
        <v>(45.1)</v>
      </c>
      <c r="K262" s="302">
        <f t="shared" ref="K262:K263" si="202">B267-B262</f>
        <v>-1.575042409101518E-2</v>
      </c>
      <c r="L262" s="302">
        <f t="shared" ref="L262:L263" si="203">D267-D262</f>
        <v>-4.2614801976262606E-3</v>
      </c>
      <c r="M262" s="302">
        <f t="shared" ref="M262:M263" si="204">F267-F262</f>
        <v>-1.343459388449636E-2</v>
      </c>
      <c r="N262" s="302">
        <f t="shared" ref="N262:N263" si="205">SUM(K262:M262)</f>
        <v>-3.3446498173137801E-2</v>
      </c>
    </row>
    <row r="263" spans="1:14" x14ac:dyDescent="0.2">
      <c r="A263" s="282" t="s">
        <v>363</v>
      </c>
      <c r="B263" s="302">
        <f>SUM(B261:B262)</f>
        <v>1.0628468476842299</v>
      </c>
      <c r="C263" s="299" t="str">
        <f>CONCATENATE("(",ROUND((B263/$H263)*100,1),")")</f>
        <v>(53.3)</v>
      </c>
      <c r="D263" s="302">
        <f>SUM(D261:D262)</f>
        <v>0.44394936768217286</v>
      </c>
      <c r="E263" s="299" t="str">
        <f>CONCATENATE("(",ROUND((D263/$H263)*100,1),")")</f>
        <v>(22.3)</v>
      </c>
      <c r="F263" s="302">
        <f>SUM(F261:F262)</f>
        <v>0.4862037846335977</v>
      </c>
      <c r="G263" s="299" t="str">
        <f>CONCATENATE("(",ROUND((F263/$H263)*100,1),")")</f>
        <v>(24.4)</v>
      </c>
      <c r="H263" s="302">
        <f>SUM(H261:H262)</f>
        <v>1.9930000000000003</v>
      </c>
      <c r="I263" s="299" t="str">
        <f>CONCATENATE("(",ROUND((H263/$H263)*100,1),")")</f>
        <v>(100)</v>
      </c>
      <c r="K263" s="302">
        <f t="shared" si="202"/>
        <v>-4.2063287093629498E-2</v>
      </c>
      <c r="L263" s="302">
        <f t="shared" si="203"/>
        <v>-1.6654229900409101E-3</v>
      </c>
      <c r="M263" s="302">
        <f t="shared" si="204"/>
        <v>-1.9271289916330703E-2</v>
      </c>
      <c r="N263" s="302">
        <f t="shared" si="205"/>
        <v>-6.3000000000001111E-2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0.61287785672984563</v>
      </c>
      <c r="C266" s="299" t="str">
        <f>CONCATENATE("(",ROUND((B266/$H268)*100,1),")")</f>
        <v>(31.8)</v>
      </c>
      <c r="D266" s="302">
        <f>'Ind T6'!R108</f>
        <v>0.26168235068262019</v>
      </c>
      <c r="E266" s="299" t="str">
        <f>CONCATENATE("(",ROUND((D266/$H268)*100,1),")")</f>
        <v>(13.6)</v>
      </c>
      <c r="F266" s="302">
        <f>'Ind T6'!S108</f>
        <v>0.19088726714841542</v>
      </c>
      <c r="G266" s="299" t="str">
        <f>CONCATENATE("(",ROUND((F266/$H268)*100,1),")")</f>
        <v>(9.9)</v>
      </c>
      <c r="H266" s="302">
        <f>SUM(B266,D266,F266)</f>
        <v>1.0654474745608813</v>
      </c>
      <c r="I266" s="299" t="str">
        <f>CONCATENATE("(",ROUND((H266/$H268)*100,1),")")</f>
        <v>(55.2)</v>
      </c>
      <c r="K266" s="302">
        <f>B271-B266</f>
        <v>-2.3096819029310267E-2</v>
      </c>
      <c r="L266" s="302">
        <f>D271-D266</f>
        <v>9.6762197604857714E-3</v>
      </c>
      <c r="M266" s="302">
        <f>F271-F266</f>
        <v>-3.3728435931126011E-3</v>
      </c>
      <c r="N266" s="302">
        <f>SUM(K266:M266)</f>
        <v>-1.6793442861937097E-2</v>
      </c>
    </row>
    <row r="267" spans="1:14" x14ac:dyDescent="0.2">
      <c r="A267" s="282" t="s">
        <v>365</v>
      </c>
      <c r="B267" s="302">
        <f>'Ind T6'!Q107</f>
        <v>0.40790570386075481</v>
      </c>
      <c r="C267" s="299" t="str">
        <f>CONCATENATE("(",ROUND((B267/$H268)*100,1),")")</f>
        <v>(21.1)</v>
      </c>
      <c r="D267" s="302">
        <f>'Ind T6'!R107</f>
        <v>0.18060159400951176</v>
      </c>
      <c r="E267" s="299" t="str">
        <f>CONCATENATE("(",ROUND((D267/$H268)*100,1),")")</f>
        <v>(9.4)</v>
      </c>
      <c r="F267" s="302">
        <f>'Ind T6'!S107</f>
        <v>0.27604522756885158</v>
      </c>
      <c r="G267" s="299" t="str">
        <f>CONCATENATE("(",ROUND((F267/$H268)*100,1),")")</f>
        <v>(14.3)</v>
      </c>
      <c r="H267" s="302">
        <f t="shared" ref="H267" si="206">SUM(B267,D267,F267)</f>
        <v>0.8645525254391182</v>
      </c>
      <c r="I267" s="299" t="str">
        <f>CONCATENATE("(",ROUND((H267/$H268)*100,1),")")</f>
        <v>(44.8)</v>
      </c>
      <c r="K267" s="302">
        <f t="shared" ref="K267:K268" si="207">B272-B267</f>
        <v>-7.7699354241167473E-3</v>
      </c>
      <c r="L267" s="302">
        <f t="shared" ref="L267:L268" si="208">D272-D267</f>
        <v>-4.3899173345287867E-3</v>
      </c>
      <c r="M267" s="302">
        <f t="shared" ref="M267:M268" si="209">F272-F267</f>
        <v>-1.9046704379416746E-2</v>
      </c>
      <c r="N267" s="302">
        <f t="shared" ref="N267:N268" si="210">SUM(K267:M267)</f>
        <v>-3.120655713806228E-2</v>
      </c>
    </row>
    <row r="268" spans="1:14" x14ac:dyDescent="0.2">
      <c r="A268" s="282" t="s">
        <v>363</v>
      </c>
      <c r="B268" s="302">
        <f>SUM(B266:B267)</f>
        <v>1.0207835605906004</v>
      </c>
      <c r="C268" s="299" t="str">
        <f>CONCATENATE("(",ROUND((B268/$H268)*100,1),")")</f>
        <v>(52.9)</v>
      </c>
      <c r="D268" s="302">
        <f>SUM(D266:D267)</f>
        <v>0.44228394469213195</v>
      </c>
      <c r="E268" s="299" t="str">
        <f>CONCATENATE("(",ROUND((D268/$H268)*100,1),")")</f>
        <v>(22.9)</v>
      </c>
      <c r="F268" s="302">
        <f>SUM(F266:F267)</f>
        <v>0.466932494717267</v>
      </c>
      <c r="G268" s="299" t="str">
        <f>CONCATENATE("(",ROUND((F268/$H268)*100,1),")")</f>
        <v>(24.2)</v>
      </c>
      <c r="H268" s="302">
        <f>SUM(H266:H267)</f>
        <v>1.9299999999999995</v>
      </c>
      <c r="I268" s="299" t="str">
        <f>CONCATENATE("(",ROUND((H268/$H268)*100,1),")")</f>
        <v>(100)</v>
      </c>
      <c r="K268" s="302">
        <f t="shared" si="207"/>
        <v>-3.0866754453426903E-2</v>
      </c>
      <c r="L268" s="302">
        <f t="shared" si="208"/>
        <v>5.2863024259569569E-3</v>
      </c>
      <c r="M268" s="302">
        <f t="shared" si="209"/>
        <v>-2.2419547972529374E-2</v>
      </c>
      <c r="N268" s="302">
        <f t="shared" si="210"/>
        <v>-4.7999999999999321E-2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0.58978103770053536</v>
      </c>
      <c r="C271" s="299" t="str">
        <f>CONCATENATE("(",ROUND((B271/$H273)*100,1),")")</f>
        <v>(31.3)</v>
      </c>
      <c r="D271" s="302">
        <f>'Ind T6'!W108</f>
        <v>0.27135857044310596</v>
      </c>
      <c r="E271" s="299" t="str">
        <f>CONCATENATE("(",ROUND((D271/$H273)*100,1),")")</f>
        <v>(14.4)</v>
      </c>
      <c r="F271" s="302">
        <f>'Ind T6'!X108</f>
        <v>0.18751442355530282</v>
      </c>
      <c r="G271" s="299" t="str">
        <f>CONCATENATE("(",ROUND((F271/$H273)*100,1),")")</f>
        <v>(10)</v>
      </c>
      <c r="H271" s="302">
        <f>SUM(B271,D271,F271)</f>
        <v>1.0486540316989441</v>
      </c>
      <c r="I271" s="299" t="str">
        <f>CONCATENATE("(",ROUND((H271/$H273)*100,1),")")</f>
        <v>(55.7)</v>
      </c>
      <c r="K271" s="302">
        <f>B271-B261</f>
        <v>-4.9409682031924529E-2</v>
      </c>
      <c r="L271" s="302">
        <f>D271-D261</f>
        <v>1.2272276968071094E-2</v>
      </c>
      <c r="M271" s="302">
        <f>F271-F261</f>
        <v>-9.2095396249469164E-3</v>
      </c>
      <c r="N271" s="302">
        <f>SUM(K271:M271)</f>
        <v>-4.6346944688800351E-2</v>
      </c>
    </row>
    <row r="272" spans="1:14" x14ac:dyDescent="0.2">
      <c r="A272" s="282" t="s">
        <v>365</v>
      </c>
      <c r="B272" s="302">
        <f>'Ind T6'!V107</f>
        <v>0.40013576843663806</v>
      </c>
      <c r="C272" s="299" t="str">
        <f>CONCATENATE("(",ROUND((B272/$H273)*100,1),")")</f>
        <v>(21.3)</v>
      </c>
      <c r="D272" s="302">
        <f>'Ind T6'!W107</f>
        <v>0.17621167667498297</v>
      </c>
      <c r="E272" s="299" t="str">
        <f>CONCATENATE("(",ROUND((D272/$H273)*100,1),")")</f>
        <v>(9.4)</v>
      </c>
      <c r="F272" s="302">
        <f>'Ind T6'!X107</f>
        <v>0.25699852318943484</v>
      </c>
      <c r="G272" s="299" t="str">
        <f>CONCATENATE("(",ROUND((F272/$H273)*100,1),")")</f>
        <v>(13.7)</v>
      </c>
      <c r="H272" s="302">
        <f t="shared" ref="H272" si="211">SUM(B272,D272,F272)</f>
        <v>0.83334596830105589</v>
      </c>
      <c r="I272" s="299" t="str">
        <f>CONCATENATE("(",ROUND((H272/$H273)*100,1),")")</f>
        <v>(44.3)</v>
      </c>
      <c r="K272" s="302">
        <f t="shared" ref="K272:K273" si="212">B272-B262</f>
        <v>-2.3520359515131928E-2</v>
      </c>
      <c r="L272" s="302">
        <f t="shared" ref="L272:L273" si="213">D272-D262</f>
        <v>-8.6513975321550474E-3</v>
      </c>
      <c r="M272" s="302">
        <f t="shared" ref="M272:M273" si="214">F272-F262</f>
        <v>-3.2481298263913105E-2</v>
      </c>
      <c r="N272" s="302">
        <f t="shared" ref="N272:N273" si="215">SUM(K272:M272)</f>
        <v>-6.4653055311200081E-2</v>
      </c>
    </row>
    <row r="273" spans="1:14" x14ac:dyDescent="0.2">
      <c r="A273" s="282" t="s">
        <v>363</v>
      </c>
      <c r="B273" s="302">
        <f>SUM(B271:B272)</f>
        <v>0.98991680613717348</v>
      </c>
      <c r="C273" s="299" t="str">
        <f>CONCATENATE("(",ROUND((B273/$H273)*100,1),")")</f>
        <v>(52.6)</v>
      </c>
      <c r="D273" s="302">
        <f>SUM(D271:D272)</f>
        <v>0.4475702471180889</v>
      </c>
      <c r="E273" s="299" t="str">
        <f>CONCATENATE("(",ROUND((D273/$H273)*100,1),")")</f>
        <v>(23.8)</v>
      </c>
      <c r="F273" s="302">
        <f>SUM(F271:F272)</f>
        <v>0.44451294674473762</v>
      </c>
      <c r="G273" s="299" t="str">
        <f>CONCATENATE("(",ROUND((F273/$H273)*100,1),")")</f>
        <v>(23.6)</v>
      </c>
      <c r="H273" s="302">
        <f>SUM(H271:H272)</f>
        <v>1.8820000000000001</v>
      </c>
      <c r="I273" s="299" t="str">
        <f>CONCATENATE("(",ROUND((H273/$H273)*100,1),")")</f>
        <v>(100)</v>
      </c>
      <c r="K273" s="302">
        <f t="shared" si="212"/>
        <v>-7.2930041547056401E-2</v>
      </c>
      <c r="L273" s="302">
        <f t="shared" si="213"/>
        <v>3.6208794359160468E-3</v>
      </c>
      <c r="M273" s="302">
        <f t="shared" si="214"/>
        <v>-4.1690837888860077E-2</v>
      </c>
      <c r="N273" s="302">
        <f t="shared" si="215"/>
        <v>-0.11100000000000043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5.3273743905950495</v>
      </c>
      <c r="C282" s="299" t="str">
        <f>CONCATENATE("(",ROUND((B282/$H284)*100,1),")")</f>
        <v>(58.3)</v>
      </c>
      <c r="D282" s="302">
        <f>'Ind T6'!M117</f>
        <v>0.6572937966903214</v>
      </c>
      <c r="E282" s="299" t="str">
        <f>CONCATENATE("(",ROUND((D282/$H284)*100,1),")")</f>
        <v>(7.2)</v>
      </c>
      <c r="F282" s="302">
        <f>'Ind T6'!N117</f>
        <v>0.68996788766019712</v>
      </c>
      <c r="G282" s="299" t="str">
        <f>CONCATENATE("(",ROUND((F282/$H284)*100,1),")")</f>
        <v>(7.6)</v>
      </c>
      <c r="H282" s="302">
        <f>SUM(B282,D282,F282)</f>
        <v>6.6746360749455675</v>
      </c>
      <c r="I282" s="299" t="str">
        <f>CONCATENATE("(",ROUND((H282/$H284)*100,1),")")</f>
        <v>(73.1)</v>
      </c>
      <c r="K282" s="302">
        <f>B287-B282</f>
        <v>0.22711835030209659</v>
      </c>
      <c r="L282" s="302">
        <f>D287-D282</f>
        <v>3.8339906770642695E-2</v>
      </c>
      <c r="M282" s="302">
        <f>F287-F282</f>
        <v>5.1363390488459393E-2</v>
      </c>
      <c r="N282" s="302">
        <f>SUM(K282:M282)</f>
        <v>0.31682164756119868</v>
      </c>
    </row>
    <row r="283" spans="1:14" x14ac:dyDescent="0.2">
      <c r="A283" s="282" t="s">
        <v>365</v>
      </c>
      <c r="B283" s="302">
        <f>'Ind T6'!L116</f>
        <v>1.5966739120827804</v>
      </c>
      <c r="C283" s="299" t="str">
        <f>CONCATENATE("(",ROUND((B283/$H284)*100,1),")")</f>
        <v>(17.5)</v>
      </c>
      <c r="D283" s="302">
        <f>'Ind T6'!M116</f>
        <v>0.48452954068013487</v>
      </c>
      <c r="E283" s="299" t="str">
        <f>CONCATENATE("(",ROUND((D283/$H284)*100,1),")")</f>
        <v>(5.3)</v>
      </c>
      <c r="F283" s="302">
        <f>'Ind T6'!N116</f>
        <v>0.3761604722915135</v>
      </c>
      <c r="G283" s="299" t="str">
        <f>CONCATENATE("(",ROUND((F283/$H284)*100,1),")")</f>
        <v>(4.1)</v>
      </c>
      <c r="H283" s="302">
        <f t="shared" ref="H283" si="216">SUM(B283,D283,F283)</f>
        <v>2.457363925054429</v>
      </c>
      <c r="I283" s="299" t="str">
        <f>CONCATENATE("(",ROUND((H283/$H284)*100,1),")")</f>
        <v>(26.9)</v>
      </c>
      <c r="K283" s="302">
        <f t="shared" ref="K283:K284" si="217">B288-B283</f>
        <v>0.11949375870713586</v>
      </c>
      <c r="L283" s="302">
        <f t="shared" ref="L283:L284" si="218">D288-D283</f>
        <v>1.7465775142649909E-2</v>
      </c>
      <c r="M283" s="302">
        <f t="shared" ref="M283:M284" si="219">F288-F283</f>
        <v>2.5218818589018477E-2</v>
      </c>
      <c r="N283" s="302">
        <f t="shared" ref="N283:N284" si="220">SUM(K283:M283)</f>
        <v>0.16217835243880424</v>
      </c>
    </row>
    <row r="284" spans="1:14" x14ac:dyDescent="0.2">
      <c r="A284" s="282" t="s">
        <v>363</v>
      </c>
      <c r="B284" s="302">
        <f>SUM(B282:B283)</f>
        <v>6.9240483026778303</v>
      </c>
      <c r="C284" s="299" t="str">
        <f>CONCATENATE("(",ROUND((B284/$H284)*100,1),")")</f>
        <v>(75.8)</v>
      </c>
      <c r="D284" s="302">
        <f>SUM(D282:D283)</f>
        <v>1.1418233373704563</v>
      </c>
      <c r="E284" s="299" t="str">
        <f>CONCATENATE("(",ROUND((D284/$H284)*100,1),")")</f>
        <v>(12.5)</v>
      </c>
      <c r="F284" s="302">
        <f>SUM(F282:F283)</f>
        <v>1.0661283599517106</v>
      </c>
      <c r="G284" s="299" t="str">
        <f>CONCATENATE("(",ROUND((F284/$H284)*100,1),")")</f>
        <v>(11.7)</v>
      </c>
      <c r="H284" s="302">
        <f>SUM(H282:H283)</f>
        <v>9.1319999999999961</v>
      </c>
      <c r="I284" s="299" t="str">
        <f>CONCATENATE("(",ROUND((H284/$H284)*100,1),")")</f>
        <v>(100)</v>
      </c>
      <c r="K284" s="302">
        <f t="shared" si="217"/>
        <v>0.34661210900923223</v>
      </c>
      <c r="L284" s="302">
        <f t="shared" si="218"/>
        <v>5.5805681913292604E-2</v>
      </c>
      <c r="M284" s="302">
        <f t="shared" si="219"/>
        <v>7.6582209077477925E-2</v>
      </c>
      <c r="N284" s="302">
        <f t="shared" si="220"/>
        <v>0.47900000000000276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5.5544927408971461</v>
      </c>
      <c r="C287" s="299" t="str">
        <f>CONCATENATE("(",ROUND((B287/$H289)*100,1),")")</f>
        <v>(57.8)</v>
      </c>
      <c r="D287" s="302">
        <f>'Ind T6'!R117</f>
        <v>0.69563370346096409</v>
      </c>
      <c r="E287" s="299" t="str">
        <f>CONCATENATE("(",ROUND((D287/$H289)*100,1),")")</f>
        <v>(7.2)</v>
      </c>
      <c r="F287" s="302">
        <f>'Ind T6'!S117</f>
        <v>0.74133127814865651</v>
      </c>
      <c r="G287" s="299" t="str">
        <f>CONCATENATE("(",ROUND((F287/$H289)*100,1),")")</f>
        <v>(7.7)</v>
      </c>
      <c r="H287" s="302">
        <f>SUM(B287,D287,F287)</f>
        <v>6.9914577225067669</v>
      </c>
      <c r="I287" s="299" t="str">
        <f>CONCATENATE("(",ROUND((H287/$H289)*100,1),")")</f>
        <v>(72.7)</v>
      </c>
      <c r="K287" s="302">
        <f>B292-B287</f>
        <v>0.21780884168176762</v>
      </c>
      <c r="L287" s="302">
        <f>D292-D287</f>
        <v>4.1026041935243063E-2</v>
      </c>
      <c r="M287" s="302">
        <f>F292-F287</f>
        <v>5.5006547798556404E-2</v>
      </c>
      <c r="N287" s="302">
        <f>SUM(K287:M287)</f>
        <v>0.31384143141556708</v>
      </c>
    </row>
    <row r="288" spans="1:14" x14ac:dyDescent="0.2">
      <c r="A288" s="282" t="s">
        <v>365</v>
      </c>
      <c r="B288" s="302">
        <f>'Ind T6'!Q116</f>
        <v>1.7161676707899163</v>
      </c>
      <c r="C288" s="299" t="str">
        <f>CONCATENATE("(",ROUND((B288/$H289)*100,1),")")</f>
        <v>(17.9)</v>
      </c>
      <c r="D288" s="302">
        <f>'Ind T6'!R116</f>
        <v>0.50199531582278478</v>
      </c>
      <c r="E288" s="299" t="str">
        <f>CONCATENATE("(",ROUND((D288/$H289)*100,1),")")</f>
        <v>(5.2)</v>
      </c>
      <c r="F288" s="302">
        <f>'Ind T6'!S116</f>
        <v>0.40137929088053198</v>
      </c>
      <c r="G288" s="299" t="str">
        <f>CONCATENATE("(",ROUND((F288/$H289)*100,1),")")</f>
        <v>(4.2)</v>
      </c>
      <c r="H288" s="302">
        <f t="shared" ref="H288" si="221">SUM(B288,D288,F288)</f>
        <v>2.6195422774932333</v>
      </c>
      <c r="I288" s="299" t="str">
        <f>CONCATENATE("(",ROUND((H288/$H289)*100,1),")")</f>
        <v>(27.3)</v>
      </c>
      <c r="K288" s="302">
        <f t="shared" ref="K288:K289" si="222">B293-B288</f>
        <v>0.16423193958169624</v>
      </c>
      <c r="L288" s="302">
        <f t="shared" ref="L288:L289" si="223">D293-D288</f>
        <v>7.1586247784871659E-3</v>
      </c>
      <c r="M288" s="302">
        <f t="shared" ref="M288:M289" si="224">F293-F288</f>
        <v>2.1768004224262505E-2</v>
      </c>
      <c r="N288" s="302">
        <f t="shared" ref="N288:N289" si="225">SUM(K288:M288)</f>
        <v>0.19315856858444591</v>
      </c>
    </row>
    <row r="289" spans="1:14" x14ac:dyDescent="0.2">
      <c r="A289" s="282" t="s">
        <v>363</v>
      </c>
      <c r="B289" s="302">
        <f>SUM(B287:B288)</f>
        <v>7.2706604116870626</v>
      </c>
      <c r="C289" s="299" t="str">
        <f>CONCATENATE("(",ROUND((B289/$H289)*100,1),")")</f>
        <v>(75.6)</v>
      </c>
      <c r="D289" s="302">
        <f>SUM(D287:D288)</f>
        <v>1.1976290192837489</v>
      </c>
      <c r="E289" s="299" t="str">
        <f>CONCATENATE("(",ROUND((D289/$H289)*100,1),")")</f>
        <v>(12.5)</v>
      </c>
      <c r="F289" s="302">
        <f>SUM(F287:F288)</f>
        <v>1.1427105690291885</v>
      </c>
      <c r="G289" s="299" t="str">
        <f>CONCATENATE("(",ROUND((F289/$H289)*100,1),")")</f>
        <v>(11.9)</v>
      </c>
      <c r="H289" s="302">
        <f>SUM(H287:H288)</f>
        <v>9.6110000000000007</v>
      </c>
      <c r="I289" s="299" t="str">
        <f>CONCATENATE("(",ROUND((H289/$H289)*100,1),")")</f>
        <v>(100)</v>
      </c>
      <c r="K289" s="302">
        <f t="shared" si="222"/>
        <v>0.38204078126346364</v>
      </c>
      <c r="L289" s="302">
        <f t="shared" si="223"/>
        <v>4.8184666713730229E-2</v>
      </c>
      <c r="M289" s="302">
        <f t="shared" si="224"/>
        <v>7.6774552022818909E-2</v>
      </c>
      <c r="N289" s="302">
        <f t="shared" si="225"/>
        <v>0.50700000000001277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5.7723015825789137</v>
      </c>
      <c r="C292" s="299" t="str">
        <f>CONCATENATE("(",ROUND((B292/$H294)*100,1),")")</f>
        <v>(57)</v>
      </c>
      <c r="D292" s="302">
        <f>'Ind T6'!W117</f>
        <v>0.73665974539620716</v>
      </c>
      <c r="E292" s="299" t="str">
        <f>CONCATENATE("(",ROUND((D292/$H294)*100,1),")")</f>
        <v>(7.3)</v>
      </c>
      <c r="F292" s="302">
        <f>'Ind T6'!X117</f>
        <v>0.79633782594721292</v>
      </c>
      <c r="G292" s="299" t="str">
        <f>CONCATENATE("(",ROUND((F292/$H294)*100,1),")")</f>
        <v>(7.9)</v>
      </c>
      <c r="H292" s="302">
        <f>SUM(B292,D292,F292)</f>
        <v>7.3052991539223342</v>
      </c>
      <c r="I292" s="299" t="str">
        <f>CONCATENATE("(",ROUND((H292/$H294)*100,1),")")</f>
        <v>(72.2)</v>
      </c>
      <c r="K292" s="302">
        <f>B292-B282</f>
        <v>0.44492719198386421</v>
      </c>
      <c r="L292" s="302">
        <f>D292-D282</f>
        <v>7.9365948705885758E-2</v>
      </c>
      <c r="M292" s="302">
        <f>F292-F282</f>
        <v>0.1063699382870158</v>
      </c>
      <c r="N292" s="302">
        <f>SUM(K292:M292)</f>
        <v>0.63066307897676577</v>
      </c>
    </row>
    <row r="293" spans="1:14" x14ac:dyDescent="0.2">
      <c r="A293" s="282" t="s">
        <v>365</v>
      </c>
      <c r="B293" s="302">
        <f>'Ind T6'!V116</f>
        <v>1.8803996103716125</v>
      </c>
      <c r="C293" s="299" t="str">
        <f>CONCATENATE("(",ROUND((B293/$H294)*100,1),")")</f>
        <v>(18.6)</v>
      </c>
      <c r="D293" s="302">
        <f>'Ind T6'!W116</f>
        <v>0.50915394060127195</v>
      </c>
      <c r="E293" s="299" t="str">
        <f>CONCATENATE("(",ROUND((D293/$H294)*100,1),")")</f>
        <v>(5)</v>
      </c>
      <c r="F293" s="302">
        <f>'Ind T6'!X116</f>
        <v>0.42314729510479449</v>
      </c>
      <c r="G293" s="299" t="str">
        <f>CONCATENATE("(",ROUND((F293/$H294)*100,1),")")</f>
        <v>(4.2)</v>
      </c>
      <c r="H293" s="302">
        <f t="shared" ref="H293" si="226">SUM(B293,D293,F293)</f>
        <v>2.812700846077679</v>
      </c>
      <c r="I293" s="299" t="str">
        <f>CONCATENATE("(",ROUND((H293/$H294)*100,1),")")</f>
        <v>(27.8)</v>
      </c>
      <c r="K293" s="302">
        <f t="shared" ref="K293:K294" si="227">B293-B283</f>
        <v>0.2837256982888321</v>
      </c>
      <c r="L293" s="302">
        <f t="shared" ref="L293:L294" si="228">D293-D283</f>
        <v>2.4624399921137075E-2</v>
      </c>
      <c r="M293" s="302">
        <f t="shared" ref="M293:M294" si="229">F293-F283</f>
        <v>4.6986822813280982E-2</v>
      </c>
      <c r="N293" s="302">
        <f t="shared" ref="N293:N294" si="230">SUM(K293:M293)</f>
        <v>0.35533692102325015</v>
      </c>
    </row>
    <row r="294" spans="1:14" x14ac:dyDescent="0.2">
      <c r="A294" s="282" t="s">
        <v>363</v>
      </c>
      <c r="B294" s="302">
        <f>SUM(B292:B293)</f>
        <v>7.6527011929505262</v>
      </c>
      <c r="C294" s="299" t="str">
        <f>CONCATENATE("(",ROUND((B294/$H294)*100,1),")")</f>
        <v>(75.6)</v>
      </c>
      <c r="D294" s="302">
        <f>SUM(D292:D293)</f>
        <v>1.2458136859974791</v>
      </c>
      <c r="E294" s="299" t="str">
        <f>CONCATENATE("(",ROUND((D294/$H294)*100,1),")")</f>
        <v>(12.3)</v>
      </c>
      <c r="F294" s="302">
        <f>SUM(F292:F293)</f>
        <v>1.2194851210520075</v>
      </c>
      <c r="G294" s="299" t="str">
        <f>CONCATENATE("(",ROUND((F294/$H294)*100,1),")")</f>
        <v>(12.1)</v>
      </c>
      <c r="H294" s="302">
        <f>SUM(H292:H293)</f>
        <v>10.118000000000013</v>
      </c>
      <c r="I294" s="299" t="str">
        <f>CONCATENATE("(",ROUND((H294/$H294)*100,1),")")</f>
        <v>(100)</v>
      </c>
      <c r="K294" s="302">
        <f t="shared" si="227"/>
        <v>0.72865289027269586</v>
      </c>
      <c r="L294" s="302">
        <f t="shared" si="228"/>
        <v>0.10399034862702283</v>
      </c>
      <c r="M294" s="302">
        <f t="shared" si="229"/>
        <v>0.15335676110029683</v>
      </c>
      <c r="N294" s="302">
        <f t="shared" si="230"/>
        <v>0.98600000000001553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7.042319681875659</v>
      </c>
      <c r="C303" s="299" t="str">
        <f>CONCATENATE("(",ROUND((B303/$H305)*100,1),")")</f>
        <v>(45.5)</v>
      </c>
      <c r="D303" s="302">
        <f>'Ind T6'!M126</f>
        <v>0.23056922114297904</v>
      </c>
      <c r="E303" s="299" t="str">
        <f>CONCATENATE("(",ROUND((D303/$H305)*100,1),")")</f>
        <v>(1.5)</v>
      </c>
      <c r="F303" s="302">
        <f>'Ind T6'!N126</f>
        <v>0.36909018512891012</v>
      </c>
      <c r="G303" s="299" t="str">
        <f>CONCATENATE("(",ROUND((F303/$H305)*100,1),")")</f>
        <v>(2.4)</v>
      </c>
      <c r="H303" s="302">
        <f>SUM(B303,D303,F303)</f>
        <v>7.641979088147548</v>
      </c>
      <c r="I303" s="299" t="str">
        <f>CONCATENATE("(",ROUND((H303/$H305)*100,1),")")</f>
        <v>(49.4)</v>
      </c>
      <c r="K303" s="302">
        <f>B308-B303</f>
        <v>2.9294945643805193E-3</v>
      </c>
      <c r="L303" s="302">
        <f>D308-D303</f>
        <v>9.5873086659976348E-3</v>
      </c>
      <c r="M303" s="302">
        <f>F308-F303</f>
        <v>1.8854978418958335E-2</v>
      </c>
      <c r="N303" s="302">
        <f>SUM(K303:M303)</f>
        <v>3.1371781649336489E-2</v>
      </c>
    </row>
    <row r="304" spans="1:14" x14ac:dyDescent="0.2">
      <c r="A304" s="282" t="s">
        <v>365</v>
      </c>
      <c r="B304" s="302">
        <f>'Ind T6'!L125</f>
        <v>5.6072281405312339</v>
      </c>
      <c r="C304" s="299" t="str">
        <f>CONCATENATE("(",ROUND((B304/$H305)*100,1),")")</f>
        <v>(36.2)</v>
      </c>
      <c r="D304" s="302">
        <f>'Ind T6'!M125</f>
        <v>2.1023965479682554</v>
      </c>
      <c r="E304" s="299" t="str">
        <f>CONCATENATE("(",ROUND((D304/$H305)*100,1),")")</f>
        <v>(13.6)</v>
      </c>
      <c r="F304" s="302">
        <f>'Ind T6'!N125</f>
        <v>0.12739622335296591</v>
      </c>
      <c r="G304" s="299" t="str">
        <f>CONCATENATE("(",ROUND((F304/$H305)*100,1),")")</f>
        <v>(0.8)</v>
      </c>
      <c r="H304" s="302">
        <f t="shared" ref="H304" si="231">SUM(B304,D304,F304)</f>
        <v>7.8370209118524548</v>
      </c>
      <c r="I304" s="299" t="str">
        <f>CONCATENATE("(",ROUND((H304/$H305)*100,1),")")</f>
        <v>(50.6)</v>
      </c>
      <c r="K304" s="302">
        <f t="shared" ref="K304:K305" si="232">B309-B304</f>
        <v>-2.1212366885584366E-2</v>
      </c>
      <c r="L304" s="302">
        <f t="shared" ref="L304:L305" si="233">D309-D304</f>
        <v>-3.0485993544501433E-2</v>
      </c>
      <c r="M304" s="302">
        <f t="shared" ref="M304:M305" si="234">F309-F304</f>
        <v>5.3265787807432463E-3</v>
      </c>
      <c r="N304" s="302">
        <f t="shared" ref="N304:N305" si="235">SUM(K304:M304)</f>
        <v>-4.6371781649342553E-2</v>
      </c>
    </row>
    <row r="305" spans="1:14" x14ac:dyDescent="0.2">
      <c r="A305" s="282" t="s">
        <v>363</v>
      </c>
      <c r="B305" s="302">
        <f>SUM(B303:B304)</f>
        <v>12.649547822406893</v>
      </c>
      <c r="C305" s="299" t="str">
        <f>CONCATENATE("(",ROUND((B305/$H305)*100,1),")")</f>
        <v>(81.7)</v>
      </c>
      <c r="D305" s="302">
        <f>SUM(D303:D304)</f>
        <v>2.3329657691112344</v>
      </c>
      <c r="E305" s="299" t="str">
        <f>CONCATENATE("(",ROUND((D305/$H305)*100,1),")")</f>
        <v>(15.1)</v>
      </c>
      <c r="F305" s="302">
        <f>SUM(F303:F304)</f>
        <v>0.49648640848187603</v>
      </c>
      <c r="G305" s="299" t="str">
        <f>CONCATENATE("(",ROUND((F305/$H305)*100,1),")")</f>
        <v>(3.2)</v>
      </c>
      <c r="H305" s="302">
        <f>SUM(H303:H304)</f>
        <v>15.479000000000003</v>
      </c>
      <c r="I305" s="299" t="str">
        <f>CONCATENATE("(",ROUND((H305/$H305)*100,1),")")</f>
        <v>(100)</v>
      </c>
      <c r="K305" s="302">
        <f t="shared" si="232"/>
        <v>-1.8282872321202959E-2</v>
      </c>
      <c r="L305" s="302">
        <f t="shared" si="233"/>
        <v>-2.0898684878503992E-2</v>
      </c>
      <c r="M305" s="302">
        <f t="shared" si="234"/>
        <v>2.4181557199701553E-2</v>
      </c>
      <c r="N305" s="302">
        <f t="shared" si="235"/>
        <v>-1.5000000000005398E-2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7.0452491764400396</v>
      </c>
      <c r="C308" s="299" t="str">
        <f>CONCATENATE("(",ROUND((B308/$H310)*100,1),")")</f>
        <v>(45.6)</v>
      </c>
      <c r="D308" s="302">
        <f>'Ind T6'!R126</f>
        <v>0.24015652980897667</v>
      </c>
      <c r="E308" s="299" t="str">
        <f>CONCATENATE("(",ROUND((D308/$H310)*100,1),")")</f>
        <v>(1.6)</v>
      </c>
      <c r="F308" s="302">
        <f>'Ind T6'!S126</f>
        <v>0.38794516354786845</v>
      </c>
      <c r="G308" s="299" t="str">
        <f>CONCATENATE("(",ROUND((F308/$H310)*100,1),")")</f>
        <v>(2.5)</v>
      </c>
      <c r="H308" s="302">
        <f>SUM(B308,D308,F308)</f>
        <v>7.6733508697968853</v>
      </c>
      <c r="I308" s="299" t="str">
        <f>CONCATENATE("(",ROUND((H308/$H310)*100,1),")")</f>
        <v>(49.6)</v>
      </c>
      <c r="K308" s="302">
        <f>B313-B308</f>
        <v>-0.30700428819422143</v>
      </c>
      <c r="L308" s="302">
        <f>D313-D308</f>
        <v>5.5095776189290346E-3</v>
      </c>
      <c r="M308" s="302">
        <f>F313-F308</f>
        <v>-2.0513433811991111E-3</v>
      </c>
      <c r="N308" s="302">
        <f>SUM(K308:M308)</f>
        <v>-0.30354605395649153</v>
      </c>
    </row>
    <row r="309" spans="1:14" x14ac:dyDescent="0.2">
      <c r="A309" s="282" t="s">
        <v>365</v>
      </c>
      <c r="B309" s="302">
        <f>'Ind T6'!Q125</f>
        <v>5.5860157736456495</v>
      </c>
      <c r="C309" s="299" t="str">
        <f>CONCATENATE("(",ROUND((B309/$H310)*100,1),")")</f>
        <v>(36.1)</v>
      </c>
      <c r="D309" s="302">
        <f>'Ind T6'!R125</f>
        <v>2.0719105544237539</v>
      </c>
      <c r="E309" s="299" t="str">
        <f>CONCATENATE("(",ROUND((D309/$H310)*100,1),")")</f>
        <v>(13.4)</v>
      </c>
      <c r="F309" s="302">
        <f>'Ind T6'!S125</f>
        <v>0.13272280213370916</v>
      </c>
      <c r="G309" s="299" t="str">
        <f>CONCATENATE("(",ROUND((F309/$H310)*100,1),")")</f>
        <v>(0.9)</v>
      </c>
      <c r="H309" s="302">
        <f t="shared" ref="H309" si="236">SUM(B309,D309,F309)</f>
        <v>7.7906491302031124</v>
      </c>
      <c r="I309" s="299" t="str">
        <f>CONCATENATE("(",ROUND((H309/$H310)*100,1),")")</f>
        <v>(50.4)</v>
      </c>
      <c r="K309" s="302">
        <f t="shared" ref="K309:K310" si="237">B314-B309</f>
        <v>-0.26075241810292304</v>
      </c>
      <c r="L309" s="302">
        <f t="shared" ref="L309:L310" si="238">D314-D309</f>
        <v>-0.11496681271176135</v>
      </c>
      <c r="M309" s="302">
        <f t="shared" ref="M309:M310" si="239">F314-F309</f>
        <v>-3.7347152287967589E-3</v>
      </c>
      <c r="N309" s="302">
        <f t="shared" ref="N309:N310" si="240">SUM(K309:M309)</f>
        <v>-0.37945394604348115</v>
      </c>
    </row>
    <row r="310" spans="1:14" x14ac:dyDescent="0.2">
      <c r="A310" s="282" t="s">
        <v>363</v>
      </c>
      <c r="B310" s="302">
        <f>SUM(B308:B309)</f>
        <v>12.63126495008569</v>
      </c>
      <c r="C310" s="299" t="str">
        <f>CONCATENATE("(",ROUND((B310/$H310)*100,1),")")</f>
        <v>(81.7)</v>
      </c>
      <c r="D310" s="302">
        <f>SUM(D308:D309)</f>
        <v>2.3120670842327304</v>
      </c>
      <c r="E310" s="299" t="str">
        <f>CONCATENATE("(",ROUND((D310/$H310)*100,1),")")</f>
        <v>(15)</v>
      </c>
      <c r="F310" s="302">
        <f>SUM(F308:F309)</f>
        <v>0.52066796568157758</v>
      </c>
      <c r="G310" s="299" t="str">
        <f>CONCATENATE("(",ROUND((F310/$H310)*100,1),")")</f>
        <v>(3.4)</v>
      </c>
      <c r="H310" s="302">
        <f>SUM(H308:H309)</f>
        <v>15.463999999999999</v>
      </c>
      <c r="I310" s="299" t="str">
        <f>CONCATENATE("(",ROUND((H310/$H310)*100,1),")")</f>
        <v>(100)</v>
      </c>
      <c r="K310" s="302">
        <f t="shared" si="237"/>
        <v>-0.56775670629714625</v>
      </c>
      <c r="L310" s="302">
        <f t="shared" si="238"/>
        <v>-0.10945723509283223</v>
      </c>
      <c r="M310" s="302">
        <f t="shared" si="239"/>
        <v>-5.7860586099958145E-3</v>
      </c>
      <c r="N310" s="302">
        <f t="shared" si="240"/>
        <v>-0.68299999999997429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6.7382448882458181</v>
      </c>
      <c r="C313" s="299" t="str">
        <f>CONCATENATE("(",ROUND((B313/$H315)*100,1),")")</f>
        <v>(45.6)</v>
      </c>
      <c r="D313" s="302">
        <f>'Ind T6'!W126</f>
        <v>0.24566610742790571</v>
      </c>
      <c r="E313" s="299" t="str">
        <f>CONCATENATE("(",ROUND((D313/$H315)*100,1),")")</f>
        <v>(1.7)</v>
      </c>
      <c r="F313" s="302">
        <f>'Ind T6'!X126</f>
        <v>0.38589382016666934</v>
      </c>
      <c r="G313" s="299" t="str">
        <f>CONCATENATE("(",ROUND((F313/$H315)*100,1),")")</f>
        <v>(2.6)</v>
      </c>
      <c r="H313" s="302">
        <f>SUM(B313,D313,F313)</f>
        <v>7.3698048158403928</v>
      </c>
      <c r="I313" s="299" t="str">
        <f>CONCATENATE("(",ROUND((H313/$H315)*100,1),")")</f>
        <v>(49.9)</v>
      </c>
      <c r="K313" s="302">
        <f>B313-B303</f>
        <v>-0.30407479362984091</v>
      </c>
      <c r="L313" s="302">
        <f>D313-D303</f>
        <v>1.5096886284926669E-2</v>
      </c>
      <c r="M313" s="302">
        <f>F313-F303</f>
        <v>1.6803635037759224E-2</v>
      </c>
      <c r="N313" s="302">
        <f>SUM(K313:M313)</f>
        <v>-0.27217427230715502</v>
      </c>
    </row>
    <row r="314" spans="1:14" x14ac:dyDescent="0.2">
      <c r="A314" s="282" t="s">
        <v>365</v>
      </c>
      <c r="B314" s="302">
        <f>'Ind T6'!V125</f>
        <v>5.3252633555427265</v>
      </c>
      <c r="C314" s="299" t="str">
        <f>CONCATENATE("(",ROUND((B314/$H315)*100,1),")")</f>
        <v>(36)</v>
      </c>
      <c r="D314" s="302">
        <f>'Ind T6'!W125</f>
        <v>1.9569437417119926</v>
      </c>
      <c r="E314" s="299" t="str">
        <f>CONCATENATE("(",ROUND((D314/$H315)*100,1),")")</f>
        <v>(13.2)</v>
      </c>
      <c r="F314" s="302">
        <f>'Ind T6'!X125</f>
        <v>0.1289880869049124</v>
      </c>
      <c r="G314" s="299" t="str">
        <f>CONCATENATE("(",ROUND((F314/$H315)*100,1),")")</f>
        <v>(0.9)</v>
      </c>
      <c r="H314" s="302">
        <f t="shared" ref="H314" si="241">SUM(B314,D314,F314)</f>
        <v>7.4111951841596317</v>
      </c>
      <c r="I314" s="299" t="str">
        <f>CONCATENATE("(",ROUND((H314/$H315)*100,1),")")</f>
        <v>(50.1)</v>
      </c>
      <c r="K314" s="302">
        <f t="shared" ref="K314:K315" si="242">B314-B304</f>
        <v>-0.28196478498850741</v>
      </c>
      <c r="L314" s="302">
        <f t="shared" ref="L314:L315" si="243">D314-D304</f>
        <v>-0.14545280625626278</v>
      </c>
      <c r="M314" s="302">
        <f t="shared" ref="M314:M315" si="244">F314-F304</f>
        <v>1.5918635519464874E-3</v>
      </c>
      <c r="N314" s="302">
        <f t="shared" ref="N314:N315" si="245">SUM(K314:M314)</f>
        <v>-0.42582572769282367</v>
      </c>
    </row>
    <row r="315" spans="1:14" x14ac:dyDescent="0.2">
      <c r="A315" s="282" t="s">
        <v>363</v>
      </c>
      <c r="B315" s="302">
        <f>SUM(B313:B314)</f>
        <v>12.063508243788544</v>
      </c>
      <c r="C315" s="299" t="str">
        <f>CONCATENATE("(",ROUND((B315/$H315)*100,1),")")</f>
        <v>(81.6)</v>
      </c>
      <c r="D315" s="302">
        <f>SUM(D313:D314)</f>
        <v>2.2026098491398982</v>
      </c>
      <c r="E315" s="299" t="str">
        <f>CONCATENATE("(",ROUND((D315/$H315)*100,1),")")</f>
        <v>(14.9)</v>
      </c>
      <c r="F315" s="302">
        <f>SUM(F313:F314)</f>
        <v>0.51488190707158177</v>
      </c>
      <c r="G315" s="299" t="str">
        <f>CONCATENATE("(",ROUND((F315/$H315)*100,1),")")</f>
        <v>(3.5)</v>
      </c>
      <c r="H315" s="302">
        <f>SUM(H313:H314)</f>
        <v>14.781000000000024</v>
      </c>
      <c r="I315" s="299" t="str">
        <f>CONCATENATE("(",ROUND((H315/$H315)*100,1),")")</f>
        <v>(100)</v>
      </c>
      <c r="K315" s="302">
        <f t="shared" si="242"/>
        <v>-0.58603957861834921</v>
      </c>
      <c r="L315" s="302">
        <f t="shared" si="243"/>
        <v>-0.13035591997133622</v>
      </c>
      <c r="M315" s="302">
        <f t="shared" si="244"/>
        <v>1.8395498589705739E-2</v>
      </c>
      <c r="N315" s="302">
        <f t="shared" si="245"/>
        <v>-0.69799999999997975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2.1684221157742165</v>
      </c>
      <c r="C324" s="299" t="str">
        <f>CONCATENATE("(",ROUND((B324/$H326)*100,1),")")</f>
        <v>(31.7)</v>
      </c>
      <c r="D324" s="302">
        <f>'Ind T6'!M135</f>
        <v>0.20942555185281436</v>
      </c>
      <c r="E324" s="299" t="str">
        <f>CONCATENATE("(",ROUND((D324/$H326)*100,1),")")</f>
        <v>(3.1)</v>
      </c>
      <c r="F324" s="302">
        <f>'Ind T6'!N135</f>
        <v>0.64562973761530518</v>
      </c>
      <c r="G324" s="299" t="str">
        <f>CONCATENATE("(",ROUND((F324/$H326)*100,1),")")</f>
        <v>(9.4)</v>
      </c>
      <c r="H324" s="302">
        <f>SUM(B324,D324,F324)</f>
        <v>3.0234774052423363</v>
      </c>
      <c r="I324" s="299" t="str">
        <f>CONCATENATE("(",ROUND((H324/$H326)*100,1),")")</f>
        <v>(44.1)</v>
      </c>
      <c r="K324" s="302">
        <f>B329-B324</f>
        <v>-0.2569145455988977</v>
      </c>
      <c r="L324" s="302">
        <f>D329-D324</f>
        <v>-2.4368427758067912E-2</v>
      </c>
      <c r="M324" s="302">
        <f>F329-F324</f>
        <v>-4.667886666211285E-2</v>
      </c>
      <c r="N324" s="302">
        <f>SUM(K324:M324)</f>
        <v>-0.32796184001907847</v>
      </c>
    </row>
    <row r="325" spans="1:14" x14ac:dyDescent="0.2">
      <c r="A325" s="282" t="s">
        <v>365</v>
      </c>
      <c r="B325" s="302">
        <f>'Ind T6'!L134</f>
        <v>2.6907974281521398</v>
      </c>
      <c r="C325" s="299" t="str">
        <f>CONCATENATE("(",ROUND((B325/$H326)*100,1),")")</f>
        <v>(39.3)</v>
      </c>
      <c r="D325" s="302">
        <f>'Ind T6'!M134</f>
        <v>0.82415254062050658</v>
      </c>
      <c r="E325" s="299" t="str">
        <f>CONCATENATE("(",ROUND((D325/$H326)*100,1),")")</f>
        <v>(12)</v>
      </c>
      <c r="F325" s="302">
        <f>'Ind T6'!N134</f>
        <v>0.31057262598500512</v>
      </c>
      <c r="G325" s="299" t="str">
        <f>CONCATENATE("(",ROUND((F325/$H326)*100,1),")")</f>
        <v>(4.5)</v>
      </c>
      <c r="H325" s="302">
        <f t="shared" ref="H325" si="246">SUM(B325,D325,F325)</f>
        <v>3.8255225947576519</v>
      </c>
      <c r="I325" s="299" t="str">
        <f>CONCATENATE("(",ROUND((H325/$H326)*100,1),")")</f>
        <v>(55.9)</v>
      </c>
      <c r="K325" s="302">
        <f t="shared" ref="K325:K326" si="247">B330-B325</f>
        <v>-0.23251941646399388</v>
      </c>
      <c r="L325" s="302">
        <f t="shared" ref="L325:L326" si="248">D330-D325</f>
        <v>-0.12876844961283174</v>
      </c>
      <c r="M325" s="302">
        <f t="shared" ref="M325:M326" si="249">F330-F325</f>
        <v>-3.2750293904094285E-2</v>
      </c>
      <c r="N325" s="302">
        <f t="shared" ref="N325:N326" si="250">SUM(K325:M325)</f>
        <v>-0.3940381599809199</v>
      </c>
    </row>
    <row r="326" spans="1:14" x14ac:dyDescent="0.2">
      <c r="A326" s="282" t="s">
        <v>363</v>
      </c>
      <c r="B326" s="302">
        <f>SUM(B324:B325)</f>
        <v>4.8592195439263559</v>
      </c>
      <c r="C326" s="299" t="str">
        <f>CONCATENATE("(",ROUND((B326/$H326)*100,1),")")</f>
        <v>(70.9)</v>
      </c>
      <c r="D326" s="302">
        <f>SUM(D324:D325)</f>
        <v>1.0335780924733209</v>
      </c>
      <c r="E326" s="299" t="str">
        <f>CONCATENATE("(",ROUND((D326/$H326)*100,1),")")</f>
        <v>(15.1)</v>
      </c>
      <c r="F326" s="302">
        <f>SUM(F324:F325)</f>
        <v>0.9562023636003103</v>
      </c>
      <c r="G326" s="299" t="str">
        <f>CONCATENATE("(",ROUND((F326/$H326)*100,1),")")</f>
        <v>(14)</v>
      </c>
      <c r="H326" s="302">
        <f>SUM(H324:H325)</f>
        <v>6.8489999999999878</v>
      </c>
      <c r="I326" s="299" t="str">
        <f>CONCATENATE("(",ROUND((H326/$H326)*100,1),")")</f>
        <v>(100)</v>
      </c>
      <c r="K326" s="302">
        <f t="shared" si="247"/>
        <v>-0.48943396206289158</v>
      </c>
      <c r="L326" s="302">
        <f t="shared" si="248"/>
        <v>-0.15313687737089965</v>
      </c>
      <c r="M326" s="302">
        <f t="shared" si="249"/>
        <v>-7.9429160566207191E-2</v>
      </c>
      <c r="N326" s="302">
        <f t="shared" si="250"/>
        <v>-0.72199999999999842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1.9115075701753188</v>
      </c>
      <c r="C329" s="299" t="str">
        <f>CONCATENATE("(",ROUND((B329/$H331)*100,1),")")</f>
        <v>(31.2)</v>
      </c>
      <c r="D329" s="302">
        <f>'Ind T6'!R135</f>
        <v>0.18505712409474645</v>
      </c>
      <c r="E329" s="299" t="str">
        <f>CONCATENATE("(",ROUND((D329/$H331)*100,1),")")</f>
        <v>(3)</v>
      </c>
      <c r="F329" s="302">
        <f>'Ind T6'!S135</f>
        <v>0.59895087095319233</v>
      </c>
      <c r="G329" s="299" t="str">
        <f>CONCATENATE("(",ROUND((F329/$H331)*100,1),")")</f>
        <v>(9.8)</v>
      </c>
      <c r="H329" s="302">
        <f>SUM(B329,D329,F329)</f>
        <v>2.6955155652232579</v>
      </c>
      <c r="I329" s="299" t="str">
        <f>CONCATENATE("(",ROUND((H329/$H331)*100,1),")")</f>
        <v>(44)</v>
      </c>
      <c r="K329" s="302">
        <f>B334-B329</f>
        <v>-3.996531436437234E-2</v>
      </c>
      <c r="L329" s="302">
        <f>D334-D329</f>
        <v>-5.4220745640887191E-4</v>
      </c>
      <c r="M329" s="302">
        <f>F334-F329</f>
        <v>3.8270624359288852E-2</v>
      </c>
      <c r="N329" s="302">
        <f>SUM(K329:M329)</f>
        <v>-2.2368974614923598E-3</v>
      </c>
    </row>
    <row r="330" spans="1:14" x14ac:dyDescent="0.2">
      <c r="A330" s="282" t="s">
        <v>365</v>
      </c>
      <c r="B330" s="302">
        <f>'Ind T6'!Q134</f>
        <v>2.458278011688146</v>
      </c>
      <c r="C330" s="299" t="str">
        <f>CONCATENATE("(",ROUND((B330/$H331)*100,1),")")</f>
        <v>(40.1)</v>
      </c>
      <c r="D330" s="302">
        <f>'Ind T6'!R134</f>
        <v>0.69538409100767484</v>
      </c>
      <c r="E330" s="299" t="str">
        <f>CONCATENATE("(",ROUND((D330/$H331)*100,1),")")</f>
        <v>(11.3)</v>
      </c>
      <c r="F330" s="302">
        <f>'Ind T6'!S134</f>
        <v>0.27782233208091084</v>
      </c>
      <c r="G330" s="299" t="str">
        <f>CONCATENATE("(",ROUND((F330/$H331)*100,1),")")</f>
        <v>(4.5)</v>
      </c>
      <c r="H330" s="302">
        <f t="shared" ref="H330" si="251">SUM(B330,D330,F330)</f>
        <v>3.4314844347767317</v>
      </c>
      <c r="I330" s="299" t="str">
        <f>CONCATENATE("(",ROUND((H330/$H331)*100,1),")")</f>
        <v>(56)</v>
      </c>
      <c r="K330" s="302">
        <f t="shared" ref="K330:K331" si="252">B335-B330</f>
        <v>0.11984157084362446</v>
      </c>
      <c r="L330" s="302">
        <f t="shared" ref="L330:L331" si="253">D335-D330</f>
        <v>-7.1891736386581084E-2</v>
      </c>
      <c r="M330" s="302">
        <f t="shared" ref="M330:M331" si="254">F335-F330</f>
        <v>-3.7129369955449798E-3</v>
      </c>
      <c r="N330" s="302">
        <f t="shared" ref="N330:N331" si="255">SUM(K330:M330)</f>
        <v>4.4236897461498392E-2</v>
      </c>
    </row>
    <row r="331" spans="1:14" x14ac:dyDescent="0.2">
      <c r="A331" s="282" t="s">
        <v>363</v>
      </c>
      <c r="B331" s="302">
        <f>SUM(B329:B330)</f>
        <v>4.3697855818634643</v>
      </c>
      <c r="C331" s="299" t="str">
        <f>CONCATENATE("(",ROUND((B331/$H331)*100,1),")")</f>
        <v>(71.3)</v>
      </c>
      <c r="D331" s="302">
        <f>SUM(D329:D330)</f>
        <v>0.88044121510242124</v>
      </c>
      <c r="E331" s="299" t="str">
        <f>CONCATENATE("(",ROUND((D331/$H331)*100,1),")")</f>
        <v>(14.4)</v>
      </c>
      <c r="F331" s="302">
        <f>SUM(F329:F330)</f>
        <v>0.87677320303410311</v>
      </c>
      <c r="G331" s="299" t="str">
        <f>CONCATENATE("(",ROUND((F331/$H331)*100,1),")")</f>
        <v>(14.3)</v>
      </c>
      <c r="H331" s="302">
        <f>SUM(H329:H330)</f>
        <v>6.12699999999999</v>
      </c>
      <c r="I331" s="299" t="str">
        <f>CONCATENATE("(",ROUND((H331/$H331)*100,1),")")</f>
        <v>(100)</v>
      </c>
      <c r="K331" s="302">
        <f t="shared" si="252"/>
        <v>7.9876256479252561E-2</v>
      </c>
      <c r="L331" s="302">
        <f t="shared" si="253"/>
        <v>-7.2433943842989956E-2</v>
      </c>
      <c r="M331" s="302">
        <f t="shared" si="254"/>
        <v>3.4557687363743872E-2</v>
      </c>
      <c r="N331" s="302">
        <f t="shared" si="255"/>
        <v>4.2000000000006477E-2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1.8715422558109465</v>
      </c>
      <c r="C334" s="299" t="str">
        <f>CONCATENATE("(",ROUND((B334/$H336)*100,1),")")</f>
        <v>(30.3)</v>
      </c>
      <c r="D334" s="302">
        <f>'Ind T6'!W135</f>
        <v>0.18451491663833758</v>
      </c>
      <c r="E334" s="299" t="str">
        <f>CONCATENATE("(",ROUND((D334/$H336)*100,1),")")</f>
        <v>(3)</v>
      </c>
      <c r="F334" s="302">
        <f>'Ind T6'!X135</f>
        <v>0.63722149531248118</v>
      </c>
      <c r="G334" s="299" t="str">
        <f>CONCATENATE("(",ROUND((F334/$H336)*100,1),")")</f>
        <v>(10.3)</v>
      </c>
      <c r="H334" s="302">
        <f>SUM(B334,D334,F334)</f>
        <v>2.6932786677617653</v>
      </c>
      <c r="I334" s="299" t="str">
        <f>CONCATENATE("(",ROUND((H334/$H336)*100,1),")")</f>
        <v>(43.7)</v>
      </c>
      <c r="K334" s="302">
        <f>B334-B324</f>
        <v>-0.29687985996327004</v>
      </c>
      <c r="L334" s="302">
        <f>D334-D324</f>
        <v>-2.4910635214476784E-2</v>
      </c>
      <c r="M334" s="302">
        <f>F334-F324</f>
        <v>-8.4082423028239983E-3</v>
      </c>
      <c r="N334" s="302">
        <f>SUM(K334:M334)</f>
        <v>-0.33019873748057083</v>
      </c>
    </row>
    <row r="335" spans="1:14" x14ac:dyDescent="0.2">
      <c r="A335" s="282" t="s">
        <v>365</v>
      </c>
      <c r="B335" s="302">
        <f>'Ind T6'!V134</f>
        <v>2.5781195825317704</v>
      </c>
      <c r="C335" s="299" t="str">
        <f>CONCATENATE("(",ROUND((B335/$H336)*100,1),")")</f>
        <v>(41.8)</v>
      </c>
      <c r="D335" s="302">
        <f>'Ind T6'!W134</f>
        <v>0.62349235462109376</v>
      </c>
      <c r="E335" s="299" t="str">
        <f>CONCATENATE("(",ROUND((D335/$H336)*100,1),")")</f>
        <v>(10.1)</v>
      </c>
      <c r="F335" s="302">
        <f>'Ind T6'!X134</f>
        <v>0.27410939508536586</v>
      </c>
      <c r="G335" s="299" t="str">
        <f>CONCATENATE("(",ROUND((F335/$H336)*100,1),")")</f>
        <v>(4.4)</v>
      </c>
      <c r="H335" s="302">
        <f>SUM(B335,D335,F335)</f>
        <v>3.4757213322382303</v>
      </c>
      <c r="I335" s="299" t="str">
        <f>CONCATENATE("(",ROUND((H335/$H336)*100,1),")")</f>
        <v>(56.3)</v>
      </c>
      <c r="K335" s="302">
        <f t="shared" ref="K335:K336" si="256">B335-B325</f>
        <v>-0.11267784562036942</v>
      </c>
      <c r="L335" s="302">
        <f t="shared" ref="L335:L336" si="257">D335-D325</f>
        <v>-0.20066018599941282</v>
      </c>
      <c r="M335" s="302">
        <f t="shared" ref="M335:M336" si="258">F335-F325</f>
        <v>-3.6463230899639265E-2</v>
      </c>
      <c r="N335" s="302">
        <f t="shared" ref="N335:N336" si="259">SUM(K335:M335)</f>
        <v>-0.34980126251942151</v>
      </c>
    </row>
    <row r="336" spans="1:14" x14ac:dyDescent="0.2">
      <c r="A336" s="282" t="s">
        <v>363</v>
      </c>
      <c r="B336" s="302">
        <f>SUM(B334:B335)</f>
        <v>4.4496618383427169</v>
      </c>
      <c r="C336" s="299" t="str">
        <f>CONCATENATE("(",ROUND((B336/$H336)*100,1),")")</f>
        <v>(72.1)</v>
      </c>
      <c r="D336" s="302">
        <f>SUM(D334:D335)</f>
        <v>0.80800727125943128</v>
      </c>
      <c r="E336" s="299" t="str">
        <f>CONCATENATE("(",ROUND((D336/$H336)*100,1),")")</f>
        <v>(13.1)</v>
      </c>
      <c r="F336" s="302">
        <f>SUM(F334:F335)</f>
        <v>0.91133089039784698</v>
      </c>
      <c r="G336" s="299" t="str">
        <f>CONCATENATE("(",ROUND((F336/$H336)*100,1),")")</f>
        <v>(14.8)</v>
      </c>
      <c r="H336" s="302">
        <f>SUM(H334:H335)</f>
        <v>6.1689999999999952</v>
      </c>
      <c r="I336" s="299" t="str">
        <f>CONCATENATE("(",ROUND((H336/$H336)*100,1),")")</f>
        <v>(100)</v>
      </c>
      <c r="K336" s="302">
        <f t="shared" si="256"/>
        <v>-0.40955770558363902</v>
      </c>
      <c r="L336" s="302">
        <f t="shared" si="257"/>
        <v>-0.22557082121388961</v>
      </c>
      <c r="M336" s="302">
        <f t="shared" si="258"/>
        <v>-4.4871473202463319E-2</v>
      </c>
      <c r="N336" s="302">
        <f t="shared" si="259"/>
        <v>-0.67999999999999194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13.79737296058545</v>
      </c>
      <c r="C345" s="299" t="str">
        <f>CONCATENATE("(",ROUND((B345/$H347)*100,1),")")</f>
        <v>(35.1)</v>
      </c>
      <c r="D345" s="302">
        <f>'Ind T6'!M144</f>
        <v>2.1512468875415585</v>
      </c>
      <c r="E345" s="299" t="str">
        <f>CONCATENATE("(",ROUND((D345/$H347)*100,1),")")</f>
        <v>(5.5)</v>
      </c>
      <c r="F345" s="302">
        <f>'Ind T6'!N144</f>
        <v>3.6675341478064616</v>
      </c>
      <c r="G345" s="299" t="str">
        <f>CONCATENATE("(",ROUND((F345/$H347)*100,1),")")</f>
        <v>(9.3)</v>
      </c>
      <c r="H345" s="302">
        <f>SUM(B345,D345,F345)</f>
        <v>19.61615399593347</v>
      </c>
      <c r="I345" s="299" t="str">
        <f>CONCATENATE("(",ROUND((H345/$H347)*100,1),")")</f>
        <v>(50)</v>
      </c>
      <c r="K345" s="302">
        <f>B350-B345</f>
        <v>0.65857534929811656</v>
      </c>
      <c r="L345" s="302">
        <f>D350-D345</f>
        <v>0.20796337966194356</v>
      </c>
      <c r="M345" s="302">
        <f>F350-F345</f>
        <v>0.26717506298080274</v>
      </c>
      <c r="N345" s="302">
        <f>SUM(K345:M345)</f>
        <v>1.1337137919408629</v>
      </c>
    </row>
    <row r="346" spans="1:14" x14ac:dyDescent="0.2">
      <c r="A346" s="282" t="s">
        <v>365</v>
      </c>
      <c r="B346" s="302">
        <f>'Ind T6'!L143</f>
        <v>9.5575799195721931</v>
      </c>
      <c r="C346" s="299" t="str">
        <f>CONCATENATE("(",ROUND((B346/$H347)*100,1),")")</f>
        <v>(24.3)</v>
      </c>
      <c r="D346" s="302">
        <f>'Ind T6'!M143</f>
        <v>5.8469199012769311</v>
      </c>
      <c r="E346" s="299" t="str">
        <f>CONCATENATE("(",ROUND((D346/$H347)*100,1),")")</f>
        <v>(14.9)</v>
      </c>
      <c r="F346" s="302">
        <f>'Ind T6'!N143</f>
        <v>4.2373461832173822</v>
      </c>
      <c r="G346" s="299" t="str">
        <f>CONCATENATE("(",ROUND((F346/$H347)*100,1),")")</f>
        <v>(10.8)</v>
      </c>
      <c r="H346" s="302">
        <f t="shared" ref="H346" si="260">SUM(B346,D346,F346)</f>
        <v>19.641846004066508</v>
      </c>
      <c r="I346" s="299" t="str">
        <f>CONCATENATE("(",ROUND((H346/$H347)*100,1),")")</f>
        <v>(50)</v>
      </c>
      <c r="K346" s="302">
        <f t="shared" ref="K346:K347" si="261">B351-B346</f>
        <v>0.74528856526572618</v>
      </c>
      <c r="L346" s="302">
        <f t="shared" ref="L346:L347" si="262">D351-D346</f>
        <v>0.52543283422286002</v>
      </c>
      <c r="M346" s="302">
        <f t="shared" ref="M346:M347" si="263">F351-F346</f>
        <v>0.45156480857053793</v>
      </c>
      <c r="N346" s="302">
        <f t="shared" ref="N346:N347" si="264">SUM(K346:M346)</f>
        <v>1.7222862080591241</v>
      </c>
    </row>
    <row r="347" spans="1:14" x14ac:dyDescent="0.2">
      <c r="A347" s="282" t="s">
        <v>363</v>
      </c>
      <c r="B347" s="302">
        <f>SUM(B345:B346)</f>
        <v>23.354952880157644</v>
      </c>
      <c r="C347" s="299" t="str">
        <f>CONCATENATE("(",ROUND((B347/$H347)*100,1),")")</f>
        <v>(59.5)</v>
      </c>
      <c r="D347" s="302">
        <f>SUM(D345:D346)</f>
        <v>7.9981667888184891</v>
      </c>
      <c r="E347" s="299" t="str">
        <f>CONCATENATE("(",ROUND((D347/$H347)*100,1),")")</f>
        <v>(20.4)</v>
      </c>
      <c r="F347" s="302">
        <f>SUM(F345:F346)</f>
        <v>7.9048803310238434</v>
      </c>
      <c r="G347" s="299" t="str">
        <f>CONCATENATE("(",ROUND((F347/$H347)*100,1),")")</f>
        <v>(20.1)</v>
      </c>
      <c r="H347" s="302">
        <f>SUM(H345:H346)</f>
        <v>39.257999999999981</v>
      </c>
      <c r="I347" s="299" t="str">
        <f>CONCATENATE("(",ROUND((H347/$H347)*100,1),")")</f>
        <v>(100)</v>
      </c>
      <c r="K347" s="302">
        <f t="shared" si="261"/>
        <v>1.4038639145638427</v>
      </c>
      <c r="L347" s="302">
        <f t="shared" si="262"/>
        <v>0.73339621388480403</v>
      </c>
      <c r="M347" s="302">
        <f t="shared" si="263"/>
        <v>0.71873987155134067</v>
      </c>
      <c r="N347" s="302">
        <f t="shared" si="264"/>
        <v>2.8559999999999874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14.455948309883567</v>
      </c>
      <c r="C350" s="299" t="str">
        <f>CONCATENATE("(",ROUND((B350/$H352)*100,1),")")</f>
        <v>(34.3)</v>
      </c>
      <c r="D350" s="302">
        <f>'Ind T6'!R144</f>
        <v>2.359210267203502</v>
      </c>
      <c r="E350" s="299" t="str">
        <f>CONCATENATE("(",ROUND((D350/$H352)*100,1),")")</f>
        <v>(5.6)</v>
      </c>
      <c r="F350" s="302">
        <f>'Ind T6'!S144</f>
        <v>3.9347092107872643</v>
      </c>
      <c r="G350" s="299" t="str">
        <f>CONCATENATE("(",ROUND((F350/$H352)*100,1),")")</f>
        <v>(9.3)</v>
      </c>
      <c r="H350" s="302">
        <f>SUM(B350,D350,F350)</f>
        <v>20.749867787874333</v>
      </c>
      <c r="I350" s="299" t="str">
        <f>CONCATENATE("(",ROUND((H350/$H352)*100,1),")")</f>
        <v>(49.3)</v>
      </c>
      <c r="K350" s="302">
        <f>B355-B350</f>
        <v>0.92380747989398415</v>
      </c>
      <c r="L350" s="302">
        <f>D355-D350</f>
        <v>0.34564420213349711</v>
      </c>
      <c r="M350" s="302">
        <f>F355-F350</f>
        <v>0.39469954193065826</v>
      </c>
      <c r="N350" s="302">
        <f>SUM(K350:M350)</f>
        <v>1.6641512239581395</v>
      </c>
    </row>
    <row r="351" spans="1:14" x14ac:dyDescent="0.2">
      <c r="A351" s="282" t="s">
        <v>365</v>
      </c>
      <c r="B351" s="302">
        <f>'Ind T6'!Q143</f>
        <v>10.302868484837919</v>
      </c>
      <c r="C351" s="299" t="str">
        <f>CONCATENATE("(",ROUND((B351/$H352)*100,1),")")</f>
        <v>(24.5)</v>
      </c>
      <c r="D351" s="302">
        <f>'Ind T6'!R143</f>
        <v>6.3723527354997911</v>
      </c>
      <c r="E351" s="299" t="str">
        <f>CONCATENATE("(",ROUND((D351/$H352)*100,1),")")</f>
        <v>(15.1)</v>
      </c>
      <c r="F351" s="302">
        <f>'Ind T6'!S143</f>
        <v>4.6889109917879201</v>
      </c>
      <c r="G351" s="299" t="str">
        <f>CONCATENATE("(",ROUND((F351/$H352)*100,1),")")</f>
        <v>(11.1)</v>
      </c>
      <c r="H351" s="302">
        <f t="shared" ref="H351" si="265">SUM(B351,D351,F351)</f>
        <v>21.364132212125632</v>
      </c>
      <c r="I351" s="299" t="str">
        <f>CONCATENATE("(",ROUND((H351/$H352)*100,1),")")</f>
        <v>(50.7)</v>
      </c>
      <c r="K351" s="302">
        <f t="shared" ref="K351:K352" si="266">B356-B351</f>
        <v>0.98045971514650887</v>
      </c>
      <c r="L351" s="302">
        <f t="shared" ref="L351:L352" si="267">D356-D351</f>
        <v>0.70942222763660023</v>
      </c>
      <c r="M351" s="302">
        <f t="shared" ref="M351:M352" si="268">F356-F351</f>
        <v>0.68496683325871111</v>
      </c>
      <c r="N351" s="302">
        <f t="shared" ref="N351:N352" si="269">SUM(K351:M351)</f>
        <v>2.3748487760418202</v>
      </c>
    </row>
    <row r="352" spans="1:14" x14ac:dyDescent="0.2">
      <c r="A352" s="282" t="s">
        <v>363</v>
      </c>
      <c r="B352" s="302">
        <f>SUM(B350:B351)</f>
        <v>24.758816794721486</v>
      </c>
      <c r="C352" s="299" t="str">
        <f>CONCATENATE("(",ROUND((B352/$H352)*100,1),")")</f>
        <v>(58.8)</v>
      </c>
      <c r="D352" s="302">
        <f>SUM(D350:D351)</f>
        <v>8.7315630027032931</v>
      </c>
      <c r="E352" s="299" t="str">
        <f>CONCATENATE("(",ROUND((D352/$H352)*100,1),")")</f>
        <v>(20.7)</v>
      </c>
      <c r="F352" s="302">
        <f>SUM(F350:F351)</f>
        <v>8.623620202575184</v>
      </c>
      <c r="G352" s="299" t="str">
        <f>CONCATENATE("(",ROUND((F352/$H352)*100,1),")")</f>
        <v>(20.5)</v>
      </c>
      <c r="H352" s="302">
        <f>SUM(H350:H351)</f>
        <v>42.113999999999962</v>
      </c>
      <c r="I352" s="299" t="str">
        <f>CONCATENATE("(",ROUND((H352/$H352)*100,1),")")</f>
        <v>(100)</v>
      </c>
      <c r="K352" s="302">
        <f t="shared" si="266"/>
        <v>1.904267195040493</v>
      </c>
      <c r="L352" s="302">
        <f t="shared" si="267"/>
        <v>1.0550664297700969</v>
      </c>
      <c r="M352" s="302">
        <f t="shared" si="268"/>
        <v>1.0796663751893707</v>
      </c>
      <c r="N352" s="302">
        <f t="shared" si="269"/>
        <v>4.0389999999999606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15.379755789777551</v>
      </c>
      <c r="C355" s="299" t="str">
        <f>CONCATENATE("(",ROUND((B355/$H357)*100,1),")")</f>
        <v>(33.3)</v>
      </c>
      <c r="D355" s="302">
        <f>'Ind T6'!W144</f>
        <v>2.7048544693369991</v>
      </c>
      <c r="E355" s="299" t="str">
        <f>CONCATENATE("(",ROUND((D355/$H357)*100,1),")")</f>
        <v>(5.9)</v>
      </c>
      <c r="F355" s="302">
        <f>'Ind T6'!X144</f>
        <v>4.3294087527179226</v>
      </c>
      <c r="G355" s="299" t="str">
        <f>CONCATENATE("(",ROUND((F355/$H357)*100,1),")")</f>
        <v>(9.4)</v>
      </c>
      <c r="H355" s="302">
        <f>SUM(B355,D355,F355)</f>
        <v>22.414019011832472</v>
      </c>
      <c r="I355" s="299" t="str">
        <f>CONCATENATE("(",ROUND((H355/$H357)*100,1),")")</f>
        <v>(48.6)</v>
      </c>
      <c r="K355" s="302">
        <f>B355-B345</f>
        <v>1.5823828291921007</v>
      </c>
      <c r="L355" s="302">
        <f>D355-D345</f>
        <v>0.55360758179544067</v>
      </c>
      <c r="M355" s="302">
        <f>F355-F345</f>
        <v>0.661874604911461</v>
      </c>
      <c r="N355" s="302">
        <f>SUM(K355:M355)</f>
        <v>2.7978650158990024</v>
      </c>
    </row>
    <row r="356" spans="1:14" x14ac:dyDescent="0.2">
      <c r="A356" s="282" t="s">
        <v>365</v>
      </c>
      <c r="B356" s="302">
        <f>'Ind T6'!V143</f>
        <v>11.283328199984428</v>
      </c>
      <c r="C356" s="299" t="str">
        <f>CONCATENATE("(",ROUND((B356/$H357)*100,1),")")</f>
        <v>(24.4)</v>
      </c>
      <c r="D356" s="302">
        <f>'Ind T6'!W143</f>
        <v>7.0817749631363913</v>
      </c>
      <c r="E356" s="299" t="str">
        <f>CONCATENATE("(",ROUND((D356/$H357)*100,1),")")</f>
        <v>(15.3)</v>
      </c>
      <c r="F356" s="302">
        <f>'Ind T6'!X143</f>
        <v>5.3738778250466313</v>
      </c>
      <c r="G356" s="299" t="str">
        <f>CONCATENATE("(",ROUND((F356/$H357)*100,1),")")</f>
        <v>(11.6)</v>
      </c>
      <c r="H356" s="302">
        <f t="shared" ref="H356" si="270">SUM(B356,D356,F356)</f>
        <v>23.738980988167452</v>
      </c>
      <c r="I356" s="299" t="str">
        <f>CONCATENATE("(",ROUND((H356/$H357)*100,1),")")</f>
        <v>(51.4)</v>
      </c>
      <c r="K356" s="302">
        <f t="shared" ref="K356:K357" si="271">B356-B346</f>
        <v>1.725748280412235</v>
      </c>
      <c r="L356" s="302">
        <f t="shared" ref="L356:L357" si="272">D356-D346</f>
        <v>1.2348550618594603</v>
      </c>
      <c r="M356" s="302">
        <f t="shared" ref="M356:M357" si="273">F356-F346</f>
        <v>1.136531641829249</v>
      </c>
      <c r="N356" s="302">
        <f t="shared" ref="N356:N357" si="274">SUM(K356:M356)</f>
        <v>4.0971349841009443</v>
      </c>
    </row>
    <row r="357" spans="1:14" x14ac:dyDescent="0.2">
      <c r="A357" s="282" t="s">
        <v>363</v>
      </c>
      <c r="B357" s="302">
        <f>SUM(B355:B356)</f>
        <v>26.663083989761979</v>
      </c>
      <c r="C357" s="299" t="str">
        <f>CONCATENATE("(",ROUND((B357/$H357)*100,1),")")</f>
        <v>(57.8)</v>
      </c>
      <c r="D357" s="302">
        <f>SUM(D355:D356)</f>
        <v>9.78662943247339</v>
      </c>
      <c r="E357" s="299" t="str">
        <f>CONCATENATE("(",ROUND((D357/$H357)*100,1),")")</f>
        <v>(21.2)</v>
      </c>
      <c r="F357" s="302">
        <f>SUM(F355:F356)</f>
        <v>9.7032865777645547</v>
      </c>
      <c r="G357" s="299" t="str">
        <f>CONCATENATE("(",ROUND((F357/$H357)*100,1),")")</f>
        <v>(21)</v>
      </c>
      <c r="H357" s="302">
        <f>SUM(H355:H356)</f>
        <v>46.152999999999921</v>
      </c>
      <c r="I357" s="299" t="str">
        <f>CONCATENATE("(",ROUND((H357/$H357)*100,1),")")</f>
        <v>(100)</v>
      </c>
      <c r="K357" s="302">
        <f t="shared" si="271"/>
        <v>3.3081311096043358</v>
      </c>
      <c r="L357" s="302">
        <f t="shared" si="272"/>
        <v>1.7884626436549009</v>
      </c>
      <c r="M357" s="302">
        <f t="shared" si="273"/>
        <v>1.7984062467407114</v>
      </c>
      <c r="N357" s="302">
        <f t="shared" si="274"/>
        <v>6.8949999999999481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9.3936732782697927</v>
      </c>
      <c r="C366" s="299" t="str">
        <f>CONCATENATE("(",ROUND((B366/$H368)*100,1),")")</f>
        <v>(32.8)</v>
      </c>
      <c r="D366" s="302">
        <f>'Ind T6'!M153</f>
        <v>2.9462179798903678</v>
      </c>
      <c r="E366" s="299" t="str">
        <f>CONCATENATE("(",ROUND((D366/$H368)*100,1),")")</f>
        <v>(10.3)</v>
      </c>
      <c r="F366" s="302">
        <f>'Ind T6'!N153</f>
        <v>2.6660957718445433</v>
      </c>
      <c r="G366" s="299" t="str">
        <f>CONCATENATE("(",ROUND((F366/$H368)*100,1),")")</f>
        <v>(9.3)</v>
      </c>
      <c r="H366" s="302">
        <f>SUM(B366,D366,F366)</f>
        <v>15.005987030004704</v>
      </c>
      <c r="I366" s="299" t="str">
        <f>CONCATENATE("(",ROUND((H366/$H368)*100,1),")")</f>
        <v>(52.3)</v>
      </c>
      <c r="K366" s="302">
        <f>B371-B366</f>
        <v>0.75912824703178217</v>
      </c>
      <c r="L366" s="302">
        <f>D371-D366</f>
        <v>0.23184021145396994</v>
      </c>
      <c r="M366" s="302">
        <f>F371-F366</f>
        <v>0.17029043045142034</v>
      </c>
      <c r="N366" s="302">
        <f>SUM(K366:M366)</f>
        <v>1.1612588889371724</v>
      </c>
    </row>
    <row r="367" spans="1:14" x14ac:dyDescent="0.2">
      <c r="A367" s="282" t="s">
        <v>365</v>
      </c>
      <c r="B367" s="302">
        <f>'Ind T6'!L152</f>
        <v>5.5266805378288391</v>
      </c>
      <c r="C367" s="299" t="str">
        <f>CONCATENATE("(",ROUND((B367/$H368)*100,1),")")</f>
        <v>(19.3)</v>
      </c>
      <c r="D367" s="302">
        <f>'Ind T6'!M152</f>
        <v>5.1067875078584555</v>
      </c>
      <c r="E367" s="299" t="str">
        <f>CONCATENATE("(",ROUND((D367/$H368)*100,1),")")</f>
        <v>(17.8)</v>
      </c>
      <c r="F367" s="302">
        <f>'Ind T6'!N152</f>
        <v>3.030544924307963</v>
      </c>
      <c r="G367" s="299" t="str">
        <f>CONCATENATE("(",ROUND((F367/$H368)*100,1),")")</f>
        <v>(10.6)</v>
      </c>
      <c r="H367" s="302">
        <f t="shared" ref="H367" si="275">SUM(B367,D367,F367)</f>
        <v>13.664012969995257</v>
      </c>
      <c r="I367" s="299" t="str">
        <f>CONCATENATE("(",ROUND((H367/$H368)*100,1),")")</f>
        <v>(47.7)</v>
      </c>
      <c r="K367" s="302">
        <f t="shared" ref="K367:K368" si="276">B372-B367</f>
        <v>0.55417652538612661</v>
      </c>
      <c r="L367" s="302">
        <f t="shared" ref="L367:L368" si="277">D372-D367</f>
        <v>0.30895373528057846</v>
      </c>
      <c r="M367" s="302">
        <f t="shared" ref="M367:M368" si="278">F372-F367</f>
        <v>0.1906108503961752</v>
      </c>
      <c r="N367" s="302">
        <f t="shared" ref="N367:N368" si="279">SUM(K367:M367)</f>
        <v>1.0537411110628803</v>
      </c>
    </row>
    <row r="368" spans="1:14" x14ac:dyDescent="0.2">
      <c r="A368" s="282" t="s">
        <v>363</v>
      </c>
      <c r="B368" s="302">
        <f>SUM(B366:B367)</f>
        <v>14.920353816098633</v>
      </c>
      <c r="C368" s="299" t="str">
        <f>CONCATENATE("(",ROUND((B368/$H368)*100,1),")")</f>
        <v>(52)</v>
      </c>
      <c r="D368" s="302">
        <f>SUM(D366:D367)</f>
        <v>8.0530054877488233</v>
      </c>
      <c r="E368" s="299" t="str">
        <f>CONCATENATE("(",ROUND((D368/$H368)*100,1),")")</f>
        <v>(28.1)</v>
      </c>
      <c r="F368" s="302">
        <f>SUM(F366:F367)</f>
        <v>5.6966406961525067</v>
      </c>
      <c r="G368" s="299" t="str">
        <f>CONCATENATE("(",ROUND((F368/$H368)*100,1),")")</f>
        <v>(19.9)</v>
      </c>
      <c r="H368" s="302">
        <f>SUM(H366:H367)</f>
        <v>28.669999999999959</v>
      </c>
      <c r="I368" s="299" t="str">
        <f>CONCATENATE("(",ROUND((H368/$H368)*100,1),")")</f>
        <v>(100)</v>
      </c>
      <c r="K368" s="302">
        <f t="shared" si="276"/>
        <v>1.3133047724179079</v>
      </c>
      <c r="L368" s="302">
        <f t="shared" si="277"/>
        <v>0.54079394673454928</v>
      </c>
      <c r="M368" s="302">
        <f t="shared" si="278"/>
        <v>0.3609012808475951</v>
      </c>
      <c r="N368" s="302">
        <f t="shared" si="279"/>
        <v>2.2150000000000523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10.152801525301575</v>
      </c>
      <c r="C371" s="299" t="str">
        <f>CONCATENATE("(",ROUND((B371/$H373)*100,1),")")</f>
        <v>(32.9)</v>
      </c>
      <c r="D371" s="302">
        <f>'Ind T6'!R153</f>
        <v>3.1780581913443378</v>
      </c>
      <c r="E371" s="299" t="str">
        <f>CONCATENATE("(",ROUND((D371/$H373)*100,1),")")</f>
        <v>(10.3)</v>
      </c>
      <c r="F371" s="302">
        <f>'Ind T6'!S153</f>
        <v>2.8363862022959636</v>
      </c>
      <c r="G371" s="299" t="str">
        <f>CONCATENATE("(",ROUND((F371/$H373)*100,1),")")</f>
        <v>(9.2)</v>
      </c>
      <c r="H371" s="302">
        <f>SUM(B371,D371,F371)</f>
        <v>16.167245918941877</v>
      </c>
      <c r="I371" s="299" t="str">
        <f>CONCATENATE("(",ROUND((H371/$H373)*100,1),")")</f>
        <v>(52.3)</v>
      </c>
      <c r="K371" s="302">
        <f>B376-B371</f>
        <v>0.6993605017640121</v>
      </c>
      <c r="L371" s="302">
        <f>D376-D371</f>
        <v>0.18765844741598148</v>
      </c>
      <c r="M371" s="302">
        <f>F376-F371</f>
        <v>0.20516313367739292</v>
      </c>
      <c r="N371" s="302">
        <f>SUM(K371:M371)</f>
        <v>1.0921820828573865</v>
      </c>
    </row>
    <row r="372" spans="1:14" x14ac:dyDescent="0.2">
      <c r="A372" s="282" t="s">
        <v>365</v>
      </c>
      <c r="B372" s="302">
        <f>'Ind T6'!Q152</f>
        <v>6.0808570632149657</v>
      </c>
      <c r="C372" s="299" t="str">
        <f>CONCATENATE("(",ROUND((B372/$H373)*100,1),")")</f>
        <v>(19.7)</v>
      </c>
      <c r="D372" s="302">
        <f>'Ind T6'!R152</f>
        <v>5.4157412431390339</v>
      </c>
      <c r="E372" s="299" t="str">
        <f>CONCATENATE("(",ROUND((D372/$H373)*100,1),")")</f>
        <v>(17.5)</v>
      </c>
      <c r="F372" s="302">
        <f>'Ind T6'!S152</f>
        <v>3.2211557747041382</v>
      </c>
      <c r="G372" s="299" t="str">
        <f>CONCATENATE("(",ROUND((F372/$H373)*100,1),")")</f>
        <v>(10.4)</v>
      </c>
      <c r="H372" s="302">
        <f t="shared" ref="H372" si="280">SUM(B372,D372,F372)</f>
        <v>14.717754081058137</v>
      </c>
      <c r="I372" s="299" t="str">
        <f>CONCATENATE("(",ROUND((H372/$H373)*100,1),")")</f>
        <v>(47.7)</v>
      </c>
      <c r="K372" s="302">
        <f t="shared" ref="K372:K373" si="281">B377-B372</f>
        <v>0.56374568662080549</v>
      </c>
      <c r="L372" s="302">
        <f t="shared" ref="L372:L373" si="282">D377-D372</f>
        <v>0.17531777267354265</v>
      </c>
      <c r="M372" s="302">
        <f t="shared" ref="M372:M373" si="283">F377-F372</f>
        <v>0.25275445784821615</v>
      </c>
      <c r="N372" s="302">
        <f t="shared" ref="N372:N373" si="284">SUM(K372:M372)</f>
        <v>0.99181791714256429</v>
      </c>
    </row>
    <row r="373" spans="1:14" x14ac:dyDescent="0.2">
      <c r="A373" s="282" t="s">
        <v>363</v>
      </c>
      <c r="B373" s="302">
        <f>SUM(B371:B372)</f>
        <v>16.233658588516541</v>
      </c>
      <c r="C373" s="299" t="str">
        <f>CONCATENATE("(",ROUND((B373/$H373)*100,1),")")</f>
        <v>(52.6)</v>
      </c>
      <c r="D373" s="302">
        <f>SUM(D371:D372)</f>
        <v>8.5937994344833726</v>
      </c>
      <c r="E373" s="299" t="str">
        <f>CONCATENATE("(",ROUND((D373/$H373)*100,1),")")</f>
        <v>(27.8)</v>
      </c>
      <c r="F373" s="302">
        <f>SUM(F371:F372)</f>
        <v>6.0575419770001018</v>
      </c>
      <c r="G373" s="299" t="str">
        <f>CONCATENATE("(",ROUND((F373/$H373)*100,1),")")</f>
        <v>(19.6)</v>
      </c>
      <c r="H373" s="302">
        <f>SUM(H371:H372)</f>
        <v>30.885000000000012</v>
      </c>
      <c r="I373" s="299" t="str">
        <f>CONCATENATE("(",ROUND((H373/$H373)*100,1),")")</f>
        <v>(100)</v>
      </c>
      <c r="K373" s="302">
        <f t="shared" si="281"/>
        <v>1.2631061883848176</v>
      </c>
      <c r="L373" s="302">
        <f t="shared" si="282"/>
        <v>0.36297622008952324</v>
      </c>
      <c r="M373" s="302">
        <f t="shared" si="283"/>
        <v>0.45791759152560907</v>
      </c>
      <c r="N373" s="302">
        <f t="shared" si="284"/>
        <v>2.0839999999999499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10.852162027065587</v>
      </c>
      <c r="C376" s="299" t="str">
        <f>CONCATENATE("(",ROUND((B376/$H378)*100,1),")")</f>
        <v>(32.9)</v>
      </c>
      <c r="D376" s="302">
        <f>'Ind T6'!W153</f>
        <v>3.3657166387603192</v>
      </c>
      <c r="E376" s="299" t="str">
        <f>CONCATENATE("(",ROUND((D376/$H378)*100,1),")")</f>
        <v>(10.2)</v>
      </c>
      <c r="F376" s="302">
        <f>'Ind T6'!X153</f>
        <v>3.0415493359733565</v>
      </c>
      <c r="G376" s="299" t="str">
        <f>CONCATENATE("(",ROUND((F376/$H378)*100,1),")")</f>
        <v>(9.2)</v>
      </c>
      <c r="H376" s="302">
        <f>SUM(B376,D376,F376)</f>
        <v>17.259428001799265</v>
      </c>
      <c r="I376" s="299" t="str">
        <f>CONCATENATE("(",ROUND((H376/$H378)*100,1),")")</f>
        <v>(52.4)</v>
      </c>
      <c r="K376" s="302">
        <f>B376-B366</f>
        <v>1.4584887487957943</v>
      </c>
      <c r="L376" s="302">
        <f>D376-D366</f>
        <v>0.41949865886995141</v>
      </c>
      <c r="M376" s="302">
        <f>F376-F366</f>
        <v>0.37545356412881326</v>
      </c>
      <c r="N376" s="302">
        <f>SUM(K376:M376)</f>
        <v>2.2534409717945589</v>
      </c>
    </row>
    <row r="377" spans="1:14" x14ac:dyDescent="0.2">
      <c r="A377" s="282" t="s">
        <v>365</v>
      </c>
      <c r="B377" s="302">
        <f>'Ind T6'!V152</f>
        <v>6.6446027498357711</v>
      </c>
      <c r="C377" s="299" t="str">
        <f>CONCATENATE("(",ROUND((B377/$H378)*100,1),")")</f>
        <v>(20.2)</v>
      </c>
      <c r="D377" s="302">
        <f>'Ind T6'!W152</f>
        <v>5.5910590158125766</v>
      </c>
      <c r="E377" s="299" t="str">
        <f>CONCATENATE("(",ROUND((D377/$H378)*100,1),")")</f>
        <v>(17)</v>
      </c>
      <c r="F377" s="302">
        <f>'Ind T6'!X152</f>
        <v>3.4739102325523543</v>
      </c>
      <c r="G377" s="299" t="str">
        <f>CONCATENATE("(",ROUND((F377/$H378)*100,1),")")</f>
        <v>(10.5)</v>
      </c>
      <c r="H377" s="302">
        <f t="shared" ref="H377" si="285">SUM(B377,D377,F377)</f>
        <v>15.709571998200703</v>
      </c>
      <c r="I377" s="299" t="str">
        <f>CONCATENATE("(",ROUND((H377/$H378)*100,1),")")</f>
        <v>(47.6)</v>
      </c>
      <c r="K377" s="302">
        <f t="shared" ref="K377:K378" si="286">B377-B367</f>
        <v>1.1179222120069321</v>
      </c>
      <c r="L377" s="302">
        <f t="shared" ref="L377:L378" si="287">D377-D367</f>
        <v>0.48427150795412111</v>
      </c>
      <c r="M377" s="302">
        <f t="shared" ref="M377:M378" si="288">F377-F367</f>
        <v>0.44336530824439135</v>
      </c>
      <c r="N377" s="302">
        <f t="shared" ref="N377:N378" si="289">SUM(K377:M377)</f>
        <v>2.0455590282054446</v>
      </c>
    </row>
    <row r="378" spans="1:14" x14ac:dyDescent="0.2">
      <c r="A378" s="282" t="s">
        <v>363</v>
      </c>
      <c r="B378" s="302">
        <f>SUM(B376:B377)</f>
        <v>17.496764776901358</v>
      </c>
      <c r="C378" s="299" t="str">
        <f>CONCATENATE("(",ROUND((B378/$H378)*100,1),")")</f>
        <v>(53.1)</v>
      </c>
      <c r="D378" s="302">
        <f>SUM(D376:D377)</f>
        <v>8.9567756545728958</v>
      </c>
      <c r="E378" s="299" t="str">
        <f>CONCATENATE("(",ROUND((D378/$H378)*100,1),")")</f>
        <v>(27.2)</v>
      </c>
      <c r="F378" s="302">
        <f>SUM(F376:F377)</f>
        <v>6.5154595685257108</v>
      </c>
      <c r="G378" s="299" t="str">
        <f>CONCATENATE("(",ROUND((F378/$H378)*100,1),")")</f>
        <v>(19.8)</v>
      </c>
      <c r="H378" s="302">
        <f>SUM(H376:H377)</f>
        <v>32.968999999999966</v>
      </c>
      <c r="I378" s="299" t="str">
        <f>CONCATENATE("(",ROUND((H378/$H378)*100,1),")")</f>
        <v>(100)</v>
      </c>
      <c r="K378" s="302">
        <f t="shared" si="286"/>
        <v>2.5764109608027255</v>
      </c>
      <c r="L378" s="302">
        <f t="shared" si="287"/>
        <v>0.90377016682407252</v>
      </c>
      <c r="M378" s="302">
        <f t="shared" si="288"/>
        <v>0.81881887237320417</v>
      </c>
      <c r="N378" s="302">
        <f t="shared" si="289"/>
        <v>4.2990000000000022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6.470172256067519</v>
      </c>
      <c r="C387" s="299" t="str">
        <f>CONCATENATE("(",ROUND((B387/$H389)*100,1),")")</f>
        <v>(36.1)</v>
      </c>
      <c r="D387" s="302">
        <f>'Ind T6'!M162</f>
        <v>1.0490882217929887</v>
      </c>
      <c r="E387" s="299" t="str">
        <f>CONCATENATE("(",ROUND((D387/$H389)*100,1),")")</f>
        <v>(5.9)</v>
      </c>
      <c r="F387" s="302">
        <f>'Ind T6'!N162</f>
        <v>0.59337048193316599</v>
      </c>
      <c r="G387" s="299" t="str">
        <f>CONCATENATE("(",ROUND((F387/$H389)*100,1),")")</f>
        <v>(3.3)</v>
      </c>
      <c r="H387" s="302">
        <f>SUM(B387,D387,F387)</f>
        <v>8.1126309597936732</v>
      </c>
      <c r="I387" s="299" t="str">
        <f>CONCATENATE("(",ROUND((H387/$H389)*100,1),")")</f>
        <v>(45.3)</v>
      </c>
      <c r="K387" s="302">
        <f>B392-B387</f>
        <v>-4.9206043420838341E-2</v>
      </c>
      <c r="L387" s="302">
        <f>D392-D387</f>
        <v>7.0662760812113756E-2</v>
      </c>
      <c r="M387" s="302">
        <f>F392-F387</f>
        <v>8.1668654729473156E-3</v>
      </c>
      <c r="N387" s="302">
        <f>SUM(K387:M387)</f>
        <v>2.9623582864222731E-2</v>
      </c>
    </row>
    <row r="388" spans="1:14" x14ac:dyDescent="0.2">
      <c r="A388" s="282" t="s">
        <v>365</v>
      </c>
      <c r="B388" s="302">
        <f>'Ind T6'!L161</f>
        <v>4.9385593685963585</v>
      </c>
      <c r="C388" s="299" t="str">
        <f>CONCATENATE("(",ROUND((B388/$H389)*100,1),")")</f>
        <v>(27.6)</v>
      </c>
      <c r="D388" s="302">
        <f>'Ind T6'!M161</f>
        <v>4.381205553920986</v>
      </c>
      <c r="E388" s="299" t="str">
        <f>CONCATENATE("(",ROUND((D388/$H389)*100,1),")")</f>
        <v>(24.5)</v>
      </c>
      <c r="F388" s="302">
        <f>'Ind T6'!N161</f>
        <v>0.47660411768898248</v>
      </c>
      <c r="G388" s="299" t="str">
        <f>CONCATENATE("(",ROUND((F388/$H389)*100,1),")")</f>
        <v>(2.7)</v>
      </c>
      <c r="H388" s="302">
        <f t="shared" ref="H388" si="290">SUM(B388,D388,F388)</f>
        <v>9.7963690402063257</v>
      </c>
      <c r="I388" s="299" t="str">
        <f>CONCATENATE("(",ROUND((H388/$H389)*100,1),")")</f>
        <v>(54.7)</v>
      </c>
      <c r="K388" s="302">
        <f t="shared" ref="K388:K389" si="291">B393-B388</f>
        <v>6.3226037526844969E-2</v>
      </c>
      <c r="L388" s="302">
        <f t="shared" ref="L388:L389" si="292">D393-D388</f>
        <v>6.5350957342527494E-2</v>
      </c>
      <c r="M388" s="302">
        <f t="shared" ref="M388:M389" si="293">F393-F388</f>
        <v>6.7994222663885773E-3</v>
      </c>
      <c r="N388" s="302">
        <f t="shared" ref="N388:N389" si="294">SUM(K388:M388)</f>
        <v>0.13537641713576104</v>
      </c>
    </row>
    <row r="389" spans="1:14" x14ac:dyDescent="0.2">
      <c r="A389" s="282" t="s">
        <v>363</v>
      </c>
      <c r="B389" s="302">
        <f>SUM(B387:B388)</f>
        <v>11.408731624663877</v>
      </c>
      <c r="C389" s="299" t="str">
        <f>CONCATENATE("(",ROUND((B389/$H389)*100,1),")")</f>
        <v>(63.7)</v>
      </c>
      <c r="D389" s="302">
        <f>SUM(D387:D388)</f>
        <v>5.4302937757139746</v>
      </c>
      <c r="E389" s="299" t="str">
        <f>CONCATENATE("(",ROUND((D389/$H389)*100,1),")")</f>
        <v>(30.3)</v>
      </c>
      <c r="F389" s="302">
        <f>SUM(F387:F388)</f>
        <v>1.0699745996221486</v>
      </c>
      <c r="G389" s="299" t="str">
        <f>CONCATENATE("(",ROUND((F389/$H389)*100,1),")")</f>
        <v>(6)</v>
      </c>
      <c r="H389" s="302">
        <f>SUM(H387:H388)</f>
        <v>17.908999999999999</v>
      </c>
      <c r="I389" s="299" t="str">
        <f>CONCATENATE("(",ROUND((H389/$H389)*100,1),")")</f>
        <v>(100)</v>
      </c>
      <c r="K389" s="302">
        <f t="shared" si="291"/>
        <v>1.401999410600574E-2</v>
      </c>
      <c r="L389" s="302">
        <f t="shared" si="292"/>
        <v>0.13601371815464081</v>
      </c>
      <c r="M389" s="302">
        <f t="shared" si="293"/>
        <v>1.4966287739335726E-2</v>
      </c>
      <c r="N389" s="302">
        <f t="shared" si="294"/>
        <v>0.16499999999998227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6.4209662126466807</v>
      </c>
      <c r="C392" s="299" t="str">
        <f>CONCATENATE("(",ROUND((B392/$H394)*100,1),")")</f>
        <v>(35.5)</v>
      </c>
      <c r="D392" s="302">
        <f>'Ind T6'!R162</f>
        <v>1.1197509826051024</v>
      </c>
      <c r="E392" s="299" t="str">
        <f>CONCATENATE("(",ROUND((D392/$H394)*100,1),")")</f>
        <v>(6.2)</v>
      </c>
      <c r="F392" s="302">
        <f>'Ind T6'!S162</f>
        <v>0.60153734740611331</v>
      </c>
      <c r="G392" s="299" t="str">
        <f>CONCATENATE("(",ROUND((F392/$H394)*100,1),")")</f>
        <v>(3.3)</v>
      </c>
      <c r="H392" s="302">
        <f>SUM(B392,D392,F392)</f>
        <v>8.1422545426578967</v>
      </c>
      <c r="I392" s="299" t="str">
        <f>CONCATENATE("(",ROUND((H392/$H394)*100,1),")")</f>
        <v>(45)</v>
      </c>
      <c r="K392" s="302">
        <f>B397-B392</f>
        <v>-0.2150463125055575</v>
      </c>
      <c r="L392" s="302">
        <f>D397-D392</f>
        <v>0.12495312316100038</v>
      </c>
      <c r="M392" s="302">
        <f>F397-F392</f>
        <v>1.1088042297052847E-2</v>
      </c>
      <c r="N392" s="302">
        <f>SUM(K392:M392)</f>
        <v>-7.9005147047504276E-2</v>
      </c>
    </row>
    <row r="393" spans="1:14" x14ac:dyDescent="0.2">
      <c r="A393" s="282" t="s">
        <v>365</v>
      </c>
      <c r="B393" s="302">
        <f>'Ind T6'!Q161</f>
        <v>5.0017854061232034</v>
      </c>
      <c r="C393" s="299" t="str">
        <f>CONCATENATE("(",ROUND((B393/$H394)*100,1),")")</f>
        <v>(27.7)</v>
      </c>
      <c r="D393" s="302">
        <f>'Ind T6'!R161</f>
        <v>4.4465565112635135</v>
      </c>
      <c r="E393" s="299" t="str">
        <f>CONCATENATE("(",ROUND((D393/$H394)*100,1),")")</f>
        <v>(24.6)</v>
      </c>
      <c r="F393" s="302">
        <f>'Ind T6'!S161</f>
        <v>0.48340353995537105</v>
      </c>
      <c r="G393" s="299" t="str">
        <f>CONCATENATE("(",ROUND((F393/$H394)*100,1),")")</f>
        <v>(2.7)</v>
      </c>
      <c r="H393" s="302">
        <f t="shared" ref="H393" si="295">SUM(B393,D393,F393)</f>
        <v>9.9317454573420871</v>
      </c>
      <c r="I393" s="299" t="str">
        <f>CONCATENATE("(",ROUND((H393/$H394)*100,1),")")</f>
        <v>(55)</v>
      </c>
      <c r="K393" s="302">
        <f t="shared" ref="K393:K394" si="296">B398-B393</f>
        <v>3.7861259864442331E-2</v>
      </c>
      <c r="L393" s="302">
        <f t="shared" ref="L393:L394" si="297">D398-D393</f>
        <v>3.5582523094838336E-2</v>
      </c>
      <c r="M393" s="302">
        <f t="shared" ref="M393:M394" si="298">F398-F393</f>
        <v>7.5613640882171151E-3</v>
      </c>
      <c r="N393" s="302">
        <f t="shared" ref="N393:N394" si="299">SUM(K393:M393)</f>
        <v>8.1005147047497783E-2</v>
      </c>
    </row>
    <row r="394" spans="1:14" x14ac:dyDescent="0.2">
      <c r="A394" s="282" t="s">
        <v>363</v>
      </c>
      <c r="B394" s="302">
        <f>SUM(B392:B393)</f>
        <v>11.422751618769883</v>
      </c>
      <c r="C394" s="299" t="str">
        <f>CONCATENATE("(",ROUND((B394/$H394)*100,1),")")</f>
        <v>(63.2)</v>
      </c>
      <c r="D394" s="302">
        <f>SUM(D392:D393)</f>
        <v>5.5663074938686155</v>
      </c>
      <c r="E394" s="299" t="str">
        <f>CONCATENATE("(",ROUND((D394/$H394)*100,1),")")</f>
        <v>(30.8)</v>
      </c>
      <c r="F394" s="302">
        <f>SUM(F392:F393)</f>
        <v>1.0849408873614843</v>
      </c>
      <c r="G394" s="299" t="str">
        <f>CONCATENATE("(",ROUND((F394/$H394)*100,1),")")</f>
        <v>(6)</v>
      </c>
      <c r="H394" s="302">
        <f>SUM(H392:H393)</f>
        <v>18.073999999999984</v>
      </c>
      <c r="I394" s="299" t="str">
        <f>CONCATENATE("(",ROUND((H394/$H394)*100,1),")")</f>
        <v>(100)</v>
      </c>
      <c r="K394" s="302">
        <f t="shared" si="296"/>
        <v>-0.17718505264111428</v>
      </c>
      <c r="L394" s="302">
        <f t="shared" si="297"/>
        <v>0.16053564625583938</v>
      </c>
      <c r="M394" s="302">
        <f t="shared" si="298"/>
        <v>1.8649406385270018E-2</v>
      </c>
      <c r="N394" s="302">
        <f t="shared" si="299"/>
        <v>1.9999999999951168E-3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6.2059199001411232</v>
      </c>
      <c r="C397" s="299" t="str">
        <f>CONCATENATE("(",ROUND((B397/$H399)*100,1),")")</f>
        <v>(34.3)</v>
      </c>
      <c r="D397" s="302">
        <f>'Ind T6'!W162</f>
        <v>1.2447041057661028</v>
      </c>
      <c r="E397" s="299" t="str">
        <f>CONCATENATE("(",ROUND((D397/$H399)*100,1),")")</f>
        <v>(6.9)</v>
      </c>
      <c r="F397" s="302">
        <f>'Ind T6'!X162</f>
        <v>0.61262538970316616</v>
      </c>
      <c r="G397" s="299" t="str">
        <f>CONCATENATE("(",ROUND((F397/$H399)*100,1),")")</f>
        <v>(3.4)</v>
      </c>
      <c r="H397" s="302">
        <f>SUM(B397,D397,F397)</f>
        <v>8.0632493956103914</v>
      </c>
      <c r="I397" s="299" t="str">
        <f>CONCATENATE("(",ROUND((H397/$H399)*100,1),")")</f>
        <v>(44.6)</v>
      </c>
      <c r="K397" s="302">
        <f>B397-B387</f>
        <v>-0.26425235592639584</v>
      </c>
      <c r="L397" s="302">
        <f>D397-D387</f>
        <v>0.19561588397311414</v>
      </c>
      <c r="M397" s="302">
        <f>F397-F387</f>
        <v>1.9254907770000163E-2</v>
      </c>
      <c r="N397" s="302">
        <f>SUM(K397:M397)</f>
        <v>-4.9381564183281546E-2</v>
      </c>
    </row>
    <row r="398" spans="1:14" x14ac:dyDescent="0.2">
      <c r="A398" s="282" t="s">
        <v>365</v>
      </c>
      <c r="B398" s="302">
        <f>'Ind T6'!V161</f>
        <v>5.0396466659876458</v>
      </c>
      <c r="C398" s="299" t="str">
        <f>CONCATENATE("(",ROUND((B398/$H399)*100,1),")")</f>
        <v>(27.9)</v>
      </c>
      <c r="D398" s="302">
        <f>'Ind T6'!W161</f>
        <v>4.4821390343583518</v>
      </c>
      <c r="E398" s="299" t="str">
        <f>CONCATENATE("(",ROUND((D398/$H399)*100,1),")")</f>
        <v>(24.8)</v>
      </c>
      <c r="F398" s="302">
        <f>'Ind T6'!X161</f>
        <v>0.49096490404358817</v>
      </c>
      <c r="G398" s="299" t="str">
        <f>CONCATENATE("(",ROUND((F398/$H399)*100,1),")")</f>
        <v>(2.7)</v>
      </c>
      <c r="H398" s="302">
        <f t="shared" ref="H398" si="300">SUM(B398,D398,F398)</f>
        <v>10.012750604389586</v>
      </c>
      <c r="I398" s="299" t="str">
        <f>CONCATENATE("(",ROUND((H398/$H399)*100,1),")")</f>
        <v>(55.4)</v>
      </c>
      <c r="K398" s="302">
        <f t="shared" ref="K398:K399" si="301">B398-B388</f>
        <v>0.1010872973912873</v>
      </c>
      <c r="L398" s="302">
        <f t="shared" ref="L398:L399" si="302">D398-D388</f>
        <v>0.10093348043736583</v>
      </c>
      <c r="M398" s="302">
        <f t="shared" ref="M398:M399" si="303">F398-F388</f>
        <v>1.4360786354605692E-2</v>
      </c>
      <c r="N398" s="302">
        <f t="shared" ref="N398:N399" si="304">SUM(K398:M398)</f>
        <v>0.21638156418325882</v>
      </c>
    </row>
    <row r="399" spans="1:14" x14ac:dyDescent="0.2">
      <c r="A399" s="282" t="s">
        <v>363</v>
      </c>
      <c r="B399" s="302">
        <f>SUM(B397:B398)</f>
        <v>11.245566566128769</v>
      </c>
      <c r="C399" s="299" t="str">
        <f>CONCATENATE("(",ROUND((B399/$H399)*100,1),")")</f>
        <v>(62.2)</v>
      </c>
      <c r="D399" s="302">
        <f>SUM(D397:D398)</f>
        <v>5.7268431401244548</v>
      </c>
      <c r="E399" s="299" t="str">
        <f>CONCATENATE("(",ROUND((D399/$H399)*100,1),")")</f>
        <v>(31.7)</v>
      </c>
      <c r="F399" s="302">
        <f>SUM(F397:F398)</f>
        <v>1.1035902937467543</v>
      </c>
      <c r="G399" s="299" t="str">
        <f>CONCATENATE("(",ROUND((F399/$H399)*100,1),")")</f>
        <v>(6.1)</v>
      </c>
      <c r="H399" s="302">
        <f>SUM(H397:H398)</f>
        <v>18.075999999999979</v>
      </c>
      <c r="I399" s="299" t="str">
        <f>CONCATENATE("(",ROUND((H399/$H399)*100,1),")")</f>
        <v>(100)</v>
      </c>
      <c r="K399" s="302">
        <f t="shared" si="301"/>
        <v>-0.16316505853510854</v>
      </c>
      <c r="L399" s="302">
        <f t="shared" si="302"/>
        <v>0.29654936441048019</v>
      </c>
      <c r="M399" s="302">
        <f t="shared" si="303"/>
        <v>3.3615694124605744E-2</v>
      </c>
      <c r="N399" s="302">
        <f t="shared" si="304"/>
        <v>0.16699999999997739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5.0825436777072763</v>
      </c>
      <c r="C408" s="299" t="str">
        <f>CONCATENATE("(",ROUND((B408/$H410)*100,1),")")</f>
        <v>(17.8)</v>
      </c>
      <c r="D408" s="302">
        <f>'Ind T6'!M171</f>
        <v>2.027978138508467</v>
      </c>
      <c r="E408" s="299" t="str">
        <f>CONCATENATE("(",ROUND((D408/$H410)*100,1),")")</f>
        <v>(7.1)</v>
      </c>
      <c r="F408" s="302">
        <f>'Ind T6'!N171</f>
        <v>0.53266216319005688</v>
      </c>
      <c r="G408" s="299" t="str">
        <f>CONCATENATE("(",ROUND((F408/$H410)*100,1),")")</f>
        <v>(1.9)</v>
      </c>
      <c r="H408" s="302">
        <f>SUM(B408,D408,F408)</f>
        <v>7.6431839794058005</v>
      </c>
      <c r="I408" s="299" t="str">
        <f>CONCATENATE("(",ROUND((H408/$H410)*100,1),")")</f>
        <v>(26.8)</v>
      </c>
      <c r="K408" s="302">
        <f>B413-B408</f>
        <v>7.4340387516030226E-2</v>
      </c>
      <c r="L408" s="302">
        <f>D413-D408</f>
        <v>8.4857697335159354E-2</v>
      </c>
      <c r="M408" s="302">
        <f>F413-F408</f>
        <v>2.5592576429640523E-2</v>
      </c>
      <c r="N408" s="302">
        <f>SUM(K408:M408)</f>
        <v>0.1847906612808301</v>
      </c>
    </row>
    <row r="409" spans="1:14" x14ac:dyDescent="0.2">
      <c r="A409" s="282" t="s">
        <v>365</v>
      </c>
      <c r="B409" s="302">
        <f>'Ind T6'!L170</f>
        <v>7.3264595721563079</v>
      </c>
      <c r="C409" s="299" t="str">
        <f>CONCATENATE("(",ROUND((B409/$H410)*100,1),")")</f>
        <v>(25.7)</v>
      </c>
      <c r="D409" s="302">
        <f>'Ind T6'!M170</f>
        <v>11.507928197117746</v>
      </c>
      <c r="E409" s="299" t="str">
        <f>CONCATENATE("(",ROUND((D409/$H410)*100,1),")")</f>
        <v>(40.4)</v>
      </c>
      <c r="F409" s="302">
        <f>'Ind T6'!N170</f>
        <v>2.002428251320143</v>
      </c>
      <c r="G409" s="299" t="str">
        <f>CONCATENATE("(",ROUND((F409/$H410)*100,1),")")</f>
        <v>(7)</v>
      </c>
      <c r="H409" s="302">
        <f t="shared" ref="H409" si="305">SUM(B409,D409,F409)</f>
        <v>20.836816020594195</v>
      </c>
      <c r="I409" s="299" t="str">
        <f>CONCATENATE("(",ROUND((H409/$H410)*100,1),")")</f>
        <v>(73.2)</v>
      </c>
      <c r="K409" s="302">
        <f t="shared" ref="K409:K410" si="306">B414-B409</f>
        <v>0.37294157989629539</v>
      </c>
      <c r="L409" s="302">
        <f t="shared" ref="L409:L410" si="307">D414-D409</f>
        <v>6.8176327151022065E-2</v>
      </c>
      <c r="M409" s="302">
        <f t="shared" ref="M409:M410" si="308">F414-F409</f>
        <v>7.909143167184185E-2</v>
      </c>
      <c r="N409" s="302">
        <f t="shared" ref="N409:N410" si="309">SUM(K409:M409)</f>
        <v>0.52020933871915931</v>
      </c>
    </row>
    <row r="410" spans="1:14" x14ac:dyDescent="0.2">
      <c r="A410" s="282" t="s">
        <v>363</v>
      </c>
      <c r="B410" s="302">
        <f>SUM(B408:B409)</f>
        <v>12.409003249863584</v>
      </c>
      <c r="C410" s="299" t="str">
        <f>CONCATENATE("(",ROUND((B410/$H410)*100,1),")")</f>
        <v>(43.6)</v>
      </c>
      <c r="D410" s="302">
        <f>SUM(D408:D409)</f>
        <v>13.535906335626212</v>
      </c>
      <c r="E410" s="299" t="str">
        <f>CONCATENATE("(",ROUND((D410/$H410)*100,1),")")</f>
        <v>(47.5)</v>
      </c>
      <c r="F410" s="302">
        <f>SUM(F408:F409)</f>
        <v>2.5350904145101998</v>
      </c>
      <c r="G410" s="299" t="str">
        <f>CONCATENATE("(",ROUND((F410/$H410)*100,1),")")</f>
        <v>(8.9)</v>
      </c>
      <c r="H410" s="302">
        <f>SUM(H408:H409)</f>
        <v>28.479999999999997</v>
      </c>
      <c r="I410" s="299" t="str">
        <f>CONCATENATE("(",ROUND((H410/$H410)*100,1),")")</f>
        <v>(100)</v>
      </c>
      <c r="K410" s="302">
        <f t="shared" si="306"/>
        <v>0.44728196741232651</v>
      </c>
      <c r="L410" s="302">
        <f t="shared" si="307"/>
        <v>0.15303402448618186</v>
      </c>
      <c r="M410" s="302">
        <f t="shared" si="308"/>
        <v>0.10468400810148237</v>
      </c>
      <c r="N410" s="302">
        <f t="shared" si="309"/>
        <v>0.70499999999999075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5.1568840652233066</v>
      </c>
      <c r="C413" s="299" t="str">
        <f>CONCATENATE("(",ROUND((B413/$H415)*100,1),")")</f>
        <v>(17.7)</v>
      </c>
      <c r="D413" s="302">
        <f>'Ind T6'!R171</f>
        <v>2.1128358358436263</v>
      </c>
      <c r="E413" s="299" t="str">
        <f>CONCATENATE("(",ROUND((D413/$H415)*100,1),")")</f>
        <v>(7.2)</v>
      </c>
      <c r="F413" s="302">
        <f>'Ind T6'!S171</f>
        <v>0.5582547396196974</v>
      </c>
      <c r="G413" s="299" t="str">
        <f>CONCATENATE("(",ROUND((F413/$H415)*100,1),")")</f>
        <v>(1.9)</v>
      </c>
      <c r="H413" s="302">
        <f>SUM(B413,D413,F413)</f>
        <v>7.8279746406866311</v>
      </c>
      <c r="I413" s="299" t="str">
        <f>CONCATENATE("(",ROUND((H413/$H415)*100,1),")")</f>
        <v>(26.8)</v>
      </c>
      <c r="K413" s="302">
        <f>B418-B413</f>
        <v>0.24791090621509682</v>
      </c>
      <c r="L413" s="302">
        <f>D418-D413</f>
        <v>0.20807338380113327</v>
      </c>
      <c r="M413" s="302">
        <f>F418-F413</f>
        <v>6.0455507431099953E-2</v>
      </c>
      <c r="N413" s="302">
        <f>SUM(K413:M413)</f>
        <v>0.51643979744733004</v>
      </c>
    </row>
    <row r="414" spans="1:14" x14ac:dyDescent="0.2">
      <c r="A414" s="282" t="s">
        <v>365</v>
      </c>
      <c r="B414" s="302">
        <f>'Ind T6'!Q170</f>
        <v>7.6994011520526033</v>
      </c>
      <c r="C414" s="299" t="str">
        <f>CONCATENATE("(",ROUND((B414/$H415)*100,1),")")</f>
        <v>(26.4)</v>
      </c>
      <c r="D414" s="302">
        <f>'Ind T6'!R170</f>
        <v>11.576104524268768</v>
      </c>
      <c r="E414" s="299" t="str">
        <f>CONCATENATE("(",ROUND((D414/$H415)*100,1),")")</f>
        <v>(39.7)</v>
      </c>
      <c r="F414" s="302">
        <f>'Ind T6'!S170</f>
        <v>2.0815196829919849</v>
      </c>
      <c r="G414" s="299" t="str">
        <f>CONCATENATE("(",ROUND((F414/$H415)*100,1),")")</f>
        <v>(7.1)</v>
      </c>
      <c r="H414" s="302">
        <f t="shared" ref="H414" si="310">SUM(B414,D414,F414)</f>
        <v>21.357025359313358</v>
      </c>
      <c r="I414" s="299" t="str">
        <f>CONCATENATE("(",ROUND((H414/$H415)*100,1),")")</f>
        <v>(73.2)</v>
      </c>
      <c r="K414" s="302">
        <f t="shared" ref="K414:K415" si="311">B419-B414</f>
        <v>0.96313894104752329</v>
      </c>
      <c r="L414" s="302">
        <f t="shared" ref="L414:L415" si="312">D419-D414</f>
        <v>0.32974212878342968</v>
      </c>
      <c r="M414" s="302">
        <f t="shared" ref="M414:M415" si="313">F419-F414</f>
        <v>0.15967913272173595</v>
      </c>
      <c r="N414" s="302">
        <f t="shared" ref="N414:N415" si="314">SUM(K414:M414)</f>
        <v>1.4525602025526889</v>
      </c>
    </row>
    <row r="415" spans="1:14" x14ac:dyDescent="0.2">
      <c r="A415" s="282" t="s">
        <v>363</v>
      </c>
      <c r="B415" s="302">
        <f>SUM(B413:B414)</f>
        <v>12.856285217275911</v>
      </c>
      <c r="C415" s="299" t="str">
        <f>CONCATENATE("(",ROUND((B415/$H415)*100,1),")")</f>
        <v>(44.1)</v>
      </c>
      <c r="D415" s="302">
        <f>SUM(D413:D414)</f>
        <v>13.688940360112394</v>
      </c>
      <c r="E415" s="299" t="str">
        <f>CONCATENATE("(",ROUND((D415/$H415)*100,1),")")</f>
        <v>(46.9)</v>
      </c>
      <c r="F415" s="302">
        <f>SUM(F413:F414)</f>
        <v>2.6397744226116822</v>
      </c>
      <c r="G415" s="299" t="str">
        <f>CONCATENATE("(",ROUND((F415/$H415)*100,1),")")</f>
        <v>(9)</v>
      </c>
      <c r="H415" s="302">
        <f>SUM(H413:H414)</f>
        <v>29.184999999999988</v>
      </c>
      <c r="I415" s="299" t="str">
        <f>CONCATENATE("(",ROUND((H415/$H415)*100,1),")")</f>
        <v>(100)</v>
      </c>
      <c r="K415" s="302">
        <f t="shared" si="311"/>
        <v>1.2110498472626183</v>
      </c>
      <c r="L415" s="302">
        <f t="shared" si="312"/>
        <v>0.53781551258456339</v>
      </c>
      <c r="M415" s="302">
        <f t="shared" si="313"/>
        <v>0.2201346401528359</v>
      </c>
      <c r="N415" s="302">
        <f t="shared" si="314"/>
        <v>1.9690000000000176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5.4047949714384034</v>
      </c>
      <c r="C418" s="299" t="str">
        <f>CONCATENATE("(",ROUND((B418/$H420)*100,1),")")</f>
        <v>(17.3)</v>
      </c>
      <c r="D418" s="302">
        <f>'Ind T6'!W171</f>
        <v>2.3209092196447596</v>
      </c>
      <c r="E418" s="299" t="str">
        <f>CONCATENATE("(",ROUND((D418/$H420)*100,1),")")</f>
        <v>(7.4)</v>
      </c>
      <c r="F418" s="302">
        <f>'Ind T6'!X171</f>
        <v>0.61871024705079736</v>
      </c>
      <c r="G418" s="299" t="str">
        <f>CONCATENATE("(",ROUND((F418/$H420)*100,1),")")</f>
        <v>(2)</v>
      </c>
      <c r="H418" s="302">
        <f>SUM(B418,D418,F418)</f>
        <v>8.3444144381339598</v>
      </c>
      <c r="I418" s="299" t="str">
        <f>CONCATENATE("(",ROUND((H418/$H420)*100,1),")")</f>
        <v>(26.8)</v>
      </c>
      <c r="K418" s="302">
        <f>B418-B408</f>
        <v>0.32225129373112704</v>
      </c>
      <c r="L418" s="302">
        <f>D418-D408</f>
        <v>0.29293108113629263</v>
      </c>
      <c r="M418" s="302">
        <f>F418-F408</f>
        <v>8.6048083860740476E-2</v>
      </c>
      <c r="N418" s="302">
        <f>SUM(K418:M418)</f>
        <v>0.70123045872816014</v>
      </c>
    </row>
    <row r="419" spans="1:14" x14ac:dyDescent="0.2">
      <c r="A419" s="282" t="s">
        <v>365</v>
      </c>
      <c r="B419" s="302">
        <f>'Ind T6'!V170</f>
        <v>8.6625400931001266</v>
      </c>
      <c r="C419" s="299" t="str">
        <f>CONCATENATE("(",ROUND((B419/$H420)*100,1),")")</f>
        <v>(27.8)</v>
      </c>
      <c r="D419" s="302">
        <f>'Ind T6'!W170</f>
        <v>11.905846653052198</v>
      </c>
      <c r="E419" s="299" t="str">
        <f>CONCATENATE("(",ROUND((D419/$H420)*100,1),")")</f>
        <v>(38.2)</v>
      </c>
      <c r="F419" s="302">
        <f>'Ind T6'!X170</f>
        <v>2.2411988157137208</v>
      </c>
      <c r="G419" s="299" t="str">
        <f>CONCATENATE("(",ROUND((F419/$H420)*100,1),")")</f>
        <v>(7.2)</v>
      </c>
      <c r="H419" s="302">
        <f t="shared" ref="H419" si="315">SUM(B419,D419,F419)</f>
        <v>22.809585561866044</v>
      </c>
      <c r="I419" s="299" t="str">
        <f>CONCATENATE("(",ROUND((H419/$H420)*100,1),")")</f>
        <v>(73.2)</v>
      </c>
      <c r="K419" s="302">
        <f t="shared" ref="K419:K420" si="316">B419-B409</f>
        <v>1.3360805209438187</v>
      </c>
      <c r="L419" s="302">
        <f t="shared" ref="L419:L420" si="317">D419-D409</f>
        <v>0.39791845593445174</v>
      </c>
      <c r="M419" s="302">
        <f t="shared" ref="M419:M420" si="318">F419-F409</f>
        <v>0.2387705643935778</v>
      </c>
      <c r="N419" s="302">
        <f t="shared" ref="N419:N420" si="319">SUM(K419:M419)</f>
        <v>1.9727695412718482</v>
      </c>
    </row>
    <row r="420" spans="1:14" x14ac:dyDescent="0.2">
      <c r="A420" s="282" t="s">
        <v>363</v>
      </c>
      <c r="B420" s="302">
        <f>SUM(B418:B419)</f>
        <v>14.067335064538529</v>
      </c>
      <c r="C420" s="299" t="str">
        <f>CONCATENATE("(",ROUND((B420/$H420)*100,1),")")</f>
        <v>(45.2)</v>
      </c>
      <c r="D420" s="302">
        <f>SUM(D418:D419)</f>
        <v>14.226755872696957</v>
      </c>
      <c r="E420" s="299" t="str">
        <f>CONCATENATE("(",ROUND((D420/$H420)*100,1),")")</f>
        <v>(45.7)</v>
      </c>
      <c r="F420" s="302">
        <f>SUM(F418:F419)</f>
        <v>2.8599090627645181</v>
      </c>
      <c r="G420" s="299" t="str">
        <f>CONCATENATE("(",ROUND((F420/$H420)*100,1),")")</f>
        <v>(9.2)</v>
      </c>
      <c r="H420" s="302">
        <f>SUM(H418:H419)</f>
        <v>31.154000000000003</v>
      </c>
      <c r="I420" s="299" t="str">
        <f>CONCATENATE("(",ROUND((H420/$H420)*100,1),")")</f>
        <v>(100)</v>
      </c>
      <c r="K420" s="302">
        <f t="shared" si="316"/>
        <v>1.6583318146749448</v>
      </c>
      <c r="L420" s="302">
        <f t="shared" si="317"/>
        <v>0.69084953707074526</v>
      </c>
      <c r="M420" s="302">
        <f t="shared" si="318"/>
        <v>0.32481864825431828</v>
      </c>
      <c r="N420" s="302">
        <f t="shared" si="319"/>
        <v>2.6740000000000084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5.4333858562845805</v>
      </c>
      <c r="C429" s="299" t="str">
        <f>CONCATENATE("(",ROUND((B429/$H431)*100,1),")")</f>
        <v>(13)</v>
      </c>
      <c r="D429" s="302">
        <f>'Ind T6'!M180</f>
        <v>2.2037696189095484</v>
      </c>
      <c r="E429" s="299" t="str">
        <f>CONCATENATE("(",ROUND((D429/$H431)*100,1),")")</f>
        <v>(5.3)</v>
      </c>
      <c r="F429" s="302">
        <f>'Ind T6'!N180</f>
        <v>1.5125133385748524</v>
      </c>
      <c r="G429" s="299" t="str">
        <f>CONCATENATE("(",ROUND((F429/$H431)*100,1),")")</f>
        <v>(3.6)</v>
      </c>
      <c r="H429" s="302">
        <f>SUM(B429,D429,F429)</f>
        <v>9.1496688137689812</v>
      </c>
      <c r="I429" s="299" t="str">
        <f>CONCATENATE("(",ROUND((H429/$H431)*100,1),")")</f>
        <v>(21.9)</v>
      </c>
      <c r="K429" s="302">
        <f>B434-B429</f>
        <v>0.47334539939298459</v>
      </c>
      <c r="L429" s="302">
        <f>D434-D429</f>
        <v>0.22783658576169197</v>
      </c>
      <c r="M429" s="302">
        <f>F434-F429</f>
        <v>7.6691768686946382E-2</v>
      </c>
      <c r="N429" s="302">
        <f>SUM(K429:M429)</f>
        <v>0.77787375384162294</v>
      </c>
    </row>
    <row r="430" spans="1:14" x14ac:dyDescent="0.2">
      <c r="A430" s="282" t="s">
        <v>365</v>
      </c>
      <c r="B430" s="302">
        <f>'Ind T6'!L179</f>
        <v>14.292727032531156</v>
      </c>
      <c r="C430" s="299" t="str">
        <f>CONCATENATE("(",ROUND((B430/$H431)*100,1),")")</f>
        <v>(34.2)</v>
      </c>
      <c r="D430" s="302">
        <f>'Ind T6'!M179</f>
        <v>15.861209830983704</v>
      </c>
      <c r="E430" s="299" t="str">
        <f>CONCATENATE("(",ROUND((D430/$H431)*100,1),")")</f>
        <v>(37.9)</v>
      </c>
      <c r="F430" s="302">
        <f>'Ind T6'!N179</f>
        <v>2.5483943227160983</v>
      </c>
      <c r="G430" s="299" t="str">
        <f>CONCATENATE("(",ROUND((F430/$H431)*100,1),")")</f>
        <v>(6.1)</v>
      </c>
      <c r="H430" s="302">
        <f t="shared" ref="H430" si="320">SUM(B430,D430,F430)</f>
        <v>32.702331186230957</v>
      </c>
      <c r="I430" s="299" t="str">
        <f>CONCATENATE("(",ROUND((H430/$H431)*100,1),")")</f>
        <v>(78.1)</v>
      </c>
      <c r="K430" s="302">
        <f t="shared" ref="K430:K431" si="321">B435-B430</f>
        <v>1.5753972013356226</v>
      </c>
      <c r="L430" s="302">
        <f t="shared" ref="L430:L431" si="322">D435-D430</f>
        <v>0.7701474388179399</v>
      </c>
      <c r="M430" s="302">
        <f t="shared" ref="M430:M431" si="323">F435-F430</f>
        <v>0.35458160600485344</v>
      </c>
      <c r="N430" s="302">
        <f t="shared" ref="N430:N431" si="324">SUM(K430:M430)</f>
        <v>2.7001262461584159</v>
      </c>
    </row>
    <row r="431" spans="1:14" x14ac:dyDescent="0.2">
      <c r="A431" s="282" t="s">
        <v>363</v>
      </c>
      <c r="B431" s="302">
        <f>SUM(B429:B430)</f>
        <v>19.726112888815734</v>
      </c>
      <c r="C431" s="299" t="str">
        <f>CONCATENATE("(",ROUND((B431/$H431)*100,1),")")</f>
        <v>(47.1)</v>
      </c>
      <c r="D431" s="302">
        <f>SUM(D429:D430)</f>
        <v>18.064979449893251</v>
      </c>
      <c r="E431" s="299" t="str">
        <f>CONCATENATE("(",ROUND((D431/$H431)*100,1),")")</f>
        <v>(43.2)</v>
      </c>
      <c r="F431" s="302">
        <f>SUM(F429:F430)</f>
        <v>4.0609076612909512</v>
      </c>
      <c r="G431" s="299" t="str">
        <f>CONCATENATE("(",ROUND((F431/$H431)*100,1),")")</f>
        <v>(9.7)</v>
      </c>
      <c r="H431" s="302">
        <f>SUM(H429:H430)</f>
        <v>41.85199999999994</v>
      </c>
      <c r="I431" s="299" t="str">
        <f>CONCATENATE("(",ROUND((H431/$H431)*100,1),")")</f>
        <v>(100)</v>
      </c>
      <c r="K431" s="302">
        <f t="shared" si="321"/>
        <v>2.0487426007286089</v>
      </c>
      <c r="L431" s="302">
        <f t="shared" si="322"/>
        <v>0.9979840245796332</v>
      </c>
      <c r="M431" s="302">
        <f t="shared" si="323"/>
        <v>0.43127337469179938</v>
      </c>
      <c r="N431" s="302">
        <f t="shared" si="324"/>
        <v>3.4780000000000415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5.9067312556775651</v>
      </c>
      <c r="C434" s="299" t="str">
        <f>CONCATENATE("(",ROUND((B434/$H436)*100,1),")")</f>
        <v>(13)</v>
      </c>
      <c r="D434" s="302">
        <f>'Ind T6'!R180</f>
        <v>2.4316062046712403</v>
      </c>
      <c r="E434" s="299" t="str">
        <f>CONCATENATE("(",ROUND((D434/$H436)*100,1),")")</f>
        <v>(5.4)</v>
      </c>
      <c r="F434" s="302">
        <f>'Ind T6'!S180</f>
        <v>1.5892051072617988</v>
      </c>
      <c r="G434" s="299" t="str">
        <f>CONCATENATE("(",ROUND((F434/$H436)*100,1),")")</f>
        <v>(3.5)</v>
      </c>
      <c r="H434" s="302">
        <f>SUM(B434,D434,F434)</f>
        <v>9.9275425676106046</v>
      </c>
      <c r="I434" s="299" t="str">
        <f>CONCATENATE("(",ROUND((H434/$H436)*100,1),")")</f>
        <v>(21.9)</v>
      </c>
      <c r="K434" s="302">
        <f>B439-B434</f>
        <v>0.73223097844413587</v>
      </c>
      <c r="L434" s="302">
        <f>D439-D434</f>
        <v>0.37643045942871156</v>
      </c>
      <c r="M434" s="302">
        <f>F439-F434</f>
        <v>5.6571190258262849E-2</v>
      </c>
      <c r="N434" s="302">
        <f>SUM(K434:M434)</f>
        <v>1.1652326281311103</v>
      </c>
    </row>
    <row r="435" spans="1:14" x14ac:dyDescent="0.2">
      <c r="A435" s="282" t="s">
        <v>365</v>
      </c>
      <c r="B435" s="302">
        <f>'Ind T6'!Q179</f>
        <v>15.868124233866778</v>
      </c>
      <c r="C435" s="299" t="str">
        <f>CONCATENATE("(",ROUND((B435/$H436)*100,1),")")</f>
        <v>(35)</v>
      </c>
      <c r="D435" s="302">
        <f>'Ind T6'!R179</f>
        <v>16.631357269801644</v>
      </c>
      <c r="E435" s="299" t="str">
        <f>CONCATENATE("(",ROUND((D435/$H436)*100,1),")")</f>
        <v>(36.7)</v>
      </c>
      <c r="F435" s="302">
        <f>'Ind T6'!S179</f>
        <v>2.9029759287209518</v>
      </c>
      <c r="G435" s="299" t="str">
        <f>CONCATENATE("(",ROUND((F435/$H436)*100,1),")")</f>
        <v>(6.4)</v>
      </c>
      <c r="H435" s="302">
        <f t="shared" ref="H435" si="325">SUM(B435,D435,F435)</f>
        <v>35.402457432389369</v>
      </c>
      <c r="I435" s="299" t="str">
        <f>CONCATENATE("(",ROUND((H435/$H436)*100,1),")")</f>
        <v>(78.1)</v>
      </c>
      <c r="K435" s="302">
        <f t="shared" ref="K435:K436" si="326">B440-B435</f>
        <v>2.6311866018926988</v>
      </c>
      <c r="L435" s="302">
        <f t="shared" ref="L435:L436" si="327">D440-D435</f>
        <v>0.68324192116288529</v>
      </c>
      <c r="M435" s="302">
        <f t="shared" ref="M435:M436" si="328">F440-F435</f>
        <v>0.59833884881333876</v>
      </c>
      <c r="N435" s="302">
        <f t="shared" ref="N435:N436" si="329">SUM(K435:M435)</f>
        <v>3.9127673718689229</v>
      </c>
    </row>
    <row r="436" spans="1:14" x14ac:dyDescent="0.2">
      <c r="A436" s="282" t="s">
        <v>363</v>
      </c>
      <c r="B436" s="302">
        <f>SUM(B434:B435)</f>
        <v>21.774855489544343</v>
      </c>
      <c r="C436" s="299" t="str">
        <f>CONCATENATE("(",ROUND((B436/$H436)*100,1),")")</f>
        <v>(48)</v>
      </c>
      <c r="D436" s="302">
        <f>SUM(D434:D435)</f>
        <v>19.062963474472884</v>
      </c>
      <c r="E436" s="299" t="str">
        <f>CONCATENATE("(",ROUND((D436/$H436)*100,1),")")</f>
        <v>(42.1)</v>
      </c>
      <c r="F436" s="302">
        <f>SUM(F434:F435)</f>
        <v>4.4921810359827505</v>
      </c>
      <c r="G436" s="299" t="str">
        <f>CONCATENATE("(",ROUND((F436/$H436)*100,1),")")</f>
        <v>(9.9)</v>
      </c>
      <c r="H436" s="302">
        <f>SUM(H434:H435)</f>
        <v>45.32999999999997</v>
      </c>
      <c r="I436" s="299" t="str">
        <f>CONCATENATE("(",ROUND((H436/$H436)*100,1),")")</f>
        <v>(100)</v>
      </c>
      <c r="K436" s="302">
        <f t="shared" si="326"/>
        <v>3.3634175803368365</v>
      </c>
      <c r="L436" s="302">
        <f t="shared" si="327"/>
        <v>1.0596723805915964</v>
      </c>
      <c r="M436" s="302">
        <f t="shared" si="328"/>
        <v>0.65491003907160117</v>
      </c>
      <c r="N436" s="302">
        <f t="shared" si="329"/>
        <v>5.078000000000034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6.6389622341217009</v>
      </c>
      <c r="C439" s="299" t="str">
        <f>CONCATENATE("(",ROUND((B439/$H441)*100,1),")")</f>
        <v>(13.2)</v>
      </c>
      <c r="D439" s="302">
        <f>'Ind T6'!W180</f>
        <v>2.8080366640999519</v>
      </c>
      <c r="E439" s="299" t="str">
        <f>CONCATENATE("(",ROUND((D439/$H441)*100,1),")")</f>
        <v>(5.6)</v>
      </c>
      <c r="F439" s="302">
        <f>'Ind T6'!X180</f>
        <v>1.6457762975200616</v>
      </c>
      <c r="G439" s="299" t="str">
        <f>CONCATENATE("(",ROUND((F439/$H441)*100,1),")")</f>
        <v>(3.3)</v>
      </c>
      <c r="H439" s="302">
        <f>SUM(B439,D439,F439)</f>
        <v>11.092775195741714</v>
      </c>
      <c r="I439" s="299" t="str">
        <f>CONCATENATE("(",ROUND((H439/$H441)*100,1),")")</f>
        <v>(22)</v>
      </c>
      <c r="K439" s="302">
        <f>B439-B429</f>
        <v>1.2055763778371205</v>
      </c>
      <c r="L439" s="302">
        <f>D439-D429</f>
        <v>0.60426704519040353</v>
      </c>
      <c r="M439" s="302">
        <f>F439-F429</f>
        <v>0.13326295894520923</v>
      </c>
      <c r="N439" s="302">
        <f>SUM(K439:M439)</f>
        <v>1.9431063819727332</v>
      </c>
    </row>
    <row r="440" spans="1:14" x14ac:dyDescent="0.2">
      <c r="A440" s="282" t="s">
        <v>365</v>
      </c>
      <c r="B440" s="302">
        <f>'Ind T6'!V179</f>
        <v>18.499310835759477</v>
      </c>
      <c r="C440" s="299" t="str">
        <f>CONCATENATE("(",ROUND((B440/$H441)*100,1),")")</f>
        <v>(36.7)</v>
      </c>
      <c r="D440" s="302">
        <f>'Ind T6'!W179</f>
        <v>17.314599190964529</v>
      </c>
      <c r="E440" s="299" t="str">
        <f>CONCATENATE("(",ROUND((D440/$H441)*100,1),")")</f>
        <v>(34.3)</v>
      </c>
      <c r="F440" s="302">
        <f>'Ind T6'!X179</f>
        <v>3.5013147775342905</v>
      </c>
      <c r="G440" s="299" t="str">
        <f>CONCATENATE("(",ROUND((F440/$H441)*100,1),")")</f>
        <v>(6.9)</v>
      </c>
      <c r="H440" s="302">
        <f t="shared" ref="H440" si="330">SUM(B440,D440,F440)</f>
        <v>39.315224804258293</v>
      </c>
      <c r="I440" s="299" t="str">
        <f>CONCATENATE("(",ROUND((H440/$H441)*100,1),")")</f>
        <v>(78)</v>
      </c>
      <c r="K440" s="302">
        <f t="shared" ref="K440:K441" si="331">B440-B430</f>
        <v>4.2065838032283214</v>
      </c>
      <c r="L440" s="302">
        <f t="shared" ref="L440:L441" si="332">D440-D430</f>
        <v>1.4533893599808252</v>
      </c>
      <c r="M440" s="302">
        <f t="shared" ref="M440:M441" si="333">F440-F430</f>
        <v>0.95292045481819221</v>
      </c>
      <c r="N440" s="302">
        <f t="shared" ref="N440:N441" si="334">SUM(K440:M440)</f>
        <v>6.6128936180273392</v>
      </c>
    </row>
    <row r="441" spans="1:14" x14ac:dyDescent="0.2">
      <c r="A441" s="282" t="s">
        <v>363</v>
      </c>
      <c r="B441" s="302">
        <f>SUM(B439:B440)</f>
        <v>25.13827306988118</v>
      </c>
      <c r="C441" s="299" t="str">
        <f>CONCATENATE("(",ROUND((B441/$H441)*100,1),")")</f>
        <v>(49.9)</v>
      </c>
      <c r="D441" s="302">
        <f>SUM(D439:D440)</f>
        <v>20.12263585506448</v>
      </c>
      <c r="E441" s="299" t="str">
        <f>CONCATENATE("(",ROUND((D441/$H441)*100,1),")")</f>
        <v>(39.9)</v>
      </c>
      <c r="F441" s="302">
        <f>SUM(F439:F440)</f>
        <v>5.1470910750543517</v>
      </c>
      <c r="G441" s="299" t="str">
        <f>CONCATENATE("(",ROUND((F441/$H441)*100,1),")")</f>
        <v>(10.2)</v>
      </c>
      <c r="H441" s="302">
        <f>SUM(H439:H440)</f>
        <v>50.408000000000008</v>
      </c>
      <c r="I441" s="299" t="str">
        <f>CONCATENATE("(",ROUND((H441/$H441)*100,1),")")</f>
        <v>(100)</v>
      </c>
      <c r="K441" s="302">
        <f t="shared" si="331"/>
        <v>5.4121601810654454</v>
      </c>
      <c r="L441" s="302">
        <f t="shared" si="332"/>
        <v>2.0576564051712296</v>
      </c>
      <c r="M441" s="302">
        <f t="shared" si="333"/>
        <v>1.0861834137634006</v>
      </c>
      <c r="N441" s="302">
        <f t="shared" si="334"/>
        <v>8.5560000000000755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1.7657800875282068</v>
      </c>
      <c r="C450" s="299" t="str">
        <f>CONCATENATE("(",ROUND((B450/$H452)*100,1),")")</f>
        <v>(18.3)</v>
      </c>
      <c r="D450" s="302">
        <f>'Ind T6'!M189</f>
        <v>1.2381973012529541</v>
      </c>
      <c r="E450" s="299" t="str">
        <f>CONCATENATE("(",ROUND((D450/$H452)*100,1),")")</f>
        <v>(12.8)</v>
      </c>
      <c r="F450" s="302">
        <f>'Ind T6'!N189</f>
        <v>1.5646450279980464</v>
      </c>
      <c r="G450" s="299" t="str">
        <f>CONCATENATE("(",ROUND((F450/$H452)*100,1),")")</f>
        <v>(16.2)</v>
      </c>
      <c r="H450" s="302">
        <f>SUM(B450,D450,F450)</f>
        <v>4.5686224167792071</v>
      </c>
      <c r="I450" s="299" t="str">
        <f>CONCATENATE("(",ROUND((H450/$H452)*100,1),")")</f>
        <v>(47.2)</v>
      </c>
      <c r="K450" s="302">
        <f>B455-B450</f>
        <v>0.33689772533247098</v>
      </c>
      <c r="L450" s="302">
        <f>D455-D450</f>
        <v>0.27987896958015535</v>
      </c>
      <c r="M450" s="302">
        <f>F455-F450</f>
        <v>0.3135352788565211</v>
      </c>
      <c r="N450" s="302">
        <f>SUM(K450:M450)</f>
        <v>0.93031197376914743</v>
      </c>
    </row>
    <row r="451" spans="1:14" x14ac:dyDescent="0.2">
      <c r="A451" s="282" t="s">
        <v>365</v>
      </c>
      <c r="B451" s="302">
        <f>'Ind T6'!L188</f>
        <v>1.1037154145291166</v>
      </c>
      <c r="C451" s="299" t="str">
        <f>CONCATENATE("(",ROUND((B451/$H452)*100,1),")")</f>
        <v>(11.4)</v>
      </c>
      <c r="D451" s="302">
        <f>'Ind T6'!M188</f>
        <v>2.3439111354412283</v>
      </c>
      <c r="E451" s="299" t="str">
        <f>CONCATENATE("(",ROUND((D451/$H452)*100,1),")")</f>
        <v>(24.2)</v>
      </c>
      <c r="F451" s="302">
        <f>'Ind T6'!N188</f>
        <v>1.6537510332504315</v>
      </c>
      <c r="G451" s="299" t="str">
        <f>CONCATENATE("(",ROUND((F451/$H452)*100,1),")")</f>
        <v>(17.1)</v>
      </c>
      <c r="H451" s="302">
        <f t="shared" ref="H451" si="335">SUM(B451,D451,F451)</f>
        <v>5.1013775832207759</v>
      </c>
      <c r="I451" s="299" t="str">
        <f>CONCATENATE("(",ROUND((H451/$H452)*100,1),")")</f>
        <v>(52.8)</v>
      </c>
      <c r="K451" s="302">
        <f t="shared" ref="K451:K452" si="336">B456-B451</f>
        <v>0.1664458348812794</v>
      </c>
      <c r="L451" s="302">
        <f t="shared" ref="L451:L452" si="337">D456-D451</f>
        <v>0.47108925943008284</v>
      </c>
      <c r="M451" s="302">
        <f t="shared" ref="M451:M452" si="338">F456-F451</f>
        <v>0.2601529319195155</v>
      </c>
      <c r="N451" s="302">
        <f t="shared" ref="N451:N452" si="339">SUM(K451:M451)</f>
        <v>0.89768802623087773</v>
      </c>
    </row>
    <row r="452" spans="1:14" x14ac:dyDescent="0.2">
      <c r="A452" s="282" t="s">
        <v>363</v>
      </c>
      <c r="B452" s="302">
        <f>SUM(B450:B451)</f>
        <v>2.8694955020573234</v>
      </c>
      <c r="C452" s="299" t="str">
        <f>CONCATENATE("(",ROUND((B452/$H452)*100,1),")")</f>
        <v>(29.7)</v>
      </c>
      <c r="D452" s="302">
        <f>SUM(D450:D451)</f>
        <v>3.5821084366941824</v>
      </c>
      <c r="E452" s="299" t="str">
        <f>CONCATENATE("(",ROUND((D452/$H452)*100,1),")")</f>
        <v>(37)</v>
      </c>
      <c r="F452" s="302">
        <f>SUM(F450:F451)</f>
        <v>3.2183960612484777</v>
      </c>
      <c r="G452" s="299" t="str">
        <f>CONCATENATE("(",ROUND((F452/$H452)*100,1),")")</f>
        <v>(33.3)</v>
      </c>
      <c r="H452" s="302">
        <f>SUM(H450:H451)</f>
        <v>9.6699999999999839</v>
      </c>
      <c r="I452" s="299" t="str">
        <f>CONCATENATE("(",ROUND((H452/$H452)*100,1),")")</f>
        <v>(100)</v>
      </c>
      <c r="K452" s="302">
        <f t="shared" si="336"/>
        <v>0.50334356021375015</v>
      </c>
      <c r="L452" s="302">
        <f t="shared" si="337"/>
        <v>0.75096822901023819</v>
      </c>
      <c r="M452" s="302">
        <f t="shared" si="338"/>
        <v>0.57368821077603682</v>
      </c>
      <c r="N452" s="302">
        <f t="shared" si="339"/>
        <v>1.8280000000000252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2.1026778128606778</v>
      </c>
      <c r="C455" s="299" t="str">
        <f>CONCATENATE("(",ROUND((B455/$H457)*100,1),")")</f>
        <v>(18.3)</v>
      </c>
      <c r="D455" s="302">
        <f>'Ind T6'!R189</f>
        <v>1.5180762708331095</v>
      </c>
      <c r="E455" s="299" t="str">
        <f>CONCATENATE("(",ROUND((D455/$H457)*100,1),")")</f>
        <v>(13.2)</v>
      </c>
      <c r="F455" s="302">
        <f>'Ind T6'!S189</f>
        <v>1.8781803068545675</v>
      </c>
      <c r="G455" s="299" t="str">
        <f>CONCATENATE("(",ROUND((F455/$H457)*100,1),")")</f>
        <v>(16.3)</v>
      </c>
      <c r="H455" s="302">
        <f>SUM(B455,D455,F455)</f>
        <v>5.4989343905483548</v>
      </c>
      <c r="I455" s="299" t="str">
        <f>CONCATENATE("(",ROUND((H455/$H457)*100,1),")")</f>
        <v>(47.8)</v>
      </c>
      <c r="K455" s="302">
        <f>B460-B455</f>
        <v>0.35307922291374494</v>
      </c>
      <c r="L455" s="302">
        <f>D460-D455</f>
        <v>0.32738218160367571</v>
      </c>
      <c r="M455" s="302">
        <f>F460-F455</f>
        <v>0.39263040948030481</v>
      </c>
      <c r="N455" s="302">
        <f>SUM(K455:M455)</f>
        <v>1.0730918139977255</v>
      </c>
    </row>
    <row r="456" spans="1:14" x14ac:dyDescent="0.2">
      <c r="A456" s="282" t="s">
        <v>365</v>
      </c>
      <c r="B456" s="302">
        <f>'Ind T6'!Q188</f>
        <v>1.270161249410396</v>
      </c>
      <c r="C456" s="299" t="str">
        <f>CONCATENATE("(",ROUND((B456/$H457)*100,1),")")</f>
        <v>(11)</v>
      </c>
      <c r="D456" s="302">
        <f>'Ind T6'!R188</f>
        <v>2.8150003948713112</v>
      </c>
      <c r="E456" s="299" t="str">
        <f>CONCATENATE("(",ROUND((D456/$H457)*100,1),")")</f>
        <v>(24.5)</v>
      </c>
      <c r="F456" s="302">
        <f>'Ind T6'!S188</f>
        <v>1.913903965169947</v>
      </c>
      <c r="G456" s="299" t="str">
        <f>CONCATENATE("(",ROUND((F456/$H457)*100,1),")")</f>
        <v>(16.6)</v>
      </c>
      <c r="H456" s="302">
        <f t="shared" ref="H456" si="340">SUM(B456,D456,F456)</f>
        <v>5.9990656094516543</v>
      </c>
      <c r="I456" s="299" t="str">
        <f>CONCATENATE("(",ROUND((H456/$H457)*100,1),")")</f>
        <v>(52.2)</v>
      </c>
      <c r="K456" s="302">
        <f t="shared" ref="K456:K457" si="341">B461-B456</f>
        <v>0.11086835463043987</v>
      </c>
      <c r="L456" s="302">
        <f t="shared" ref="L456:L457" si="342">D461-D456</f>
        <v>0.44316153912322997</v>
      </c>
      <c r="M456" s="302">
        <f t="shared" ref="M456:M457" si="343">F461-F456</f>
        <v>0.33287829224861154</v>
      </c>
      <c r="N456" s="302">
        <f t="shared" ref="N456:N457" si="344">SUM(K456:M456)</f>
        <v>0.88690818600228138</v>
      </c>
    </row>
    <row r="457" spans="1:14" x14ac:dyDescent="0.2">
      <c r="A457" s="282" t="s">
        <v>363</v>
      </c>
      <c r="B457" s="302">
        <f>SUM(B455:B456)</f>
        <v>3.3728390622710736</v>
      </c>
      <c r="C457" s="299" t="str">
        <f>CONCATENATE("(",ROUND((B457/$H457)*100,1),")")</f>
        <v>(29.3)</v>
      </c>
      <c r="D457" s="302">
        <f>SUM(D455:D456)</f>
        <v>4.3330766657044206</v>
      </c>
      <c r="E457" s="299" t="str">
        <f>CONCATENATE("(",ROUND((D457/$H457)*100,1),")")</f>
        <v>(37.7)</v>
      </c>
      <c r="F457" s="302">
        <f>SUM(F455:F456)</f>
        <v>3.7920842720245145</v>
      </c>
      <c r="G457" s="299" t="str">
        <f>CONCATENATE("(",ROUND((F457/$H457)*100,1),")")</f>
        <v>(33)</v>
      </c>
      <c r="H457" s="302">
        <f>SUM(H455:H456)</f>
        <v>11.498000000000008</v>
      </c>
      <c r="I457" s="299" t="str">
        <f>CONCATENATE("(",ROUND((H457/$H457)*100,1),")")</f>
        <v>(100)</v>
      </c>
      <c r="K457" s="302">
        <f t="shared" si="341"/>
        <v>0.46394757754418503</v>
      </c>
      <c r="L457" s="302">
        <f t="shared" si="342"/>
        <v>0.77054372072690569</v>
      </c>
      <c r="M457" s="302">
        <f t="shared" si="343"/>
        <v>0.72550870172891591</v>
      </c>
      <c r="N457" s="302">
        <f t="shared" si="344"/>
        <v>1.9600000000000066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2.4557570357744227</v>
      </c>
      <c r="C460" s="299" t="str">
        <f>CONCATENATE("(",ROUND((B460/$H462)*100,1),")")</f>
        <v>(18.2)</v>
      </c>
      <c r="D460" s="302">
        <f>'Ind T6'!W189</f>
        <v>1.8454584524367852</v>
      </c>
      <c r="E460" s="299" t="str">
        <f>CONCATENATE("(",ROUND((D460/$H462)*100,1),")")</f>
        <v>(13.7)</v>
      </c>
      <c r="F460" s="302">
        <f>'Ind T6'!X189</f>
        <v>2.2708107163348723</v>
      </c>
      <c r="G460" s="299" t="str">
        <f>CONCATENATE("(",ROUND((F460/$H462)*100,1),")")</f>
        <v>(16.9)</v>
      </c>
      <c r="H460" s="302">
        <f>SUM(B460,D460,F460)</f>
        <v>6.5720262045460798</v>
      </c>
      <c r="I460" s="299" t="str">
        <f>CONCATENATE("(",ROUND((H460/$H462)*100,1),")")</f>
        <v>(48.8)</v>
      </c>
      <c r="K460" s="302">
        <f>B460-B450</f>
        <v>0.68997694824621592</v>
      </c>
      <c r="L460" s="302">
        <f>D460-D450</f>
        <v>0.60726115118383106</v>
      </c>
      <c r="M460" s="302">
        <f>F460-F450</f>
        <v>0.70616568833682591</v>
      </c>
      <c r="N460" s="302">
        <f>SUM(K460:M460)</f>
        <v>2.0034037877668727</v>
      </c>
    </row>
    <row r="461" spans="1:14" x14ac:dyDescent="0.2">
      <c r="A461" s="282" t="s">
        <v>365</v>
      </c>
      <c r="B461" s="302">
        <f>'Ind T6'!V188</f>
        <v>1.3810296040408359</v>
      </c>
      <c r="C461" s="299" t="str">
        <f>CONCATENATE("(",ROUND((B461/$H462)*100,1),")")</f>
        <v>(10.3)</v>
      </c>
      <c r="D461" s="302">
        <f>'Ind T6'!W188</f>
        <v>3.2581619339945411</v>
      </c>
      <c r="E461" s="299" t="str">
        <f>CONCATENATE("(",ROUND((D461/$H462)*100,1),")")</f>
        <v>(24.2)</v>
      </c>
      <c r="F461" s="302">
        <f>'Ind T6'!X188</f>
        <v>2.2467822574185585</v>
      </c>
      <c r="G461" s="299" t="str">
        <f>CONCATENATE("(",ROUND((F461/$H462)*100,1),")")</f>
        <v>(16.7)</v>
      </c>
      <c r="H461" s="302">
        <f t="shared" ref="H461" si="345">SUM(B461,D461,F461)</f>
        <v>6.8859737954539355</v>
      </c>
      <c r="I461" s="299" t="str">
        <f>CONCATENATE("(",ROUND((H461/$H462)*100,1),")")</f>
        <v>(51.2)</v>
      </c>
      <c r="K461" s="302">
        <f t="shared" ref="K461:K462" si="346">B461-B451</f>
        <v>0.27731418951171927</v>
      </c>
      <c r="L461" s="302">
        <f t="shared" ref="L461:L462" si="347">D461-D451</f>
        <v>0.91425079855331282</v>
      </c>
      <c r="M461" s="302">
        <f t="shared" ref="M461:M462" si="348">F461-F451</f>
        <v>0.59303122416812704</v>
      </c>
      <c r="N461" s="302">
        <f t="shared" ref="N461:N462" si="349">SUM(K461:M461)</f>
        <v>1.7845962122331591</v>
      </c>
    </row>
    <row r="462" spans="1:14" x14ac:dyDescent="0.2">
      <c r="A462" s="282" t="s">
        <v>363</v>
      </c>
      <c r="B462" s="302">
        <f>SUM(B460:B461)</f>
        <v>3.8367866398152586</v>
      </c>
      <c r="C462" s="299" t="str">
        <f>CONCATENATE("(",ROUND((B462/$H462)*100,1),")")</f>
        <v>(28.5)</v>
      </c>
      <c r="D462" s="302">
        <f>SUM(D460:D461)</f>
        <v>5.1036203864313263</v>
      </c>
      <c r="E462" s="299" t="str">
        <f>CONCATENATE("(",ROUND((D462/$H462)*100,1),")")</f>
        <v>(37.9)</v>
      </c>
      <c r="F462" s="302">
        <f>SUM(F460:F461)</f>
        <v>4.5175929737534304</v>
      </c>
      <c r="G462" s="299" t="str">
        <f>CONCATENATE("(",ROUND((F462/$H462)*100,1),")")</f>
        <v>(33.6)</v>
      </c>
      <c r="H462" s="302">
        <f>SUM(H460:H461)</f>
        <v>13.458000000000016</v>
      </c>
      <c r="I462" s="299" t="str">
        <f>CONCATENATE("(",ROUND((H462/$H462)*100,1),")")</f>
        <v>(100)</v>
      </c>
      <c r="K462" s="302">
        <f t="shared" si="346"/>
        <v>0.96729113775793518</v>
      </c>
      <c r="L462" s="302">
        <f t="shared" si="347"/>
        <v>1.5215119497371439</v>
      </c>
      <c r="M462" s="302">
        <f t="shared" si="348"/>
        <v>1.2991969125049527</v>
      </c>
      <c r="N462" s="302">
        <f t="shared" si="349"/>
        <v>3.7880000000000318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1.7842326342309349</v>
      </c>
      <c r="C471" s="299" t="str">
        <f>CONCATENATE("(",ROUND((B471/$H473)*100,1),")")</f>
        <v>(18)</v>
      </c>
      <c r="D471" s="302">
        <f>'Ind T6'!M198</f>
        <v>0.78273049573178055</v>
      </c>
      <c r="E471" s="299" t="str">
        <f>CONCATENATE("(",ROUND((D471/$H473)*100,1),")")</f>
        <v>(7.9)</v>
      </c>
      <c r="F471" s="302">
        <f>'Ind T6'!N198</f>
        <v>1.2335403998986785</v>
      </c>
      <c r="G471" s="299" t="str">
        <f>CONCATENATE("(",ROUND((F471/$H473)*100,1),")")</f>
        <v>(12.5)</v>
      </c>
      <c r="H471" s="302">
        <f>SUM(B471,D471,F471)</f>
        <v>3.8005035298613938</v>
      </c>
      <c r="I471" s="299" t="str">
        <f>CONCATENATE("(",ROUND((H471/$H473)*100,1),")")</f>
        <v>(38.4)</v>
      </c>
      <c r="K471" s="302">
        <f>B476-B471</f>
        <v>0.1385447017318735</v>
      </c>
      <c r="L471" s="302">
        <f>D476-D471</f>
        <v>3.1207501283519345E-2</v>
      </c>
      <c r="M471" s="302">
        <f>F476-F471</f>
        <v>9.4287631944983019E-2</v>
      </c>
      <c r="N471" s="302">
        <f>SUM(K471:M471)</f>
        <v>0.26403983496037586</v>
      </c>
    </row>
    <row r="472" spans="1:14" x14ac:dyDescent="0.2">
      <c r="A472" s="282" t="s">
        <v>365</v>
      </c>
      <c r="B472" s="302">
        <f>'Ind T6'!L197</f>
        <v>1.7062912501268028</v>
      </c>
      <c r="C472" s="299" t="str">
        <f>CONCATENATE("(",ROUND((B472/$H473)*100,1),")")</f>
        <v>(17.2)</v>
      </c>
      <c r="D472" s="302">
        <f>'Ind T6'!M197</f>
        <v>1.9116687107327088</v>
      </c>
      <c r="E472" s="299" t="str">
        <f>CONCATENATE("(",ROUND((D472/$H473)*100,1),")")</f>
        <v>(19.3)</v>
      </c>
      <c r="F472" s="302">
        <f>'Ind T6'!N197</f>
        <v>2.4835365092791024</v>
      </c>
      <c r="G472" s="299" t="str">
        <f>CONCATENATE("(",ROUND((F472/$H473)*100,1),")")</f>
        <v>(25.1)</v>
      </c>
      <c r="H472" s="302">
        <f t="shared" ref="H472" si="350">SUM(B472,D472,F472)</f>
        <v>6.1014964701386143</v>
      </c>
      <c r="I472" s="299" t="str">
        <f>CONCATENATE("(",ROUND((H472/$H473)*100,1),")")</f>
        <v>(61.6)</v>
      </c>
      <c r="K472" s="302">
        <f t="shared" ref="K472:K473" si="351">B477-B472</f>
        <v>1.8598536165651325E-2</v>
      </c>
      <c r="L472" s="302">
        <f t="shared" ref="L472:L473" si="352">D477-D472</f>
        <v>5.4597566622861748E-2</v>
      </c>
      <c r="M472" s="302">
        <f t="shared" ref="M472:M473" si="353">F477-F472</f>
        <v>0.11576406225109714</v>
      </c>
      <c r="N472" s="302">
        <f t="shared" ref="N472:N473" si="354">SUM(K472:M472)</f>
        <v>0.18896016503961022</v>
      </c>
    </row>
    <row r="473" spans="1:14" x14ac:dyDescent="0.2">
      <c r="A473" s="282" t="s">
        <v>363</v>
      </c>
      <c r="B473" s="302">
        <f>SUM(B471:B472)</f>
        <v>3.4905238843577377</v>
      </c>
      <c r="C473" s="299" t="str">
        <f>CONCATENATE("(",ROUND((B473/$H473)*100,1),")")</f>
        <v>(35.3)</v>
      </c>
      <c r="D473" s="302">
        <f>SUM(D471:D472)</f>
        <v>2.6943992064644893</v>
      </c>
      <c r="E473" s="299" t="str">
        <f>CONCATENATE("(",ROUND((D473/$H473)*100,1),")")</f>
        <v>(27.2)</v>
      </c>
      <c r="F473" s="302">
        <f>SUM(F471:F472)</f>
        <v>3.7170769091777807</v>
      </c>
      <c r="G473" s="299" t="str">
        <f>CONCATENATE("(",ROUND((F473/$H473)*100,1),")")</f>
        <v>(37.5)</v>
      </c>
      <c r="H473" s="302">
        <f>SUM(H471:H472)</f>
        <v>9.9020000000000081</v>
      </c>
      <c r="I473" s="299" t="str">
        <f>CONCATENATE("(",ROUND((H473/$H473)*100,1),")")</f>
        <v>(100)</v>
      </c>
      <c r="K473" s="302">
        <f t="shared" si="351"/>
        <v>0.15714323789752482</v>
      </c>
      <c r="L473" s="302">
        <f t="shared" si="352"/>
        <v>8.5805067906381094E-2</v>
      </c>
      <c r="M473" s="302">
        <f t="shared" si="353"/>
        <v>0.21005169419608016</v>
      </c>
      <c r="N473" s="302">
        <f t="shared" si="354"/>
        <v>0.45299999999998608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1.9227773359628084</v>
      </c>
      <c r="C476" s="299" t="str">
        <f>CONCATENATE("(",ROUND((B476/$H478)*100,1),")")</f>
        <v>(18.6)</v>
      </c>
      <c r="D476" s="302">
        <f>'Ind T6'!R198</f>
        <v>0.8139379970152999</v>
      </c>
      <c r="E476" s="299" t="str">
        <f>CONCATENATE("(",ROUND((D476/$H478)*100,1),")")</f>
        <v>(7.9)</v>
      </c>
      <c r="F476" s="302">
        <f>'Ind T6'!S198</f>
        <v>1.3278280318436615</v>
      </c>
      <c r="G476" s="299" t="str">
        <f>CONCATENATE("(",ROUND((F476/$H478)*100,1),")")</f>
        <v>(12.8)</v>
      </c>
      <c r="H476" s="302">
        <f>SUM(B476,D476,F476)</f>
        <v>4.0645433648217697</v>
      </c>
      <c r="I476" s="299" t="str">
        <f>CONCATENATE("(",ROUND((H476/$H478)*100,1),")")</f>
        <v>(39.3)</v>
      </c>
      <c r="K476" s="302">
        <f>B481-B476</f>
        <v>0.16048925395355274</v>
      </c>
      <c r="L476" s="302">
        <f>D481-D476</f>
        <v>3.0416264815606775E-2</v>
      </c>
      <c r="M476" s="302">
        <f>F481-F476</f>
        <v>0.10474115701636988</v>
      </c>
      <c r="N476" s="302">
        <f>SUM(K476:M476)</f>
        <v>0.29564667578552939</v>
      </c>
    </row>
    <row r="477" spans="1:14" x14ac:dyDescent="0.2">
      <c r="A477" s="282" t="s">
        <v>365</v>
      </c>
      <c r="B477" s="302">
        <f>'Ind T6'!Q197</f>
        <v>1.7248897862924542</v>
      </c>
      <c r="C477" s="299" t="str">
        <f>CONCATENATE("(",ROUND((B477/$H478)*100,1),")")</f>
        <v>(16.7)</v>
      </c>
      <c r="D477" s="302">
        <f>'Ind T6'!R197</f>
        <v>1.9662662773555706</v>
      </c>
      <c r="E477" s="299" t="str">
        <f>CONCATENATE("(",ROUND((D477/$H478)*100,1),")")</f>
        <v>(19)</v>
      </c>
      <c r="F477" s="302">
        <f>'Ind T6'!S197</f>
        <v>2.5993005715301996</v>
      </c>
      <c r="G477" s="299" t="str">
        <f>CONCATENATE("(",ROUND((F477/$H478)*100,1),")")</f>
        <v>(25.1)</v>
      </c>
      <c r="H477" s="302">
        <f t="shared" ref="H477" si="355">SUM(B477,D477,F477)</f>
        <v>6.2904566351782245</v>
      </c>
      <c r="I477" s="299" t="str">
        <f>CONCATENATE("(",ROUND((H477/$H478)*100,1),")")</f>
        <v>(60.7)</v>
      </c>
      <c r="K477" s="302">
        <f t="shared" ref="K477:K478" si="356">B482-B477</f>
        <v>-2.2210026195467192E-2</v>
      </c>
      <c r="L477" s="302">
        <f t="shared" ref="L477:L478" si="357">D482-D477</f>
        <v>1.9963384918546545E-3</v>
      </c>
      <c r="M477" s="302">
        <f t="shared" ref="M477:M478" si="358">F482-F477</f>
        <v>4.6567011918078549E-2</v>
      </c>
      <c r="N477" s="302">
        <f t="shared" ref="N477:N478" si="359">SUM(K477:M477)</f>
        <v>2.6353324214466012E-2</v>
      </c>
    </row>
    <row r="478" spans="1:14" x14ac:dyDescent="0.2">
      <c r="A478" s="282" t="s">
        <v>363</v>
      </c>
      <c r="B478" s="302">
        <f>SUM(B476:B477)</f>
        <v>3.6476671222552626</v>
      </c>
      <c r="C478" s="299" t="str">
        <f>CONCATENATE("(",ROUND((B478/$H478)*100,1),")")</f>
        <v>(35.2)</v>
      </c>
      <c r="D478" s="302">
        <f>SUM(D476:D477)</f>
        <v>2.7802042743708704</v>
      </c>
      <c r="E478" s="299" t="str">
        <f>CONCATENATE("(",ROUND((D478/$H478)*100,1),")")</f>
        <v>(26.8)</v>
      </c>
      <c r="F478" s="302">
        <f>SUM(F476:F477)</f>
        <v>3.9271286033738608</v>
      </c>
      <c r="G478" s="299" t="str">
        <f>CONCATENATE("(",ROUND((F478/$H478)*100,1),")")</f>
        <v>(37.9)</v>
      </c>
      <c r="H478" s="302">
        <f>SUM(H476:H477)</f>
        <v>10.354999999999993</v>
      </c>
      <c r="I478" s="299" t="str">
        <f>CONCATENATE("(",ROUND((H478/$H478)*100,1),")")</f>
        <v>(100)</v>
      </c>
      <c r="K478" s="302">
        <f t="shared" si="356"/>
        <v>0.13827922775808554</v>
      </c>
      <c r="L478" s="302">
        <f t="shared" si="357"/>
        <v>3.2412603307461652E-2</v>
      </c>
      <c r="M478" s="302">
        <f t="shared" si="358"/>
        <v>0.15130816893444887</v>
      </c>
      <c r="N478" s="302">
        <f t="shared" si="359"/>
        <v>0.32199999999999607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2.0832665899163612</v>
      </c>
      <c r="C481" s="299" t="str">
        <f>CONCATENATE("(",ROUND((B481/$H483)*100,1),")")</f>
        <v>(19.5)</v>
      </c>
      <c r="D481" s="302">
        <f>'Ind T6'!W198</f>
        <v>0.84435426183090667</v>
      </c>
      <c r="E481" s="299" t="str">
        <f>CONCATENATE("(",ROUND((D481/$H483)*100,1),")")</f>
        <v>(7.9)</v>
      </c>
      <c r="F481" s="302">
        <f>'Ind T6'!X198</f>
        <v>1.4325691888600314</v>
      </c>
      <c r="G481" s="299" t="str">
        <f>CONCATENATE("(",ROUND((F481/$H483)*100,1),")")</f>
        <v>(13.4)</v>
      </c>
      <c r="H481" s="302">
        <f>SUM(B481,D481,F481)</f>
        <v>4.3601900406072991</v>
      </c>
      <c r="I481" s="299" t="str">
        <f>CONCATENATE("(",ROUND((H481/$H483)*100,1),")")</f>
        <v>(40.8)</v>
      </c>
      <c r="K481" s="302">
        <f>B481-B471</f>
        <v>0.29903395568542623</v>
      </c>
      <c r="L481" s="302">
        <f>D481-D471</f>
        <v>6.162376609912612E-2</v>
      </c>
      <c r="M481" s="302">
        <f>F481-F471</f>
        <v>0.1990287889613529</v>
      </c>
      <c r="N481" s="302">
        <f>SUM(K481:M481)</f>
        <v>0.55968651074590525</v>
      </c>
    </row>
    <row r="482" spans="1:14" x14ac:dyDescent="0.2">
      <c r="A482" s="282" t="s">
        <v>365</v>
      </c>
      <c r="B482" s="302">
        <f>'Ind T6'!V197</f>
        <v>1.702679760096987</v>
      </c>
      <c r="C482" s="299" t="str">
        <f>CONCATENATE("(",ROUND((B482/$H483)*100,1),")")</f>
        <v>(15.9)</v>
      </c>
      <c r="D482" s="302">
        <f>'Ind T6'!W197</f>
        <v>1.9682626158474252</v>
      </c>
      <c r="E482" s="299" t="str">
        <f>CONCATENATE("(",ROUND((D482/$H483)*100,1),")")</f>
        <v>(18.4)</v>
      </c>
      <c r="F482" s="302">
        <f>'Ind T6'!X197</f>
        <v>2.6458675834482781</v>
      </c>
      <c r="G482" s="299" t="str">
        <f>CONCATENATE("(",ROUND((F482/$H483)*100,1),")")</f>
        <v>(24.8)</v>
      </c>
      <c r="H482" s="302">
        <f t="shared" ref="H482" si="360">SUM(B482,D482,F482)</f>
        <v>6.3168099593926907</v>
      </c>
      <c r="I482" s="299" t="str">
        <f>CONCATENATE("(",ROUND((H482/$H483)*100,1),")")</f>
        <v>(59.2)</v>
      </c>
      <c r="K482" s="302">
        <f t="shared" ref="K482:K483" si="361">B482-B472</f>
        <v>-3.611490029815867E-3</v>
      </c>
      <c r="L482" s="302">
        <f t="shared" ref="L482:L483" si="362">D482-D472</f>
        <v>5.6593905114716403E-2</v>
      </c>
      <c r="M482" s="302">
        <f t="shared" ref="M482:M483" si="363">F482-F472</f>
        <v>0.16233107416917569</v>
      </c>
      <c r="N482" s="302">
        <f t="shared" ref="N482:N483" si="364">SUM(K482:M482)</f>
        <v>0.21531348925407623</v>
      </c>
    </row>
    <row r="483" spans="1:14" x14ac:dyDescent="0.2">
      <c r="A483" s="282" t="s">
        <v>363</v>
      </c>
      <c r="B483" s="302">
        <f>SUM(B481:B482)</f>
        <v>3.7859463500133481</v>
      </c>
      <c r="C483" s="299" t="str">
        <f>CONCATENATE("(",ROUND((B483/$H483)*100,1),")")</f>
        <v>(35.5)</v>
      </c>
      <c r="D483" s="302">
        <f>SUM(D481:D482)</f>
        <v>2.812616877678332</v>
      </c>
      <c r="E483" s="299" t="str">
        <f>CONCATENATE("(",ROUND((D483/$H483)*100,1),")")</f>
        <v>(26.3)</v>
      </c>
      <c r="F483" s="302">
        <f>SUM(F481:F482)</f>
        <v>4.0784367723083097</v>
      </c>
      <c r="G483" s="299" t="str">
        <f>CONCATENATE("(",ROUND((F483/$H483)*100,1),")")</f>
        <v>(38.2)</v>
      </c>
      <c r="H483" s="302">
        <f>SUM(H481:H482)</f>
        <v>10.676999999999989</v>
      </c>
      <c r="I483" s="299" t="str">
        <f>CONCATENATE("(",ROUND((H483/$H483)*100,1),")")</f>
        <v>(100)</v>
      </c>
      <c r="K483" s="302">
        <f t="shared" si="361"/>
        <v>0.29542246565561037</v>
      </c>
      <c r="L483" s="302">
        <f t="shared" si="362"/>
        <v>0.11821767121384275</v>
      </c>
      <c r="M483" s="302">
        <f t="shared" si="363"/>
        <v>0.36135986313052904</v>
      </c>
      <c r="N483" s="302">
        <f t="shared" si="364"/>
        <v>0.77499999999998215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Swindon and Wiltshire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0.53944054800859209</v>
      </c>
      <c r="C8" s="300">
        <v>0.36418667253217013</v>
      </c>
      <c r="D8" s="300">
        <v>0.52260495223679948</v>
      </c>
      <c r="E8" s="300">
        <f>SUM(B8:D8)</f>
        <v>1.4262321727775618</v>
      </c>
      <c r="F8" s="300"/>
      <c r="G8" s="300">
        <v>0.69460273397769778</v>
      </c>
      <c r="H8" s="300">
        <v>0.67162759980432873</v>
      </c>
      <c r="I8" s="300">
        <v>0.60318844348000289</v>
      </c>
      <c r="J8" s="300">
        <f>SUM(G8:I8)</f>
        <v>1.9694187772620295</v>
      </c>
      <c r="K8" s="300"/>
      <c r="L8" s="300">
        <v>0.54846753781383384</v>
      </c>
      <c r="M8" s="300">
        <v>0.49480646157691222</v>
      </c>
      <c r="N8" s="300">
        <v>0.97910073054243407</v>
      </c>
      <c r="O8" s="300">
        <f>SUM(L8:N8)</f>
        <v>2.0223747299331802</v>
      </c>
      <c r="P8" s="300"/>
      <c r="Q8" s="300">
        <v>0.56877565559053067</v>
      </c>
      <c r="R8" s="300">
        <v>0.49754123943594436</v>
      </c>
      <c r="S8" s="300">
        <v>1.0301498501139732</v>
      </c>
      <c r="T8" s="300">
        <f>SUM(Q8:S8)</f>
        <v>2.0964667451404484</v>
      </c>
      <c r="U8" s="300"/>
      <c r="V8" s="300">
        <v>0.5867494680890557</v>
      </c>
      <c r="W8" s="300">
        <v>0.47729131205956987</v>
      </c>
      <c r="X8" s="300">
        <v>1.0953145390037673</v>
      </c>
      <c r="Y8" s="300">
        <f>SUM(V8:X8)</f>
        <v>2.1593553191523931</v>
      </c>
    </row>
    <row r="9" spans="1:25" x14ac:dyDescent="0.2">
      <c r="A9" s="260" t="s">
        <v>364</v>
      </c>
      <c r="B9" s="300">
        <v>2.137886835936873</v>
      </c>
      <c r="C9" s="300">
        <v>9.2361949053115233E-3</v>
      </c>
      <c r="D9" s="300">
        <v>2.0076447963802613</v>
      </c>
      <c r="E9" s="300">
        <f t="shared" ref="E9:E10" si="0">SUM(B9:D9)</f>
        <v>4.1547678272224458</v>
      </c>
      <c r="F9" s="300"/>
      <c r="G9" s="300">
        <v>1.3725515347128743</v>
      </c>
      <c r="H9" s="300">
        <v>0.14429356759330031</v>
      </c>
      <c r="I9" s="300">
        <v>2.3117361204317994</v>
      </c>
      <c r="J9" s="300">
        <f t="shared" ref="J9:J10" si="1">SUM(G9:I9)</f>
        <v>3.8285812227379741</v>
      </c>
      <c r="K9" s="300"/>
      <c r="L9" s="300">
        <v>1.87972672087012</v>
      </c>
      <c r="M9" s="300">
        <v>0.50702994135323787</v>
      </c>
      <c r="N9" s="300">
        <v>2.7188686078434743</v>
      </c>
      <c r="O9" s="300">
        <f t="shared" ref="O9:O10" si="2">SUM(L9:N9)</f>
        <v>5.1056252700668328</v>
      </c>
      <c r="P9" s="300"/>
      <c r="Q9" s="300">
        <v>2.0149687081001857</v>
      </c>
      <c r="R9" s="300">
        <v>0.52943177564246668</v>
      </c>
      <c r="S9" s="300">
        <v>2.7351327711168998</v>
      </c>
      <c r="T9" s="300">
        <f t="shared" ref="T9:T10" si="3">SUM(Q9:S9)</f>
        <v>5.2795332548595528</v>
      </c>
      <c r="U9" s="300"/>
      <c r="V9" s="300">
        <v>2.2556198582058435</v>
      </c>
      <c r="W9" s="300">
        <v>0.54985620567974569</v>
      </c>
      <c r="X9" s="300">
        <v>2.6141686169620129</v>
      </c>
      <c r="Y9" s="300">
        <f t="shared" ref="Y9:Y10" si="4">SUM(V9:X9)</f>
        <v>5.4196446808476022</v>
      </c>
    </row>
    <row r="10" spans="1:25" x14ac:dyDescent="0.2">
      <c r="A10" s="264" t="s">
        <v>363</v>
      </c>
      <c r="B10" s="301">
        <f>SUM(B8:B9)</f>
        <v>2.6773273839454652</v>
      </c>
      <c r="C10" s="301">
        <f t="shared" ref="C10:D10" si="5">SUM(C8:C9)</f>
        <v>0.37342286743748165</v>
      </c>
      <c r="D10" s="301">
        <f t="shared" si="5"/>
        <v>2.5302497486170608</v>
      </c>
      <c r="E10" s="301">
        <f t="shared" si="0"/>
        <v>5.5810000000000075</v>
      </c>
      <c r="F10" s="301"/>
      <c r="G10" s="301">
        <f>SUM(G8:G9)</f>
        <v>2.0671542686905719</v>
      </c>
      <c r="H10" s="301">
        <f t="shared" ref="H10" si="6">SUM(H8:H9)</f>
        <v>0.81592116739762899</v>
      </c>
      <c r="I10" s="301">
        <f t="shared" ref="I10" si="7">SUM(I8:I9)</f>
        <v>2.9149245639118022</v>
      </c>
      <c r="J10" s="301">
        <f t="shared" si="1"/>
        <v>5.7980000000000036</v>
      </c>
      <c r="K10" s="301"/>
      <c r="L10" s="301">
        <f>SUM(L8:L9)</f>
        <v>2.4281942586839538</v>
      </c>
      <c r="M10" s="301">
        <f t="shared" ref="M10" si="8">SUM(M8:M9)</f>
        <v>1.0018364029301501</v>
      </c>
      <c r="N10" s="301">
        <f t="shared" ref="N10" si="9">SUM(N8:N9)</f>
        <v>3.6979693383859082</v>
      </c>
      <c r="O10" s="301">
        <f t="shared" si="2"/>
        <v>7.1280000000000125</v>
      </c>
      <c r="P10" s="301"/>
      <c r="Q10" s="301">
        <f>SUM(Q8:Q9)</f>
        <v>2.5837443636907165</v>
      </c>
      <c r="R10" s="301">
        <f t="shared" ref="R10" si="10">SUM(R8:R9)</f>
        <v>1.0269730150784111</v>
      </c>
      <c r="S10" s="301">
        <f t="shared" ref="S10" si="11">SUM(S8:S9)</f>
        <v>3.765282621230873</v>
      </c>
      <c r="T10" s="301">
        <f t="shared" si="3"/>
        <v>7.3760000000000003</v>
      </c>
      <c r="U10" s="301"/>
      <c r="V10" s="301">
        <f>SUM(V8:V9)</f>
        <v>2.8423693262948992</v>
      </c>
      <c r="W10" s="301">
        <f t="shared" ref="W10" si="12">SUM(W8:W9)</f>
        <v>1.0271475177393157</v>
      </c>
      <c r="X10" s="301">
        <f t="shared" ref="X10" si="13">SUM(X8:X9)</f>
        <v>3.7094831559657804</v>
      </c>
      <c r="Y10" s="301">
        <f t="shared" si="4"/>
        <v>7.5789999999999953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3.8521683401212058E-2</v>
      </c>
      <c r="C17" s="300">
        <v>5.7979064301881284E-3</v>
      </c>
      <c r="D17" s="300">
        <v>9.826960051459041E-5</v>
      </c>
      <c r="E17" s="300">
        <f>SUM(B17:D17)</f>
        <v>4.4417859431914772E-2</v>
      </c>
      <c r="F17" s="300"/>
      <c r="G17" s="300">
        <v>1.8396144993972345E-2</v>
      </c>
      <c r="H17" s="300">
        <v>5.840046029922448E-3</v>
      </c>
      <c r="I17" s="300">
        <v>4.1714614499369074E-5</v>
      </c>
      <c r="J17" s="300">
        <f>SUM(G17:I17)</f>
        <v>2.4277905638394163E-2</v>
      </c>
      <c r="K17" s="300"/>
      <c r="L17" s="300">
        <v>1.7228847245656802E-2</v>
      </c>
      <c r="M17" s="300">
        <v>4.7904599658840563E-3</v>
      </c>
      <c r="N17" s="300">
        <v>0</v>
      </c>
      <c r="O17" s="300">
        <f>SUM(L17:N17)</f>
        <v>2.201930721154086E-2</v>
      </c>
      <c r="P17" s="300"/>
      <c r="Q17" s="300">
        <v>1.2529733673823438E-2</v>
      </c>
      <c r="R17" s="300">
        <v>3.5461510397055284E-3</v>
      </c>
      <c r="S17" s="300">
        <v>0</v>
      </c>
      <c r="T17" s="300">
        <f>SUM(Q17:S17)</f>
        <v>1.6075884713528967E-2</v>
      </c>
      <c r="U17" s="300"/>
      <c r="V17" s="300">
        <v>7.7556728231476793E-3</v>
      </c>
      <c r="W17" s="300">
        <v>2.3667546173698983E-3</v>
      </c>
      <c r="X17" s="300">
        <v>0</v>
      </c>
      <c r="Y17" s="300">
        <f>SUM(V17:X17)</f>
        <v>1.0122427440517577E-2</v>
      </c>
    </row>
    <row r="18" spans="1:25" x14ac:dyDescent="0.2">
      <c r="A18" s="260" t="s">
        <v>364</v>
      </c>
      <c r="B18" s="300">
        <v>0.26611407818907301</v>
      </c>
      <c r="C18" s="300">
        <v>7.8615680410821023E-3</v>
      </c>
      <c r="D18" s="300">
        <v>0.14160649433792966</v>
      </c>
      <c r="E18" s="300">
        <f t="shared" ref="E18:E19" si="14">SUM(B18:D18)</f>
        <v>0.41558214056808479</v>
      </c>
      <c r="F18" s="300"/>
      <c r="G18" s="300">
        <v>0.11755178365962979</v>
      </c>
      <c r="H18" s="300">
        <v>3.1703107019759461E-3</v>
      </c>
      <c r="I18" s="300">
        <v>0</v>
      </c>
      <c r="J18" s="300">
        <f t="shared" ref="J18:J19" si="15">SUM(G18:I18)</f>
        <v>0.12072209436160573</v>
      </c>
      <c r="K18" s="300"/>
      <c r="L18" s="300">
        <v>0.12450993753575081</v>
      </c>
      <c r="M18" s="300">
        <v>1.4707552527080368E-3</v>
      </c>
      <c r="N18" s="300">
        <v>0</v>
      </c>
      <c r="O18" s="300">
        <f t="shared" ref="O18:O19" si="16">SUM(L18:N18)</f>
        <v>0.12598069278845883</v>
      </c>
      <c r="P18" s="300"/>
      <c r="Q18" s="300">
        <v>9.0820868296323326E-2</v>
      </c>
      <c r="R18" s="300">
        <v>1.1032469901476074E-3</v>
      </c>
      <c r="S18" s="300">
        <v>0</v>
      </c>
      <c r="T18" s="300">
        <f t="shared" ref="T18:T19" si="17">SUM(Q18:S18)</f>
        <v>9.1924115286470931E-2</v>
      </c>
      <c r="U18" s="300"/>
      <c r="V18" s="300">
        <v>5.8112928760012929E-2</v>
      </c>
      <c r="W18" s="300">
        <v>7.646437994695721E-4</v>
      </c>
      <c r="X18" s="300">
        <v>0</v>
      </c>
      <c r="Y18" s="300">
        <f t="shared" ref="Y18:Y19" si="18">SUM(V18:X18)</f>
        <v>5.8877572559482498E-2</v>
      </c>
    </row>
    <row r="19" spans="1:25" x14ac:dyDescent="0.2">
      <c r="A19" s="264" t="s">
        <v>363</v>
      </c>
      <c r="B19" s="301">
        <f>SUM(B17:B18)</f>
        <v>0.30463576159028505</v>
      </c>
      <c r="C19" s="301">
        <f t="shared" ref="C19" si="19">SUM(C17:C18)</f>
        <v>1.3659474471270231E-2</v>
      </c>
      <c r="D19" s="301">
        <f t="shared" ref="D19" si="20">SUM(D17:D18)</f>
        <v>0.14170476393844425</v>
      </c>
      <c r="E19" s="301">
        <f t="shared" si="14"/>
        <v>0.45999999999999952</v>
      </c>
      <c r="F19" s="301"/>
      <c r="G19" s="301">
        <f>SUM(G17:G18)</f>
        <v>0.13594792865360214</v>
      </c>
      <c r="H19" s="301">
        <f t="shared" ref="H19" si="21">SUM(H17:H18)</f>
        <v>9.0103567318983932E-3</v>
      </c>
      <c r="I19" s="301">
        <f t="shared" ref="I19" si="22">SUM(I17:I18)</f>
        <v>4.1714614499369074E-5</v>
      </c>
      <c r="J19" s="301">
        <f t="shared" si="15"/>
        <v>0.14499999999999991</v>
      </c>
      <c r="K19" s="301"/>
      <c r="L19" s="301">
        <f>SUM(L17:L18)</f>
        <v>0.14173878478140761</v>
      </c>
      <c r="M19" s="301">
        <f t="shared" ref="M19" si="23">SUM(M17:M18)</f>
        <v>6.2612152185920929E-3</v>
      </c>
      <c r="N19" s="301">
        <f t="shared" ref="N19" si="24">SUM(N17:N18)</f>
        <v>0</v>
      </c>
      <c r="O19" s="301">
        <f t="shared" si="16"/>
        <v>0.14799999999999972</v>
      </c>
      <c r="P19" s="301"/>
      <c r="Q19" s="301">
        <f>SUM(Q17:Q18)</f>
        <v>0.10335060197014677</v>
      </c>
      <c r="R19" s="301">
        <f t="shared" ref="R19" si="25">SUM(R17:R18)</f>
        <v>4.6493980298531355E-3</v>
      </c>
      <c r="S19" s="301">
        <f t="shared" ref="S19" si="26">SUM(S17:S18)</f>
        <v>0</v>
      </c>
      <c r="T19" s="301">
        <f t="shared" si="17"/>
        <v>0.1079999999999999</v>
      </c>
      <c r="U19" s="301"/>
      <c r="V19" s="301">
        <f>SUM(V17:V18)</f>
        <v>6.5868601583160602E-2</v>
      </c>
      <c r="W19" s="301">
        <f t="shared" ref="W19" si="27">SUM(W17:W18)</f>
        <v>3.1313984168394706E-3</v>
      </c>
      <c r="X19" s="301">
        <f t="shared" ref="X19" si="28">SUM(X17:X18)</f>
        <v>0</v>
      </c>
      <c r="Y19" s="301">
        <f t="shared" si="18"/>
        <v>6.9000000000000075E-2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0.67237439221119855</v>
      </c>
      <c r="C26" s="300">
        <v>0.25215047343014296</v>
      </c>
      <c r="D26" s="300">
        <v>3.1921863004952138E-2</v>
      </c>
      <c r="E26" s="300">
        <f>SUM(B26:D26)</f>
        <v>0.95644672864629365</v>
      </c>
      <c r="F26" s="300"/>
      <c r="G26" s="300">
        <v>0.82239535553081067</v>
      </c>
      <c r="H26" s="300">
        <v>0.31209991933349462</v>
      </c>
      <c r="I26" s="300">
        <v>0.17164567246929455</v>
      </c>
      <c r="J26" s="300">
        <f>SUM(G26:I26)</f>
        <v>1.3061409473335999</v>
      </c>
      <c r="K26" s="300"/>
      <c r="L26" s="300">
        <v>0.83944932117095827</v>
      </c>
      <c r="M26" s="300">
        <v>0.28625690818756816</v>
      </c>
      <c r="N26" s="300">
        <v>0.21459888791180107</v>
      </c>
      <c r="O26" s="300">
        <f>SUM(L26:N26)</f>
        <v>1.3403051172703275</v>
      </c>
      <c r="P26" s="300"/>
      <c r="Q26" s="300">
        <v>0.78112092996221028</v>
      </c>
      <c r="R26" s="300">
        <v>0.25623593434203545</v>
      </c>
      <c r="S26" s="300">
        <v>0.19779457024136374</v>
      </c>
      <c r="T26" s="300">
        <f>SUM(Q26:S26)</f>
        <v>1.2351514345456094</v>
      </c>
      <c r="U26" s="300"/>
      <c r="V26" s="300">
        <v>0.62447507181391293</v>
      </c>
      <c r="W26" s="300">
        <v>0.19042990653886505</v>
      </c>
      <c r="X26" s="300">
        <v>0.15412225898961493</v>
      </c>
      <c r="Y26" s="300">
        <f>SUM(V26:X26)</f>
        <v>0.96902723734239293</v>
      </c>
    </row>
    <row r="27" spans="1:25" x14ac:dyDescent="0.2">
      <c r="A27" s="260" t="s">
        <v>364</v>
      </c>
      <c r="B27" s="300">
        <v>1.6337383775550118</v>
      </c>
      <c r="C27" s="300">
        <v>0.13010577497277129</v>
      </c>
      <c r="D27" s="300">
        <v>0.11470911882592102</v>
      </c>
      <c r="E27" s="300">
        <f t="shared" ref="E27:E28" si="29">SUM(B27:D27)</f>
        <v>1.8785532713537041</v>
      </c>
      <c r="F27" s="300"/>
      <c r="G27" s="300">
        <v>1.7288961622668264</v>
      </c>
      <c r="H27" s="300">
        <v>0.12838613576101346</v>
      </c>
      <c r="I27" s="300">
        <v>5.8576754638562704E-2</v>
      </c>
      <c r="J27" s="300">
        <f t="shared" ref="J27:J28" si="30">SUM(G27:I27)</f>
        <v>1.9158590526664026</v>
      </c>
      <c r="K27" s="300"/>
      <c r="L27" s="300">
        <v>1.7653759914285883</v>
      </c>
      <c r="M27" s="300">
        <v>0.1427532812085488</v>
      </c>
      <c r="N27" s="300">
        <v>7.4565610092531584E-2</v>
      </c>
      <c r="O27" s="300">
        <f t="shared" ref="O27:O28" si="31">SUM(L27:N27)</f>
        <v>1.9826948827296687</v>
      </c>
      <c r="P27" s="300"/>
      <c r="Q27" s="300">
        <v>1.5663191643642969</v>
      </c>
      <c r="R27" s="300">
        <v>0.12802736039876567</v>
      </c>
      <c r="S27" s="300">
        <v>6.7502040691327925E-2</v>
      </c>
      <c r="T27" s="300">
        <f t="shared" ref="T27:T28" si="32">SUM(Q27:S27)</f>
        <v>1.7618485654543905</v>
      </c>
      <c r="U27" s="300"/>
      <c r="V27" s="300">
        <v>1.1468606131260131</v>
      </c>
      <c r="W27" s="300">
        <v>9.5832430269308919E-2</v>
      </c>
      <c r="X27" s="300">
        <v>5.2279719262284072E-2</v>
      </c>
      <c r="Y27" s="300">
        <f t="shared" ref="Y27:Y28" si="33">SUM(V27:X27)</f>
        <v>1.2949727626576062</v>
      </c>
    </row>
    <row r="28" spans="1:25" x14ac:dyDescent="0.2">
      <c r="A28" s="264" t="s">
        <v>363</v>
      </c>
      <c r="B28" s="301">
        <f>SUM(B26:B27)</f>
        <v>2.3061127697662105</v>
      </c>
      <c r="C28" s="301">
        <f t="shared" ref="C28" si="34">SUM(C26:C27)</f>
        <v>0.38225624840291428</v>
      </c>
      <c r="D28" s="301">
        <f t="shared" ref="D28" si="35">SUM(D26:D27)</f>
        <v>0.14663098183087317</v>
      </c>
      <c r="E28" s="301">
        <f t="shared" si="29"/>
        <v>2.8349999999999977</v>
      </c>
      <c r="F28" s="301"/>
      <c r="G28" s="301">
        <f>SUM(G26:G27)</f>
        <v>2.5512915177976372</v>
      </c>
      <c r="H28" s="301">
        <f t="shared" ref="H28" si="36">SUM(H26:H27)</f>
        <v>0.44048605509450811</v>
      </c>
      <c r="I28" s="301">
        <f t="shared" ref="I28" si="37">SUM(I26:I27)</f>
        <v>0.23022242710785726</v>
      </c>
      <c r="J28" s="301">
        <f t="shared" si="30"/>
        <v>3.2220000000000026</v>
      </c>
      <c r="K28" s="301"/>
      <c r="L28" s="301">
        <f>SUM(L26:L27)</f>
        <v>2.6048253125995466</v>
      </c>
      <c r="M28" s="301">
        <f t="shared" ref="M28" si="38">SUM(M26:M27)</f>
        <v>0.42901018939611696</v>
      </c>
      <c r="N28" s="301">
        <f t="shared" ref="N28" si="39">SUM(N26:N27)</f>
        <v>0.28916449800433264</v>
      </c>
      <c r="O28" s="301">
        <f t="shared" si="31"/>
        <v>3.322999999999996</v>
      </c>
      <c r="P28" s="301"/>
      <c r="Q28" s="301">
        <f>SUM(Q26:Q27)</f>
        <v>2.3474400943265072</v>
      </c>
      <c r="R28" s="301">
        <f t="shared" ref="R28" si="40">SUM(R26:R27)</f>
        <v>0.38426329474080112</v>
      </c>
      <c r="S28" s="301">
        <f t="shared" ref="S28" si="41">SUM(S26:S27)</f>
        <v>0.26529661093269163</v>
      </c>
      <c r="T28" s="301">
        <f t="shared" si="32"/>
        <v>2.9970000000000003</v>
      </c>
      <c r="U28" s="301"/>
      <c r="V28" s="301">
        <f>SUM(V26:V27)</f>
        <v>1.771335684939926</v>
      </c>
      <c r="W28" s="301">
        <f t="shared" ref="W28" si="42">SUM(W26:W27)</f>
        <v>0.28626233680817398</v>
      </c>
      <c r="X28" s="301">
        <f t="shared" ref="X28" si="43">SUM(X26:X27)</f>
        <v>0.20640197825189899</v>
      </c>
      <c r="Y28" s="301">
        <f t="shared" si="33"/>
        <v>2.2639999999999989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0.9257177574306098</v>
      </c>
      <c r="C35" s="300">
        <v>0.22551940503379844</v>
      </c>
      <c r="D35" s="300">
        <v>2.9018581236239075E-2</v>
      </c>
      <c r="E35" s="300">
        <f>SUM(B35:D35)</f>
        <v>1.1802557437006473</v>
      </c>
      <c r="F35" s="300"/>
      <c r="G35" s="300">
        <v>0.81222470374997668</v>
      </c>
      <c r="H35" s="300">
        <v>0.23393491946390949</v>
      </c>
      <c r="I35" s="300">
        <v>0.18710354564176304</v>
      </c>
      <c r="J35" s="300">
        <f>SUM(G35:I35)</f>
        <v>1.2332631688556492</v>
      </c>
      <c r="K35" s="300"/>
      <c r="L35" s="300">
        <v>0.87710787829273307</v>
      </c>
      <c r="M35" s="300">
        <v>0.19815357575767656</v>
      </c>
      <c r="N35" s="300">
        <v>0.24646742512071163</v>
      </c>
      <c r="O35" s="300">
        <f>SUM(L35:N35)</f>
        <v>1.321728879171121</v>
      </c>
      <c r="P35" s="300"/>
      <c r="Q35" s="300">
        <v>0.83219218627551683</v>
      </c>
      <c r="R35" s="300">
        <v>0.19619154499234709</v>
      </c>
      <c r="S35" s="300">
        <v>0.24238715962648816</v>
      </c>
      <c r="T35" s="300">
        <f>SUM(Q35:S35)</f>
        <v>1.270770890894352</v>
      </c>
      <c r="U35" s="300"/>
      <c r="V35" s="300">
        <v>0.70462828528052668</v>
      </c>
      <c r="W35" s="300">
        <v>0.18715398974527719</v>
      </c>
      <c r="X35" s="300">
        <v>0.22760378085043334</v>
      </c>
      <c r="Y35" s="300">
        <f>SUM(V35:X35)</f>
        <v>1.1193860558762372</v>
      </c>
    </row>
    <row r="36" spans="1:25" x14ac:dyDescent="0.2">
      <c r="A36" s="260" t="s">
        <v>364</v>
      </c>
      <c r="B36" s="300">
        <v>3.849339816936443</v>
      </c>
      <c r="C36" s="300">
        <v>0.13546173913042742</v>
      </c>
      <c r="D36" s="300">
        <v>0.30094270023248959</v>
      </c>
      <c r="E36" s="300">
        <f t="shared" ref="E36:E37" si="44">SUM(B36:D36)</f>
        <v>4.2857442562993597</v>
      </c>
      <c r="F36" s="300"/>
      <c r="G36" s="300">
        <v>3.1259387150529232</v>
      </c>
      <c r="H36" s="300">
        <v>8.7004258470358573E-2</v>
      </c>
      <c r="I36" s="300">
        <v>0.34879385762105963</v>
      </c>
      <c r="J36" s="300">
        <f t="shared" ref="J36:J37" si="45">SUM(G36:I36)</f>
        <v>3.5617368311443416</v>
      </c>
      <c r="K36" s="300"/>
      <c r="L36" s="300">
        <v>3.0836258698947394</v>
      </c>
      <c r="M36" s="300">
        <v>0.10798256656246831</v>
      </c>
      <c r="N36" s="300">
        <v>0.17366268437166374</v>
      </c>
      <c r="O36" s="300">
        <f t="shared" ref="O36:O37" si="46">SUM(L36:N36)</f>
        <v>3.3652711208288713</v>
      </c>
      <c r="P36" s="300"/>
      <c r="Q36" s="300">
        <v>2.9812390242577642</v>
      </c>
      <c r="R36" s="300">
        <v>0.10838632103244196</v>
      </c>
      <c r="S36" s="300">
        <v>0.17460376381543607</v>
      </c>
      <c r="T36" s="300">
        <f t="shared" ref="T36:T37" si="47">SUM(Q36:S36)</f>
        <v>3.2642291091056421</v>
      </c>
      <c r="U36" s="300"/>
      <c r="V36" s="300">
        <v>2.5919707250629145</v>
      </c>
      <c r="W36" s="300">
        <v>0.10401374855421304</v>
      </c>
      <c r="X36" s="300">
        <v>0.16462947050663526</v>
      </c>
      <c r="Y36" s="300">
        <f t="shared" ref="Y36:Y37" si="48">SUM(V36:X36)</f>
        <v>2.8606139441237626</v>
      </c>
    </row>
    <row r="37" spans="1:25" x14ac:dyDescent="0.2">
      <c r="A37" s="264" t="s">
        <v>363</v>
      </c>
      <c r="B37" s="301">
        <f>SUM(B35:B36)</f>
        <v>4.7750575743670529</v>
      </c>
      <c r="C37" s="301">
        <f t="shared" ref="C37" si="49">SUM(C35:C36)</f>
        <v>0.36098114416422589</v>
      </c>
      <c r="D37" s="301">
        <f t="shared" ref="D37" si="50">SUM(D35:D36)</f>
        <v>0.32996128146872866</v>
      </c>
      <c r="E37" s="301">
        <f t="shared" si="44"/>
        <v>5.4660000000000073</v>
      </c>
      <c r="F37" s="301"/>
      <c r="G37" s="301">
        <f>SUM(G35:G36)</f>
        <v>3.9381634188028998</v>
      </c>
      <c r="H37" s="301">
        <f t="shared" ref="H37" si="51">SUM(H35:H36)</f>
        <v>0.32093917793426807</v>
      </c>
      <c r="I37" s="301">
        <f t="shared" ref="I37" si="52">SUM(I35:I36)</f>
        <v>0.53589740326282265</v>
      </c>
      <c r="J37" s="301">
        <f t="shared" si="45"/>
        <v>4.7949999999999902</v>
      </c>
      <c r="K37" s="301"/>
      <c r="L37" s="301">
        <f>SUM(L35:L36)</f>
        <v>3.9607337481874723</v>
      </c>
      <c r="M37" s="301">
        <f t="shared" ref="M37" si="53">SUM(M35:M36)</f>
        <v>0.30613614232014486</v>
      </c>
      <c r="N37" s="301">
        <f t="shared" ref="N37" si="54">SUM(N35:N36)</f>
        <v>0.42013010949237539</v>
      </c>
      <c r="O37" s="301">
        <f t="shared" si="46"/>
        <v>4.6869999999999923</v>
      </c>
      <c r="P37" s="301"/>
      <c r="Q37" s="301">
        <f>SUM(Q35:Q36)</f>
        <v>3.813431210533281</v>
      </c>
      <c r="R37" s="301">
        <f t="shared" ref="R37" si="55">SUM(R35:R36)</f>
        <v>0.30457786602478903</v>
      </c>
      <c r="S37" s="301">
        <f t="shared" ref="S37" si="56">SUM(S35:S36)</f>
        <v>0.41699092344192423</v>
      </c>
      <c r="T37" s="301">
        <f t="shared" si="47"/>
        <v>4.5349999999999939</v>
      </c>
      <c r="U37" s="301"/>
      <c r="V37" s="301">
        <f>SUM(V35:V36)</f>
        <v>3.2965990103434413</v>
      </c>
      <c r="W37" s="301">
        <f t="shared" ref="W37" si="57">SUM(W35:W36)</f>
        <v>0.29116773829949022</v>
      </c>
      <c r="X37" s="301">
        <f t="shared" ref="X37" si="58">SUM(X35:X36)</f>
        <v>0.3922332513570686</v>
      </c>
      <c r="Y37" s="301">
        <f t="shared" si="48"/>
        <v>3.98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2.6493234105505254</v>
      </c>
      <c r="C44" s="300">
        <v>0.91867881785829764</v>
      </c>
      <c r="D44" s="300">
        <v>0.15375857810484297</v>
      </c>
      <c r="E44" s="300">
        <f>SUM(B44:D44)</f>
        <v>3.7217608065136663</v>
      </c>
      <c r="F44" s="300"/>
      <c r="G44" s="300">
        <v>3.4260045876817111</v>
      </c>
      <c r="H44" s="300">
        <v>1.1411868685796942</v>
      </c>
      <c r="I44" s="300">
        <v>0.83981333201097952</v>
      </c>
      <c r="J44" s="300">
        <f>SUM(G44:I44)</f>
        <v>5.4070047882723848</v>
      </c>
      <c r="K44" s="300"/>
      <c r="L44" s="300">
        <v>3.570272865329684</v>
      </c>
      <c r="M44" s="300">
        <v>1.0517971294580677</v>
      </c>
      <c r="N44" s="300">
        <v>1.1046696859850411</v>
      </c>
      <c r="O44" s="300">
        <f>SUM(L44:N44)</f>
        <v>5.7267396807727931</v>
      </c>
      <c r="P44" s="300"/>
      <c r="Q44" s="300">
        <v>3.5950807342190805</v>
      </c>
      <c r="R44" s="300">
        <v>1.0407102769594121</v>
      </c>
      <c r="S44" s="300">
        <v>1.0670115203095252</v>
      </c>
      <c r="T44" s="300">
        <f>SUM(Q44:S44)</f>
        <v>5.7028025314880173</v>
      </c>
      <c r="U44" s="300"/>
      <c r="V44" s="300">
        <v>3.5821467447180946</v>
      </c>
      <c r="W44" s="300">
        <v>1.0118140117739807</v>
      </c>
      <c r="X44" s="300">
        <v>0.98781536268628312</v>
      </c>
      <c r="Y44" s="300">
        <f>SUM(V44:X44)</f>
        <v>5.5817761191783584</v>
      </c>
    </row>
    <row r="45" spans="1:25" x14ac:dyDescent="0.2">
      <c r="A45" s="260" t="s">
        <v>364</v>
      </c>
      <c r="B45" s="300">
        <v>15.339856501377751</v>
      </c>
      <c r="C45" s="300">
        <v>0.58548742147296806</v>
      </c>
      <c r="D45" s="300">
        <v>1.7218952706356114</v>
      </c>
      <c r="E45" s="300">
        <f t="shared" ref="E45:E46" si="59">SUM(B45:D45)</f>
        <v>17.647239193486328</v>
      </c>
      <c r="F45" s="300"/>
      <c r="G45" s="300">
        <v>16.838119832534229</v>
      </c>
      <c r="H45" s="300">
        <v>0.5546311765176154</v>
      </c>
      <c r="I45" s="300">
        <v>1.5722442026757544</v>
      </c>
      <c r="J45" s="300">
        <f t="shared" ref="J45:J46" si="60">SUM(G45:I45)</f>
        <v>18.964995211727601</v>
      </c>
      <c r="K45" s="300"/>
      <c r="L45" s="300">
        <v>16.61940319690612</v>
      </c>
      <c r="M45" s="300">
        <v>0.66243506554861453</v>
      </c>
      <c r="N45" s="300">
        <v>1.4364220567724906</v>
      </c>
      <c r="O45" s="300">
        <f t="shared" ref="O45:O46" si="61">SUM(L45:N45)</f>
        <v>18.718260319227223</v>
      </c>
      <c r="P45" s="300"/>
      <c r="Q45" s="300">
        <v>16.185501688930465</v>
      </c>
      <c r="R45" s="300">
        <v>0.65690111457014133</v>
      </c>
      <c r="S45" s="300">
        <v>1.4197946650114155</v>
      </c>
      <c r="T45" s="300">
        <f t="shared" ref="T45:T46" si="62">SUM(Q45:S45)</f>
        <v>18.262197468512021</v>
      </c>
      <c r="U45" s="300"/>
      <c r="V45" s="300">
        <v>15.424164017535237</v>
      </c>
      <c r="W45" s="300">
        <v>0.62489385640177109</v>
      </c>
      <c r="X45" s="300">
        <v>1.4061660068846176</v>
      </c>
      <c r="Y45" s="300">
        <f t="shared" ref="Y45:Y46" si="63">SUM(V45:X45)</f>
        <v>17.455223880821627</v>
      </c>
    </row>
    <row r="46" spans="1:25" x14ac:dyDescent="0.2">
      <c r="A46" s="264" t="s">
        <v>363</v>
      </c>
      <c r="B46" s="301">
        <f>SUM(B44:B45)</f>
        <v>17.989179911928275</v>
      </c>
      <c r="C46" s="301">
        <f t="shared" ref="C46" si="64">SUM(C44:C45)</f>
        <v>1.5041662393312656</v>
      </c>
      <c r="D46" s="301">
        <f t="shared" ref="D46" si="65">SUM(D44:D45)</f>
        <v>1.8756538487404544</v>
      </c>
      <c r="E46" s="301">
        <f t="shared" si="59"/>
        <v>21.368999999999996</v>
      </c>
      <c r="F46" s="301"/>
      <c r="G46" s="301">
        <f>SUM(G44:G45)</f>
        <v>20.264124420215939</v>
      </c>
      <c r="H46" s="301">
        <f t="shared" ref="H46" si="66">SUM(H44:H45)</f>
        <v>1.6958180450973095</v>
      </c>
      <c r="I46" s="301">
        <f t="shared" ref="I46" si="67">SUM(I44:I45)</f>
        <v>2.4120575346867339</v>
      </c>
      <c r="J46" s="301">
        <f t="shared" si="60"/>
        <v>24.371999999999982</v>
      </c>
      <c r="K46" s="301"/>
      <c r="L46" s="301">
        <f>SUM(L44:L45)</f>
        <v>20.189676062235804</v>
      </c>
      <c r="M46" s="301">
        <f t="shared" ref="M46" si="68">SUM(M44:M45)</f>
        <v>1.7142321950066823</v>
      </c>
      <c r="N46" s="301">
        <f t="shared" ref="N46" si="69">SUM(N44:N45)</f>
        <v>2.5410917427575317</v>
      </c>
      <c r="O46" s="301">
        <f t="shared" si="61"/>
        <v>24.445000000000022</v>
      </c>
      <c r="P46" s="301"/>
      <c r="Q46" s="301">
        <f>SUM(Q44:Q45)</f>
        <v>19.780582423149546</v>
      </c>
      <c r="R46" s="301">
        <f t="shared" ref="R46" si="70">SUM(R44:R45)</f>
        <v>1.6976113915295534</v>
      </c>
      <c r="S46" s="301">
        <f t="shared" ref="S46" si="71">SUM(S44:S45)</f>
        <v>2.4868061853209404</v>
      </c>
      <c r="T46" s="301">
        <f t="shared" si="62"/>
        <v>23.965000000000039</v>
      </c>
      <c r="U46" s="301"/>
      <c r="V46" s="301">
        <f>SUM(V44:V45)</f>
        <v>19.006310762253332</v>
      </c>
      <c r="W46" s="301">
        <f t="shared" ref="W46" si="72">SUM(W44:W45)</f>
        <v>1.6367078681757516</v>
      </c>
      <c r="X46" s="301">
        <f t="shared" ref="X46" si="73">SUM(X44:X45)</f>
        <v>2.3939813695709007</v>
      </c>
      <c r="Y46" s="301">
        <f t="shared" si="63"/>
        <v>23.036999999999985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0.15330949672925762</v>
      </c>
      <c r="C53" s="300">
        <v>2.9154819448553092E-2</v>
      </c>
      <c r="D53" s="300">
        <v>8.970713676565536E-5</v>
      </c>
      <c r="E53" s="300">
        <f>SUM(B53:D53)</f>
        <v>0.18255402331457635</v>
      </c>
      <c r="F53" s="300"/>
      <c r="G53" s="300">
        <v>0.17554722921888749</v>
      </c>
      <c r="H53" s="300">
        <v>4.8821788414326786E-2</v>
      </c>
      <c r="I53" s="300">
        <v>8.1234256927779699E-5</v>
      </c>
      <c r="J53" s="300">
        <f>SUM(G53:I53)</f>
        <v>0.22445025189014203</v>
      </c>
      <c r="K53" s="300"/>
      <c r="L53" s="300">
        <v>0.25021905940621442</v>
      </c>
      <c r="M53" s="300">
        <v>7.6324452841891988E-2</v>
      </c>
      <c r="N53" s="300">
        <v>0</v>
      </c>
      <c r="O53" s="300">
        <f>SUM(L53:N53)</f>
        <v>0.3265435122481064</v>
      </c>
      <c r="P53" s="300"/>
      <c r="Q53" s="300">
        <v>0.24141678167983813</v>
      </c>
      <c r="R53" s="300">
        <v>7.2895804584334437E-2</v>
      </c>
      <c r="S53" s="300">
        <v>0</v>
      </c>
      <c r="T53" s="300">
        <f>SUM(Q53:S53)</f>
        <v>0.31431258626417258</v>
      </c>
      <c r="U53" s="300"/>
      <c r="V53" s="300">
        <v>0.24147362809019754</v>
      </c>
      <c r="W53" s="300">
        <v>7.1544995734209277E-2</v>
      </c>
      <c r="X53" s="300">
        <v>0</v>
      </c>
      <c r="Y53" s="300">
        <f>SUM(V53:X53)</f>
        <v>0.31301862382440682</v>
      </c>
    </row>
    <row r="54" spans="1:25" x14ac:dyDescent="0.2">
      <c r="A54" s="260" t="s">
        <v>364</v>
      </c>
      <c r="B54" s="300">
        <v>0.41767642877500638</v>
      </c>
      <c r="C54" s="300">
        <v>4.3059425647354902E-3</v>
      </c>
      <c r="D54" s="300">
        <v>2.6463605345681908E-2</v>
      </c>
      <c r="E54" s="300">
        <f t="shared" ref="E54:E55" si="74">SUM(B54:D54)</f>
        <v>0.4484459766854238</v>
      </c>
      <c r="F54" s="300"/>
      <c r="G54" s="300">
        <v>0.53549622166089395</v>
      </c>
      <c r="H54" s="300">
        <v>8.6758186398605136E-2</v>
      </c>
      <c r="I54" s="300">
        <v>5.6295340050359272E-2</v>
      </c>
      <c r="J54" s="300">
        <f t="shared" ref="J54:J55" si="75">SUM(G54:I54)</f>
        <v>0.67854974810985835</v>
      </c>
      <c r="K54" s="300"/>
      <c r="L54" s="300">
        <v>0.74498195674601198</v>
      </c>
      <c r="M54" s="300">
        <v>4.5474531005881641E-2</v>
      </c>
      <c r="N54" s="300">
        <v>0</v>
      </c>
      <c r="O54" s="300">
        <f t="shared" ref="O54:O55" si="76">SUM(L54:N54)</f>
        <v>0.79045648775189359</v>
      </c>
      <c r="P54" s="300"/>
      <c r="Q54" s="300">
        <v>0.70755271873207759</v>
      </c>
      <c r="R54" s="300">
        <v>4.4134695003750002E-2</v>
      </c>
      <c r="S54" s="300">
        <v>0</v>
      </c>
      <c r="T54" s="300">
        <f t="shared" ref="T54:T55" si="77">SUM(Q54:S54)</f>
        <v>0.75168741373582759</v>
      </c>
      <c r="U54" s="300"/>
      <c r="V54" s="300">
        <v>0.68542330111108363</v>
      </c>
      <c r="W54" s="300">
        <v>4.4558075064507333E-2</v>
      </c>
      <c r="X54" s="300">
        <v>0</v>
      </c>
      <c r="Y54" s="300">
        <f t="shared" ref="Y54:Y55" si="78">SUM(V54:X54)</f>
        <v>0.729981376175591</v>
      </c>
    </row>
    <row r="55" spans="1:25" x14ac:dyDescent="0.2">
      <c r="A55" s="264" t="s">
        <v>363</v>
      </c>
      <c r="B55" s="301">
        <f>SUM(B53:B54)</f>
        <v>0.57098592550426397</v>
      </c>
      <c r="C55" s="301">
        <f t="shared" ref="C55" si="79">SUM(C53:C54)</f>
        <v>3.3460762013288584E-2</v>
      </c>
      <c r="D55" s="301">
        <f t="shared" ref="D55" si="80">SUM(D53:D54)</f>
        <v>2.6553312482447564E-2</v>
      </c>
      <c r="E55" s="301">
        <f t="shared" si="74"/>
        <v>0.63100000000000012</v>
      </c>
      <c r="F55" s="301"/>
      <c r="G55" s="301">
        <f>SUM(G53:G54)</f>
        <v>0.71104345087978138</v>
      </c>
      <c r="H55" s="301">
        <f t="shared" ref="H55" si="81">SUM(H53:H54)</f>
        <v>0.13557997481293194</v>
      </c>
      <c r="I55" s="301">
        <f t="shared" ref="I55" si="82">SUM(I53:I54)</f>
        <v>5.6376574307287049E-2</v>
      </c>
      <c r="J55" s="301">
        <f t="shared" si="75"/>
        <v>0.90300000000000036</v>
      </c>
      <c r="K55" s="301"/>
      <c r="L55" s="301">
        <f>SUM(L53:L54)</f>
        <v>0.99520101615222645</v>
      </c>
      <c r="M55" s="301">
        <f t="shared" ref="M55" si="83">SUM(M53:M54)</f>
        <v>0.12179898384777363</v>
      </c>
      <c r="N55" s="301">
        <f t="shared" ref="N55" si="84">SUM(N53:N54)</f>
        <v>0</v>
      </c>
      <c r="O55" s="301">
        <f t="shared" si="76"/>
        <v>1.117</v>
      </c>
      <c r="P55" s="301"/>
      <c r="Q55" s="301">
        <f>SUM(Q53:Q54)</f>
        <v>0.94896950041191575</v>
      </c>
      <c r="R55" s="301">
        <f t="shared" ref="R55" si="85">SUM(R53:R54)</f>
        <v>0.11703049958808444</v>
      </c>
      <c r="S55" s="301">
        <f t="shared" ref="S55" si="86">SUM(S53:S54)</f>
        <v>0</v>
      </c>
      <c r="T55" s="301">
        <f t="shared" si="77"/>
        <v>1.0660000000000003</v>
      </c>
      <c r="U55" s="301"/>
      <c r="V55" s="301">
        <f>SUM(V53:V54)</f>
        <v>0.92689692920128119</v>
      </c>
      <c r="W55" s="301">
        <f t="shared" ref="W55" si="87">SUM(W53:W54)</f>
        <v>0.11610307079871661</v>
      </c>
      <c r="X55" s="301">
        <f t="shared" ref="X55" si="88">SUM(X53:X54)</f>
        <v>0</v>
      </c>
      <c r="Y55" s="301">
        <f t="shared" si="78"/>
        <v>1.0429999999999977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0.40672980501244643</v>
      </c>
      <c r="C62" s="300">
        <v>0.21238997214520808</v>
      </c>
      <c r="D62" s="300">
        <v>9.3710306408193889E-2</v>
      </c>
      <c r="E62" s="300">
        <f>SUM(B62:D62)</f>
        <v>0.71283008356584843</v>
      </c>
      <c r="F62" s="300"/>
      <c r="G62" s="300">
        <v>0.49476480496943159</v>
      </c>
      <c r="H62" s="300">
        <v>0.24846334931742919</v>
      </c>
      <c r="I62" s="300">
        <v>0</v>
      </c>
      <c r="J62" s="300">
        <f>SUM(G62:I62)</f>
        <v>0.74322815428686084</v>
      </c>
      <c r="K62" s="300"/>
      <c r="L62" s="300">
        <v>0.46677949004723318</v>
      </c>
      <c r="M62" s="300">
        <v>0.21482992434933576</v>
      </c>
      <c r="N62" s="300">
        <v>1.2373213785190906E-2</v>
      </c>
      <c r="O62" s="300">
        <f>SUM(L62:N62)</f>
        <v>0.69398262818175982</v>
      </c>
      <c r="P62" s="300"/>
      <c r="Q62" s="300">
        <v>0.51211113071433723</v>
      </c>
      <c r="R62" s="300">
        <v>0.22995581231464743</v>
      </c>
      <c r="S62" s="300">
        <v>1.2818221908498717E-2</v>
      </c>
      <c r="T62" s="300">
        <f>SUM(Q62:S62)</f>
        <v>0.75488516493748337</v>
      </c>
      <c r="U62" s="300"/>
      <c r="V62" s="300">
        <v>0.59835727000210726</v>
      </c>
      <c r="W62" s="300">
        <v>0.25459062221486567</v>
      </c>
      <c r="X62" s="300">
        <v>1.3707541063145229E-2</v>
      </c>
      <c r="Y62" s="300">
        <f>SUM(V62:X62)</f>
        <v>0.86665543328011807</v>
      </c>
    </row>
    <row r="63" spans="1:25" x14ac:dyDescent="0.2">
      <c r="A63" s="260" t="s">
        <v>364</v>
      </c>
      <c r="B63" s="300">
        <v>1.7997493036241294</v>
      </c>
      <c r="C63" s="300">
        <v>9.0100278552449231E-2</v>
      </c>
      <c r="D63" s="300">
        <v>0.42132033425757759</v>
      </c>
      <c r="E63" s="300">
        <f t="shared" ref="E63:E64" si="89">SUM(B63:D63)</f>
        <v>2.3111699164341561</v>
      </c>
      <c r="F63" s="300"/>
      <c r="G63" s="300">
        <v>2.5388352554996261</v>
      </c>
      <c r="H63" s="300">
        <v>6.8562913049525276E-2</v>
      </c>
      <c r="I63" s="300">
        <v>0.22437367716398501</v>
      </c>
      <c r="J63" s="300">
        <f t="shared" ref="J63:J64" si="90">SUM(G63:I63)</f>
        <v>2.8317718457131362</v>
      </c>
      <c r="K63" s="300"/>
      <c r="L63" s="300">
        <v>2.5035651443030433</v>
      </c>
      <c r="M63" s="300">
        <v>0.1144522275151989</v>
      </c>
      <c r="N63" s="300">
        <v>0</v>
      </c>
      <c r="O63" s="300">
        <f t="shared" ref="O63:O64" si="91">SUM(L63:N63)</f>
        <v>2.618017371818242</v>
      </c>
      <c r="P63" s="300"/>
      <c r="Q63" s="300">
        <v>2.6257278179522507</v>
      </c>
      <c r="R63" s="300">
        <v>0.12138701711027089</v>
      </c>
      <c r="S63" s="300">
        <v>0</v>
      </c>
      <c r="T63" s="300">
        <f t="shared" ref="T63:T64" si="92">SUM(Q63:S63)</f>
        <v>2.7471148350625216</v>
      </c>
      <c r="U63" s="300"/>
      <c r="V63" s="300">
        <v>2.8085057448085005</v>
      </c>
      <c r="W63" s="300">
        <v>0.13183882191138141</v>
      </c>
      <c r="X63" s="300">
        <v>0</v>
      </c>
      <c r="Y63" s="300">
        <f t="shared" ref="Y63:Y64" si="93">SUM(V63:X63)</f>
        <v>2.9403445667198818</v>
      </c>
    </row>
    <row r="64" spans="1:25" x14ac:dyDescent="0.2">
      <c r="A64" s="264" t="s">
        <v>363</v>
      </c>
      <c r="B64" s="301">
        <f>SUM(B62:B63)</f>
        <v>2.206479108636576</v>
      </c>
      <c r="C64" s="301">
        <f t="shared" ref="C64" si="94">SUM(C62:C63)</f>
        <v>0.30249025069765734</v>
      </c>
      <c r="D64" s="301">
        <f t="shared" ref="D64" si="95">SUM(D62:D63)</f>
        <v>0.51503064066577142</v>
      </c>
      <c r="E64" s="301">
        <f t="shared" si="89"/>
        <v>3.0240000000000049</v>
      </c>
      <c r="F64" s="301"/>
      <c r="G64" s="301">
        <f>SUM(G62:G63)</f>
        <v>3.0336000604690576</v>
      </c>
      <c r="H64" s="301">
        <f t="shared" ref="H64" si="96">SUM(H62:H63)</f>
        <v>0.31702626236695447</v>
      </c>
      <c r="I64" s="301">
        <f t="shared" ref="I64" si="97">SUM(I62:I63)</f>
        <v>0.22437367716398501</v>
      </c>
      <c r="J64" s="301">
        <f t="shared" si="90"/>
        <v>3.5749999999999971</v>
      </c>
      <c r="K64" s="301"/>
      <c r="L64" s="301">
        <f>SUM(L62:L63)</f>
        <v>2.9703446343502766</v>
      </c>
      <c r="M64" s="301">
        <f t="shared" ref="M64" si="98">SUM(M62:M63)</f>
        <v>0.32928215186453469</v>
      </c>
      <c r="N64" s="301">
        <f t="shared" ref="N64" si="99">SUM(N62:N63)</f>
        <v>1.2373213785190906E-2</v>
      </c>
      <c r="O64" s="301">
        <f t="shared" si="91"/>
        <v>3.3120000000000025</v>
      </c>
      <c r="P64" s="301"/>
      <c r="Q64" s="301">
        <f>SUM(Q62:Q63)</f>
        <v>3.1378389486665879</v>
      </c>
      <c r="R64" s="301">
        <f t="shared" ref="R64" si="100">SUM(R62:R63)</f>
        <v>0.35134282942491835</v>
      </c>
      <c r="S64" s="301">
        <f t="shared" ref="S64" si="101">SUM(S62:S63)</f>
        <v>1.2818221908498717E-2</v>
      </c>
      <c r="T64" s="301">
        <f t="shared" si="92"/>
        <v>3.5020000000000051</v>
      </c>
      <c r="U64" s="301"/>
      <c r="V64" s="301">
        <f>SUM(V62:V63)</f>
        <v>3.4068630148106078</v>
      </c>
      <c r="W64" s="301">
        <f t="shared" ref="W64" si="102">SUM(W62:W63)</f>
        <v>0.38642944412624708</v>
      </c>
      <c r="X64" s="301">
        <f t="shared" ref="X64" si="103">SUM(X62:X63)</f>
        <v>1.3707541063145229E-2</v>
      </c>
      <c r="Y64" s="301">
        <f t="shared" si="93"/>
        <v>3.8069999999999999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1.4073277756208278</v>
      </c>
      <c r="C71" s="300">
        <v>1.1030584503259091</v>
      </c>
      <c r="D71" s="300">
        <v>0.29463084414621987</v>
      </c>
      <c r="E71" s="300">
        <f>SUM(B71:D71)</f>
        <v>2.8050170700929566</v>
      </c>
      <c r="F71" s="300"/>
      <c r="G71" s="300">
        <v>1.7210629890009783</v>
      </c>
      <c r="H71" s="300">
        <v>1.3582721299024199</v>
      </c>
      <c r="I71" s="300">
        <v>0.46761530604965545</v>
      </c>
      <c r="J71" s="300">
        <f>SUM(G71:I71)</f>
        <v>3.5469504249530535</v>
      </c>
      <c r="K71" s="300"/>
      <c r="L71" s="300">
        <v>1.8644364358484515</v>
      </c>
      <c r="M71" s="300">
        <v>1.3891117277111988</v>
      </c>
      <c r="N71" s="300">
        <v>0.86797400873872754</v>
      </c>
      <c r="O71" s="300">
        <f>SUM(L71:N71)</f>
        <v>4.1215221722983779</v>
      </c>
      <c r="P71" s="300"/>
      <c r="Q71" s="300">
        <v>1.963756327943714</v>
      </c>
      <c r="R71" s="300">
        <v>1.4728456880879222</v>
      </c>
      <c r="S71" s="300">
        <v>0.91845228176379701</v>
      </c>
      <c r="T71" s="300">
        <f>SUM(Q71:S71)</f>
        <v>4.3550542977954336</v>
      </c>
      <c r="U71" s="300"/>
      <c r="V71" s="300">
        <v>2.1137897644961336</v>
      </c>
      <c r="W71" s="300">
        <v>1.6028366190021055</v>
      </c>
      <c r="X71" s="300">
        <v>1.016464830373764</v>
      </c>
      <c r="Y71" s="300">
        <f>SUM(V71:X71)</f>
        <v>4.7330912138720027</v>
      </c>
    </row>
    <row r="72" spans="1:25" x14ac:dyDescent="0.2">
      <c r="A72" s="260" t="s">
        <v>364</v>
      </c>
      <c r="B72" s="300">
        <v>9.6848115732082913</v>
      </c>
      <c r="C72" s="300">
        <v>0.38608688684748249</v>
      </c>
      <c r="D72" s="300">
        <v>8.651084469851277</v>
      </c>
      <c r="E72" s="300">
        <f t="shared" ref="E72:E73" si="104">SUM(B72:D72)</f>
        <v>18.72198292990705</v>
      </c>
      <c r="F72" s="300"/>
      <c r="G72" s="300">
        <v>12.361914263943625</v>
      </c>
      <c r="H72" s="300">
        <v>0.39683540607988865</v>
      </c>
      <c r="I72" s="300">
        <v>10.38229990502343</v>
      </c>
      <c r="J72" s="300">
        <f t="shared" ref="J72:J73" si="105">SUM(G72:I72)</f>
        <v>23.141049575046942</v>
      </c>
      <c r="K72" s="300"/>
      <c r="L72" s="300">
        <v>12.534157096759971</v>
      </c>
      <c r="M72" s="300">
        <v>0.78942059438774148</v>
      </c>
      <c r="N72" s="300">
        <v>8.9989001365539529</v>
      </c>
      <c r="O72" s="300">
        <f t="shared" ref="O72:O73" si="106">SUM(L72:N72)</f>
        <v>22.322477827701665</v>
      </c>
      <c r="P72" s="300"/>
      <c r="Q72" s="300">
        <v>12.979495289206135</v>
      </c>
      <c r="R72" s="300">
        <v>0.84302383350033128</v>
      </c>
      <c r="S72" s="300">
        <v>9.5324265794980771</v>
      </c>
      <c r="T72" s="300">
        <f t="shared" ref="T72:T73" si="107">SUM(Q72:S72)</f>
        <v>23.354945702204542</v>
      </c>
      <c r="U72" s="300"/>
      <c r="V72" s="300">
        <v>13.346161457053611</v>
      </c>
      <c r="W72" s="300">
        <v>0.92776902344181911</v>
      </c>
      <c r="X72" s="300">
        <v>10.344978305632599</v>
      </c>
      <c r="Y72" s="300">
        <f t="shared" ref="Y72:Y73" si="108">SUM(V72:X72)</f>
        <v>24.618908786128031</v>
      </c>
    </row>
    <row r="73" spans="1:25" x14ac:dyDescent="0.2">
      <c r="A73" s="264" t="s">
        <v>363</v>
      </c>
      <c r="B73" s="301">
        <f>SUM(B71:B72)</f>
        <v>11.09213934882912</v>
      </c>
      <c r="C73" s="301">
        <f t="shared" ref="C73" si="109">SUM(C71:C72)</f>
        <v>1.4891453371733916</v>
      </c>
      <c r="D73" s="301">
        <f t="shared" ref="D73" si="110">SUM(D71:D72)</f>
        <v>8.9457153139974963</v>
      </c>
      <c r="E73" s="301">
        <f t="shared" si="104"/>
        <v>21.527000000000008</v>
      </c>
      <c r="F73" s="301"/>
      <c r="G73" s="301">
        <f>SUM(G71:G72)</f>
        <v>14.082977252944604</v>
      </c>
      <c r="H73" s="301">
        <f t="shared" ref="H73" si="111">SUM(H71:H72)</f>
        <v>1.7551075359823085</v>
      </c>
      <c r="I73" s="301">
        <f t="shared" ref="I73" si="112">SUM(I71:I72)</f>
        <v>10.849915211073085</v>
      </c>
      <c r="J73" s="301">
        <f t="shared" si="105"/>
        <v>26.687999999999995</v>
      </c>
      <c r="K73" s="301"/>
      <c r="L73" s="301">
        <f>SUM(L71:L72)</f>
        <v>14.398593532608423</v>
      </c>
      <c r="M73" s="301">
        <f t="shared" ref="M73" si="113">SUM(M71:M72)</f>
        <v>2.1785323220989401</v>
      </c>
      <c r="N73" s="301">
        <f t="shared" ref="N73" si="114">SUM(N71:N72)</f>
        <v>9.8668741452926803</v>
      </c>
      <c r="O73" s="301">
        <f t="shared" si="106"/>
        <v>26.444000000000042</v>
      </c>
      <c r="P73" s="301"/>
      <c r="Q73" s="301">
        <f>SUM(Q71:Q72)</f>
        <v>14.943251617149848</v>
      </c>
      <c r="R73" s="301">
        <f t="shared" ref="R73" si="115">SUM(R71:R72)</f>
        <v>2.3158695215882537</v>
      </c>
      <c r="S73" s="301">
        <f t="shared" ref="S73" si="116">SUM(S71:S72)</f>
        <v>10.450878861261874</v>
      </c>
      <c r="T73" s="301">
        <f t="shared" si="107"/>
        <v>27.709999999999976</v>
      </c>
      <c r="U73" s="301"/>
      <c r="V73" s="301">
        <f>SUM(V71:V72)</f>
        <v>15.459951221549744</v>
      </c>
      <c r="W73" s="301">
        <f t="shared" ref="W73" si="117">SUM(W71:W72)</f>
        <v>2.5306056424439247</v>
      </c>
      <c r="X73" s="301">
        <f t="shared" ref="X73" si="118">SUM(X71:X72)</f>
        <v>11.361443136006363</v>
      </c>
      <c r="Y73" s="301">
        <f t="shared" si="108"/>
        <v>29.352000000000032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8.7382753634352532</v>
      </c>
      <c r="C80" s="300">
        <v>15.514775375620033</v>
      </c>
      <c r="D80" s="300">
        <v>1.9503789266722313</v>
      </c>
      <c r="E80" s="300">
        <f>SUM(B80:D80)</f>
        <v>26.203429665727519</v>
      </c>
      <c r="F80" s="300"/>
      <c r="G80" s="300">
        <v>10.635509039696403</v>
      </c>
      <c r="H80" s="300">
        <v>13.989003423550008</v>
      </c>
      <c r="I80" s="300">
        <v>1.9846203522168189</v>
      </c>
      <c r="J80" s="300">
        <f>SUM(G80:I80)</f>
        <v>26.60913281546323</v>
      </c>
      <c r="K80" s="300"/>
      <c r="L80" s="300">
        <v>10.325404289604238</v>
      </c>
      <c r="M80" s="300">
        <v>14.5505426026431</v>
      </c>
      <c r="N80" s="300">
        <v>2.3061363139035964</v>
      </c>
      <c r="O80" s="300">
        <f>SUM(L80:N80)</f>
        <v>27.182083206150935</v>
      </c>
      <c r="P80" s="300"/>
      <c r="Q80" s="300">
        <v>10.691081885167424</v>
      </c>
      <c r="R80" s="300">
        <v>14.050260077258516</v>
      </c>
      <c r="S80" s="300">
        <v>2.3857951156652621</v>
      </c>
      <c r="T80" s="300">
        <f>SUM(Q80:S80)</f>
        <v>27.127137078091202</v>
      </c>
      <c r="U80" s="300"/>
      <c r="V80" s="300">
        <v>11.371901347462638</v>
      </c>
      <c r="W80" s="300">
        <v>13.020965904422408</v>
      </c>
      <c r="X80" s="300">
        <v>2.5421639034492109</v>
      </c>
      <c r="Y80" s="300">
        <f>SUM(V80:X80)</f>
        <v>26.935031155334254</v>
      </c>
    </row>
    <row r="81" spans="1:25" x14ac:dyDescent="0.2">
      <c r="A81" s="260" t="s">
        <v>364</v>
      </c>
      <c r="B81" s="300">
        <v>20.709822600587646</v>
      </c>
      <c r="C81" s="300">
        <v>6.9772626204114996</v>
      </c>
      <c r="D81" s="300">
        <v>2.6794851132732842</v>
      </c>
      <c r="E81" s="300">
        <f t="shared" ref="E81:E82" si="119">SUM(B81:D81)</f>
        <v>30.366570334272428</v>
      </c>
      <c r="F81" s="300"/>
      <c r="G81" s="300">
        <v>21.485835041829834</v>
      </c>
      <c r="H81" s="300">
        <v>6.0417103799803984</v>
      </c>
      <c r="I81" s="300">
        <v>2.7683217627264569</v>
      </c>
      <c r="J81" s="300">
        <f t="shared" ref="J81:J82" si="120">SUM(G81:I81)</f>
        <v>30.295867184536689</v>
      </c>
      <c r="K81" s="300"/>
      <c r="L81" s="300">
        <v>20.827506122643406</v>
      </c>
      <c r="M81" s="300">
        <v>6.7690495090678766</v>
      </c>
      <c r="N81" s="300">
        <v>3.2113611621377394</v>
      </c>
      <c r="O81" s="300">
        <f t="shared" ref="O81:O82" si="121">SUM(L81:N81)</f>
        <v>30.807916793849021</v>
      </c>
      <c r="P81" s="300"/>
      <c r="Q81" s="300">
        <v>21.067124157330099</v>
      </c>
      <c r="R81" s="300">
        <v>6.7894169469809933</v>
      </c>
      <c r="S81" s="300">
        <v>3.2393218175976179</v>
      </c>
      <c r="T81" s="300">
        <f t="shared" ref="T81:T82" si="122">SUM(Q81:S81)</f>
        <v>31.095862921908708</v>
      </c>
      <c r="U81" s="300"/>
      <c r="V81" s="300">
        <v>21.371796929913067</v>
      </c>
      <c r="W81" s="300">
        <v>6.8156462686927428</v>
      </c>
      <c r="X81" s="300">
        <v>3.2795256460599584</v>
      </c>
      <c r="Y81" s="300">
        <f t="shared" ref="Y81:Y82" si="123">SUM(V81:X81)</f>
        <v>31.466968844665768</v>
      </c>
    </row>
    <row r="82" spans="1:25" x14ac:dyDescent="0.2">
      <c r="A82" s="264" t="s">
        <v>363</v>
      </c>
      <c r="B82" s="301">
        <f>SUM(B80:B81)</f>
        <v>29.448097964022899</v>
      </c>
      <c r="C82" s="301">
        <f t="shared" ref="C82" si="124">SUM(C80:C81)</f>
        <v>22.492037996031534</v>
      </c>
      <c r="D82" s="301">
        <f t="shared" ref="D82" si="125">SUM(D80:D81)</f>
        <v>4.6298640399455158</v>
      </c>
      <c r="E82" s="301">
        <f t="shared" si="119"/>
        <v>56.569999999999951</v>
      </c>
      <c r="F82" s="301"/>
      <c r="G82" s="301">
        <f>SUM(G80:G81)</f>
        <v>32.121344081526239</v>
      </c>
      <c r="H82" s="301">
        <f t="shared" ref="H82" si="126">SUM(H80:H81)</f>
        <v>20.030713803530407</v>
      </c>
      <c r="I82" s="301">
        <f t="shared" ref="I82" si="127">SUM(I80:I81)</f>
        <v>4.7529421149432753</v>
      </c>
      <c r="J82" s="301">
        <f t="shared" si="120"/>
        <v>56.904999999999923</v>
      </c>
      <c r="K82" s="301"/>
      <c r="L82" s="301">
        <f>SUM(L80:L81)</f>
        <v>31.152910412247643</v>
      </c>
      <c r="M82" s="301">
        <f t="shared" ref="M82" si="128">SUM(M80:M81)</f>
        <v>21.319592111710975</v>
      </c>
      <c r="N82" s="301">
        <f t="shared" ref="N82" si="129">SUM(N80:N81)</f>
        <v>5.5174974760413358</v>
      </c>
      <c r="O82" s="301">
        <f t="shared" si="121"/>
        <v>57.989999999999952</v>
      </c>
      <c r="P82" s="301"/>
      <c r="Q82" s="301">
        <f>SUM(Q80:Q81)</f>
        <v>31.758206042497523</v>
      </c>
      <c r="R82" s="301">
        <f t="shared" ref="R82" si="130">SUM(R80:R81)</f>
        <v>20.83967702423951</v>
      </c>
      <c r="S82" s="301">
        <f t="shared" ref="S82" si="131">SUM(S80:S81)</f>
        <v>5.6251169332628805</v>
      </c>
      <c r="T82" s="301">
        <f t="shared" si="122"/>
        <v>58.222999999999914</v>
      </c>
      <c r="U82" s="301"/>
      <c r="V82" s="301">
        <f>SUM(V80:V81)</f>
        <v>32.743698277375707</v>
      </c>
      <c r="W82" s="301">
        <f t="shared" ref="W82" si="132">SUM(W80:W81)</f>
        <v>19.836612173115149</v>
      </c>
      <c r="X82" s="301">
        <f t="shared" ref="X82" si="133">SUM(X80:X81)</f>
        <v>5.8216895495091698</v>
      </c>
      <c r="Y82" s="301">
        <f t="shared" si="123"/>
        <v>58.402000000000029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1.8478550542102081</v>
      </c>
      <c r="C89" s="300">
        <v>1.2866239008099032</v>
      </c>
      <c r="D89" s="300">
        <v>0.31706300642115681</v>
      </c>
      <c r="E89" s="300">
        <f>SUM(B89:D89)</f>
        <v>3.4515419614412686</v>
      </c>
      <c r="F89" s="300"/>
      <c r="G89" s="300">
        <v>2.1077719755726019</v>
      </c>
      <c r="H89" s="300">
        <v>1.3444767539188027</v>
      </c>
      <c r="I89" s="300">
        <v>0.46494522575194641</v>
      </c>
      <c r="J89" s="300">
        <f>SUM(G89:I89)</f>
        <v>3.9171939552433512</v>
      </c>
      <c r="K89" s="300"/>
      <c r="L89" s="300">
        <v>2.0422832625500509</v>
      </c>
      <c r="M89" s="300">
        <v>1.7445747789085928</v>
      </c>
      <c r="N89" s="300">
        <v>0.21864642626358202</v>
      </c>
      <c r="O89" s="300">
        <f>SUM(L89:N89)</f>
        <v>4.0055044677222256</v>
      </c>
      <c r="P89" s="300"/>
      <c r="Q89" s="300">
        <v>2.1569915977016572</v>
      </c>
      <c r="R89" s="300">
        <v>1.883923858947993</v>
      </c>
      <c r="S89" s="300">
        <v>0.21461845689822986</v>
      </c>
      <c r="T89" s="300">
        <f>SUM(Q89:S89)</f>
        <v>4.2555339135478798</v>
      </c>
      <c r="U89" s="300"/>
      <c r="V89" s="300">
        <v>2.2276958818748303</v>
      </c>
      <c r="W89" s="300">
        <v>2.0279106984980935</v>
      </c>
      <c r="X89" s="300">
        <v>0.20874211786507083</v>
      </c>
      <c r="Y89" s="300">
        <f>SUM(V89:X89)</f>
        <v>4.4643486982379939</v>
      </c>
    </row>
    <row r="90" spans="1:25" x14ac:dyDescent="0.2">
      <c r="A90" s="260" t="s">
        <v>364</v>
      </c>
      <c r="B90" s="300">
        <v>10.15698006642984</v>
      </c>
      <c r="C90" s="300">
        <v>1.3404060836997946</v>
      </c>
      <c r="D90" s="300">
        <v>1.7820718884290963</v>
      </c>
      <c r="E90" s="300">
        <f t="shared" ref="E90:E91" si="134">SUM(B90:D90)</f>
        <v>13.279458038558731</v>
      </c>
      <c r="F90" s="300"/>
      <c r="G90" s="300">
        <v>9.8475277098370348</v>
      </c>
      <c r="H90" s="300">
        <v>1.258668799929467</v>
      </c>
      <c r="I90" s="300">
        <v>1.9506095349901258</v>
      </c>
      <c r="J90" s="300">
        <f t="shared" ref="J90:J91" si="135">SUM(G90:I90)</f>
        <v>13.056806044756627</v>
      </c>
      <c r="K90" s="300"/>
      <c r="L90" s="300">
        <v>9.5214619628766872</v>
      </c>
      <c r="M90" s="300">
        <v>1.4886956395276767</v>
      </c>
      <c r="N90" s="300">
        <v>1.8403379298734124</v>
      </c>
      <c r="O90" s="300">
        <f t="shared" ref="O90:O91" si="136">SUM(L90:N90)</f>
        <v>12.850495532277776</v>
      </c>
      <c r="P90" s="300"/>
      <c r="Q90" s="300">
        <v>9.6321067878588096</v>
      </c>
      <c r="R90" s="300">
        <v>1.5173981537613646</v>
      </c>
      <c r="S90" s="300">
        <v>1.8589611448319541</v>
      </c>
      <c r="T90" s="300">
        <f t="shared" ref="T90:T91" si="137">SUM(Q90:S90)</f>
        <v>13.008466086452128</v>
      </c>
      <c r="U90" s="300"/>
      <c r="V90" s="300">
        <v>9.3194626413668615</v>
      </c>
      <c r="W90" s="300">
        <v>1.5493978581828156</v>
      </c>
      <c r="X90" s="300">
        <v>1.9047908022123643</v>
      </c>
      <c r="Y90" s="300">
        <f t="shared" ref="Y90:Y91" si="138">SUM(V90:X90)</f>
        <v>12.773651301762042</v>
      </c>
    </row>
    <row r="91" spans="1:25" x14ac:dyDescent="0.2">
      <c r="A91" s="264" t="s">
        <v>363</v>
      </c>
      <c r="B91" s="301">
        <f>SUM(B89:B90)</f>
        <v>12.004835120640049</v>
      </c>
      <c r="C91" s="301">
        <f t="shared" ref="C91" si="139">SUM(C89:C90)</f>
        <v>2.627029984509698</v>
      </c>
      <c r="D91" s="301">
        <f t="shared" ref="D91" si="140">SUM(D89:D90)</f>
        <v>2.0991348948502528</v>
      </c>
      <c r="E91" s="301">
        <f t="shared" si="134"/>
        <v>16.730999999999998</v>
      </c>
      <c r="F91" s="301"/>
      <c r="G91" s="301">
        <f>SUM(G89:G90)</f>
        <v>11.955299685409637</v>
      </c>
      <c r="H91" s="301">
        <f t="shared" ref="H91" si="141">SUM(H89:H90)</f>
        <v>2.60314555384827</v>
      </c>
      <c r="I91" s="301">
        <f t="shared" ref="I91" si="142">SUM(I89:I90)</f>
        <v>2.4155547607420722</v>
      </c>
      <c r="J91" s="301">
        <f t="shared" si="135"/>
        <v>16.973999999999979</v>
      </c>
      <c r="K91" s="301"/>
      <c r="L91" s="301">
        <f>SUM(L89:L90)</f>
        <v>11.563745225426738</v>
      </c>
      <c r="M91" s="301">
        <f t="shared" ref="M91" si="143">SUM(M89:M90)</f>
        <v>3.2332704184362697</v>
      </c>
      <c r="N91" s="301">
        <f t="shared" ref="N91" si="144">SUM(N89:N90)</f>
        <v>2.0589843561369943</v>
      </c>
      <c r="O91" s="301">
        <f t="shared" si="136"/>
        <v>16.856000000000002</v>
      </c>
      <c r="P91" s="301"/>
      <c r="Q91" s="301">
        <f>SUM(Q89:Q90)</f>
        <v>11.789098385560466</v>
      </c>
      <c r="R91" s="301">
        <f t="shared" ref="R91" si="145">SUM(R89:R90)</f>
        <v>3.4013220127093575</v>
      </c>
      <c r="S91" s="301">
        <f t="shared" ref="S91" si="146">SUM(S89:S90)</f>
        <v>2.073579601730184</v>
      </c>
      <c r="T91" s="301">
        <f t="shared" si="137"/>
        <v>17.264000000000006</v>
      </c>
      <c r="U91" s="301"/>
      <c r="V91" s="301">
        <f>SUM(V89:V90)</f>
        <v>11.547158523241691</v>
      </c>
      <c r="W91" s="301">
        <f t="shared" ref="W91" si="147">SUM(W89:W90)</f>
        <v>3.5773085566809089</v>
      </c>
      <c r="X91" s="301">
        <f t="shared" ref="X91" si="148">SUM(X89:X90)</f>
        <v>2.1135329200774353</v>
      </c>
      <c r="Y91" s="301">
        <f t="shared" si="138"/>
        <v>17.238000000000035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4.5081475059334739</v>
      </c>
      <c r="C98" s="300">
        <v>6.8137799318957377</v>
      </c>
      <c r="D98" s="300">
        <v>1.7201848118258041</v>
      </c>
      <c r="E98" s="300">
        <f>SUM(B98:D98)</f>
        <v>13.042112249655016</v>
      </c>
      <c r="F98" s="300"/>
      <c r="G98" s="300">
        <v>5.4511622545309049</v>
      </c>
      <c r="H98" s="300">
        <v>8.2809292357285269</v>
      </c>
      <c r="I98" s="300">
        <v>1.4063752466664532</v>
      </c>
      <c r="J98" s="300">
        <f>SUM(G98:I98)</f>
        <v>15.138466736925885</v>
      </c>
      <c r="K98" s="300"/>
      <c r="L98" s="300">
        <v>4.1587277609993931</v>
      </c>
      <c r="M98" s="300">
        <v>8.5015764961701006</v>
      </c>
      <c r="N98" s="300">
        <v>1.9634557528121639</v>
      </c>
      <c r="O98" s="300">
        <f>SUM(L98:N98)</f>
        <v>14.623760009981657</v>
      </c>
      <c r="P98" s="300"/>
      <c r="Q98" s="300">
        <v>4.4669737886653405</v>
      </c>
      <c r="R98" s="300">
        <v>9.0318167171005772</v>
      </c>
      <c r="S98" s="300">
        <v>2.1506663356718025</v>
      </c>
      <c r="T98" s="300">
        <f>SUM(Q98:S98)</f>
        <v>15.64945684143772</v>
      </c>
      <c r="U98" s="300"/>
      <c r="V98" s="300">
        <v>5.0034362746794052</v>
      </c>
      <c r="W98" s="300">
        <v>10.169571293742859</v>
      </c>
      <c r="X98" s="300">
        <v>2.421215603074264</v>
      </c>
      <c r="Y98" s="300">
        <f>SUM(V98:X98)</f>
        <v>17.594223171496527</v>
      </c>
    </row>
    <row r="99" spans="1:25" x14ac:dyDescent="0.2">
      <c r="A99" s="260" t="s">
        <v>364</v>
      </c>
      <c r="B99" s="300">
        <v>5.840972678406251</v>
      </c>
      <c r="C99" s="300">
        <v>4.090544575896061</v>
      </c>
      <c r="D99" s="300">
        <v>1.2033704960426399</v>
      </c>
      <c r="E99" s="300">
        <f t="shared" ref="E99:E100" si="149">SUM(B99:D99)</f>
        <v>11.134887750344951</v>
      </c>
      <c r="F99" s="300"/>
      <c r="G99" s="300">
        <v>6.8887879061224888</v>
      </c>
      <c r="H99" s="300">
        <v>4.5935954901708387</v>
      </c>
      <c r="I99" s="300">
        <v>1.258149866780762</v>
      </c>
      <c r="J99" s="300">
        <f t="shared" ref="J99:J100" si="150">SUM(G99:I99)</f>
        <v>12.74053326307409</v>
      </c>
      <c r="K99" s="300"/>
      <c r="L99" s="300">
        <v>5.6633849844316018</v>
      </c>
      <c r="M99" s="300">
        <v>5.8582481388358207</v>
      </c>
      <c r="N99" s="300">
        <v>0.85260686675091091</v>
      </c>
      <c r="O99" s="300">
        <f t="shared" ref="O99:O100" si="151">SUM(L99:N99)</f>
        <v>12.374239990018333</v>
      </c>
      <c r="P99" s="300"/>
      <c r="Q99" s="300">
        <v>6.0797334032879631</v>
      </c>
      <c r="R99" s="300">
        <v>6.1510273893327474</v>
      </c>
      <c r="S99" s="300">
        <v>0.92778236594161001</v>
      </c>
      <c r="T99" s="300">
        <f t="shared" ref="T99:T100" si="152">SUM(Q99:S99)</f>
        <v>13.15854315856232</v>
      </c>
      <c r="U99" s="300"/>
      <c r="V99" s="300">
        <v>6.8661622383970986</v>
      </c>
      <c r="W99" s="300">
        <v>6.9269228625819084</v>
      </c>
      <c r="X99" s="300">
        <v>1.0466917275244392</v>
      </c>
      <c r="Y99" s="300">
        <f t="shared" ref="Y99:Y100" si="153">SUM(V99:X99)</f>
        <v>14.839776828503446</v>
      </c>
    </row>
    <row r="100" spans="1:25" x14ac:dyDescent="0.2">
      <c r="A100" s="264" t="s">
        <v>363</v>
      </c>
      <c r="B100" s="301">
        <f>SUM(B98:B99)</f>
        <v>10.349120184339725</v>
      </c>
      <c r="C100" s="301">
        <f t="shared" ref="C100" si="154">SUM(C98:C99)</f>
        <v>10.904324507791799</v>
      </c>
      <c r="D100" s="301">
        <f t="shared" ref="D100" si="155">SUM(D98:D99)</f>
        <v>2.923555307868444</v>
      </c>
      <c r="E100" s="301">
        <f t="shared" si="149"/>
        <v>24.176999999999968</v>
      </c>
      <c r="F100" s="301"/>
      <c r="G100" s="301">
        <f>SUM(G98:G99)</f>
        <v>12.339950160653395</v>
      </c>
      <c r="H100" s="301">
        <f t="shared" ref="H100" si="156">SUM(H98:H99)</f>
        <v>12.874524725899366</v>
      </c>
      <c r="I100" s="301">
        <f t="shared" ref="I100" si="157">SUM(I98:I99)</f>
        <v>2.6645251134472154</v>
      </c>
      <c r="J100" s="301">
        <f t="shared" si="150"/>
        <v>27.878999999999976</v>
      </c>
      <c r="K100" s="301"/>
      <c r="L100" s="301">
        <f>SUM(L98:L99)</f>
        <v>9.8221127454309958</v>
      </c>
      <c r="M100" s="301">
        <f t="shared" ref="M100" si="158">SUM(M98:M99)</f>
        <v>14.359824635005921</v>
      </c>
      <c r="N100" s="301">
        <f t="shared" ref="N100" si="159">SUM(N98:N99)</f>
        <v>2.8160626195630747</v>
      </c>
      <c r="O100" s="301">
        <f t="shared" si="151"/>
        <v>26.99799999999999</v>
      </c>
      <c r="P100" s="301"/>
      <c r="Q100" s="301">
        <f>SUM(Q98:Q99)</f>
        <v>10.546707191953303</v>
      </c>
      <c r="R100" s="301">
        <f t="shared" ref="R100" si="160">SUM(R98:R99)</f>
        <v>15.182844106433325</v>
      </c>
      <c r="S100" s="301">
        <f t="shared" ref="S100" si="161">SUM(S98:S99)</f>
        <v>3.0784487016134126</v>
      </c>
      <c r="T100" s="301">
        <f t="shared" si="152"/>
        <v>28.808000000000042</v>
      </c>
      <c r="U100" s="301"/>
      <c r="V100" s="301">
        <f>SUM(V98:V99)</f>
        <v>11.869598513076504</v>
      </c>
      <c r="W100" s="301">
        <f t="shared" ref="W100" si="162">SUM(W98:W99)</f>
        <v>17.096494156324766</v>
      </c>
      <c r="X100" s="301">
        <f t="shared" ref="X100" si="163">SUM(X98:X99)</f>
        <v>3.4679073305987034</v>
      </c>
      <c r="Y100" s="301">
        <f t="shared" si="153"/>
        <v>32.433999999999976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0.32777209041457095</v>
      </c>
      <c r="C107" s="300">
        <v>0.14949984432249819</v>
      </c>
      <c r="D107" s="300">
        <v>0.18089675571818201</v>
      </c>
      <c r="E107" s="300">
        <f>SUM(B107:D107)</f>
        <v>0.65816869045525117</v>
      </c>
      <c r="F107" s="300"/>
      <c r="G107" s="300">
        <v>0.53139765981433007</v>
      </c>
      <c r="H107" s="300">
        <v>0.24154439082976731</v>
      </c>
      <c r="I107" s="300">
        <v>0.24523914250232279</v>
      </c>
      <c r="J107" s="300">
        <f>SUM(G107:I107)</f>
        <v>1.0181811931464202</v>
      </c>
      <c r="K107" s="300"/>
      <c r="L107" s="300">
        <v>0.42365612795176999</v>
      </c>
      <c r="M107" s="300">
        <v>0.18486307420713802</v>
      </c>
      <c r="N107" s="300">
        <v>0.28947982145334794</v>
      </c>
      <c r="O107" s="300">
        <f>SUM(L107:N107)</f>
        <v>0.89799902361225592</v>
      </c>
      <c r="P107" s="300"/>
      <c r="Q107" s="300">
        <v>0.40790570386075481</v>
      </c>
      <c r="R107" s="300">
        <v>0.18060159400951176</v>
      </c>
      <c r="S107" s="300">
        <v>0.27604522756885158</v>
      </c>
      <c r="T107" s="300">
        <f>SUM(Q107:S107)</f>
        <v>0.8645525254391182</v>
      </c>
      <c r="U107" s="300"/>
      <c r="V107" s="300">
        <v>0.40013576843663806</v>
      </c>
      <c r="W107" s="300">
        <v>0.17621167667498297</v>
      </c>
      <c r="X107" s="300">
        <v>0.25699852318943484</v>
      </c>
      <c r="Y107" s="300">
        <f>SUM(V107:X107)</f>
        <v>0.83334596830105589</v>
      </c>
    </row>
    <row r="108" spans="1:25" x14ac:dyDescent="0.2">
      <c r="A108" s="260" t="s">
        <v>364</v>
      </c>
      <c r="B108" s="300">
        <v>0.43041957780172141</v>
      </c>
      <c r="C108" s="300">
        <v>0.15367961890520498</v>
      </c>
      <c r="D108" s="300">
        <v>0.31873211283782188</v>
      </c>
      <c r="E108" s="300">
        <f t="shared" ref="E108:E109" si="164">SUM(B108:D108)</f>
        <v>0.90283130954474833</v>
      </c>
      <c r="F108" s="300"/>
      <c r="G108" s="300">
        <v>0.62561382756140216</v>
      </c>
      <c r="H108" s="300">
        <v>7.1308707349862388E-2</v>
      </c>
      <c r="I108" s="300">
        <v>0.44789627194231413</v>
      </c>
      <c r="J108" s="300">
        <f t="shared" ref="J108:J109" si="165">SUM(G108:I108)</f>
        <v>1.1448188068535787</v>
      </c>
      <c r="K108" s="300"/>
      <c r="L108" s="300">
        <v>0.63919071973245989</v>
      </c>
      <c r="M108" s="300">
        <v>0.25908629347503487</v>
      </c>
      <c r="N108" s="300">
        <v>0.19672396318024973</v>
      </c>
      <c r="O108" s="300">
        <f t="shared" ref="O108:O109" si="166">SUM(L108:N108)</f>
        <v>1.0950009763877444</v>
      </c>
      <c r="P108" s="300"/>
      <c r="Q108" s="300">
        <v>0.61287785672984563</v>
      </c>
      <c r="R108" s="300">
        <v>0.26168235068262019</v>
      </c>
      <c r="S108" s="300">
        <v>0.19088726714841542</v>
      </c>
      <c r="T108" s="300">
        <f t="shared" ref="T108:T109" si="167">SUM(Q108:S108)</f>
        <v>1.0654474745608813</v>
      </c>
      <c r="U108" s="300"/>
      <c r="V108" s="300">
        <v>0.58978103770053536</v>
      </c>
      <c r="W108" s="300">
        <v>0.27135857044310596</v>
      </c>
      <c r="X108" s="300">
        <v>0.18751442355530282</v>
      </c>
      <c r="Y108" s="300">
        <f t="shared" ref="Y108:Y109" si="168">SUM(V108:X108)</f>
        <v>1.0486540316989441</v>
      </c>
    </row>
    <row r="109" spans="1:25" x14ac:dyDescent="0.2">
      <c r="A109" s="264" t="s">
        <v>363</v>
      </c>
      <c r="B109" s="301">
        <f>SUM(B107:B108)</f>
        <v>0.75819166821629236</v>
      </c>
      <c r="C109" s="301">
        <f t="shared" ref="C109" si="169">SUM(C107:C108)</f>
        <v>0.30317946322770317</v>
      </c>
      <c r="D109" s="301">
        <f t="shared" ref="D109" si="170">SUM(D107:D108)</f>
        <v>0.49962886855600386</v>
      </c>
      <c r="E109" s="301">
        <f t="shared" si="164"/>
        <v>1.5609999999999995</v>
      </c>
      <c r="F109" s="301"/>
      <c r="G109" s="301">
        <f>SUM(G107:G108)</f>
        <v>1.1570114873757322</v>
      </c>
      <c r="H109" s="301">
        <f t="shared" ref="H109" si="171">SUM(H107:H108)</f>
        <v>0.3128530981796297</v>
      </c>
      <c r="I109" s="301">
        <f t="shared" ref="I109" si="172">SUM(I107:I108)</f>
        <v>0.69313541444463689</v>
      </c>
      <c r="J109" s="301">
        <f t="shared" si="165"/>
        <v>2.1629999999999985</v>
      </c>
      <c r="K109" s="301"/>
      <c r="L109" s="301">
        <f>SUM(L107:L108)</f>
        <v>1.0628468476842299</v>
      </c>
      <c r="M109" s="301">
        <f t="shared" ref="M109" si="173">SUM(M107:M108)</f>
        <v>0.44394936768217286</v>
      </c>
      <c r="N109" s="301">
        <f t="shared" ref="N109" si="174">SUM(N107:N108)</f>
        <v>0.4862037846335977</v>
      </c>
      <c r="O109" s="301">
        <f t="shared" si="166"/>
        <v>1.9930000000000003</v>
      </c>
      <c r="P109" s="301"/>
      <c r="Q109" s="301">
        <f>SUM(Q107:Q108)</f>
        <v>1.0207835605906004</v>
      </c>
      <c r="R109" s="301">
        <f t="shared" ref="R109" si="175">SUM(R107:R108)</f>
        <v>0.44228394469213195</v>
      </c>
      <c r="S109" s="301">
        <f t="shared" ref="S109" si="176">SUM(S107:S108)</f>
        <v>0.466932494717267</v>
      </c>
      <c r="T109" s="301">
        <f t="shared" si="167"/>
        <v>1.9299999999999993</v>
      </c>
      <c r="U109" s="301"/>
      <c r="V109" s="301">
        <f>SUM(V107:V108)</f>
        <v>0.98991680613717348</v>
      </c>
      <c r="W109" s="301">
        <f t="shared" ref="W109" si="177">SUM(W107:W108)</f>
        <v>0.4475702471180889</v>
      </c>
      <c r="X109" s="301">
        <f t="shared" ref="X109" si="178">SUM(X107:X108)</f>
        <v>0.44451294674473762</v>
      </c>
      <c r="Y109" s="301">
        <f t="shared" si="168"/>
        <v>1.8820000000000001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2.1241826036380815</v>
      </c>
      <c r="C116" s="300">
        <v>0.68214371717568767</v>
      </c>
      <c r="D116" s="300">
        <v>0.53860257480314433</v>
      </c>
      <c r="E116" s="300">
        <f>SUM(B116:D116)</f>
        <v>3.3449288956169134</v>
      </c>
      <c r="F116" s="300"/>
      <c r="G116" s="300">
        <v>1.9193510392534536</v>
      </c>
      <c r="H116" s="300">
        <v>0.7614831408750351</v>
      </c>
      <c r="I116" s="300">
        <v>0.16323325635260971</v>
      </c>
      <c r="J116" s="300">
        <f>SUM(G116:I116)</f>
        <v>2.8440674364810987</v>
      </c>
      <c r="K116" s="300"/>
      <c r="L116" s="300">
        <v>1.5966739120827804</v>
      </c>
      <c r="M116" s="300">
        <v>0.48452954068013487</v>
      </c>
      <c r="N116" s="300">
        <v>0.3761604722915135</v>
      </c>
      <c r="O116" s="300">
        <f>SUM(L116:N116)</f>
        <v>2.457363925054429</v>
      </c>
      <c r="P116" s="300"/>
      <c r="Q116" s="300">
        <v>1.7161676707899163</v>
      </c>
      <c r="R116" s="300">
        <v>0.50199531582278478</v>
      </c>
      <c r="S116" s="300">
        <v>0.40137929088053198</v>
      </c>
      <c r="T116" s="300">
        <f>SUM(Q116:S116)</f>
        <v>2.6195422774932333</v>
      </c>
      <c r="U116" s="300"/>
      <c r="V116" s="300">
        <v>1.8803996103716125</v>
      </c>
      <c r="W116" s="300">
        <v>0.50915394060127195</v>
      </c>
      <c r="X116" s="300">
        <v>0.42314729510479449</v>
      </c>
      <c r="Y116" s="300">
        <f>SUM(V116:X116)</f>
        <v>2.812700846077679</v>
      </c>
    </row>
    <row r="117" spans="1:25" x14ac:dyDescent="0.2">
      <c r="A117" s="260" t="s">
        <v>364</v>
      </c>
      <c r="B117" s="300">
        <v>6.6221283557116521</v>
      </c>
      <c r="C117" s="300">
        <v>0.47184301194850536</v>
      </c>
      <c r="D117" s="300">
        <v>1.7780997367228994</v>
      </c>
      <c r="E117" s="300">
        <f t="shared" ref="E117:E118" si="179">SUM(B117:D117)</f>
        <v>8.8720711043830569</v>
      </c>
      <c r="F117" s="300"/>
      <c r="G117" s="300">
        <v>5.4215205542726723</v>
      </c>
      <c r="H117" s="300">
        <v>0.17452355658290633</v>
      </c>
      <c r="I117" s="300">
        <v>0.98388845266330827</v>
      </c>
      <c r="J117" s="300">
        <f t="shared" ref="J117:J118" si="180">SUM(G117:I117)</f>
        <v>6.579932563518887</v>
      </c>
      <c r="K117" s="300"/>
      <c r="L117" s="300">
        <v>5.3273743905950495</v>
      </c>
      <c r="M117" s="300">
        <v>0.6572937966903214</v>
      </c>
      <c r="N117" s="300">
        <v>0.68996788766019712</v>
      </c>
      <c r="O117" s="300">
        <f t="shared" ref="O117:O118" si="181">SUM(L117:N117)</f>
        <v>6.6746360749455675</v>
      </c>
      <c r="P117" s="300"/>
      <c r="Q117" s="300">
        <v>5.5544927408971461</v>
      </c>
      <c r="R117" s="300">
        <v>0.69563370346096409</v>
      </c>
      <c r="S117" s="300">
        <v>0.74133127814865651</v>
      </c>
      <c r="T117" s="300">
        <f t="shared" ref="T117:T118" si="182">SUM(Q117:S117)</f>
        <v>6.9914577225067669</v>
      </c>
      <c r="U117" s="300"/>
      <c r="V117" s="300">
        <v>5.7723015825789137</v>
      </c>
      <c r="W117" s="300">
        <v>0.73665974539620716</v>
      </c>
      <c r="X117" s="300">
        <v>0.79633782594721292</v>
      </c>
      <c r="Y117" s="300">
        <f t="shared" ref="Y117:Y118" si="183">SUM(V117:X117)</f>
        <v>7.3052991539223342</v>
      </c>
    </row>
    <row r="118" spans="1:25" x14ac:dyDescent="0.2">
      <c r="A118" s="264" t="s">
        <v>363</v>
      </c>
      <c r="B118" s="301">
        <f>SUM(B116:B117)</f>
        <v>8.7463109593497332</v>
      </c>
      <c r="C118" s="301">
        <f t="shared" ref="C118" si="184">SUM(C116:C117)</f>
        <v>1.153986729124193</v>
      </c>
      <c r="D118" s="301">
        <f t="shared" ref="D118" si="185">SUM(D116:D117)</f>
        <v>2.3167023115260439</v>
      </c>
      <c r="E118" s="301">
        <f t="shared" si="179"/>
        <v>12.21699999999997</v>
      </c>
      <c r="F118" s="301"/>
      <c r="G118" s="301">
        <f>SUM(G116:G117)</f>
        <v>7.3408715935261259</v>
      </c>
      <c r="H118" s="301">
        <f t="shared" ref="H118" si="186">SUM(H116:H117)</f>
        <v>0.93600669745794141</v>
      </c>
      <c r="I118" s="301">
        <f t="shared" ref="I118" si="187">SUM(I116:I117)</f>
        <v>1.147121709015918</v>
      </c>
      <c r="J118" s="301">
        <f t="shared" si="180"/>
        <v>9.4239999999999853</v>
      </c>
      <c r="K118" s="301"/>
      <c r="L118" s="301">
        <f>SUM(L116:L117)</f>
        <v>6.9240483026778303</v>
      </c>
      <c r="M118" s="301">
        <f t="shared" ref="M118" si="188">SUM(M116:M117)</f>
        <v>1.1418233373704563</v>
      </c>
      <c r="N118" s="301">
        <f t="shared" ref="N118" si="189">SUM(N116:N117)</f>
        <v>1.0661283599517106</v>
      </c>
      <c r="O118" s="301">
        <f t="shared" si="181"/>
        <v>9.1319999999999961</v>
      </c>
      <c r="P118" s="301"/>
      <c r="Q118" s="301">
        <f>SUM(Q116:Q117)</f>
        <v>7.2706604116870626</v>
      </c>
      <c r="R118" s="301">
        <f t="shared" ref="R118" si="190">SUM(R116:R117)</f>
        <v>1.1976290192837489</v>
      </c>
      <c r="S118" s="301">
        <f t="shared" ref="S118" si="191">SUM(S116:S117)</f>
        <v>1.1427105690291885</v>
      </c>
      <c r="T118" s="301">
        <f t="shared" si="182"/>
        <v>9.6110000000000007</v>
      </c>
      <c r="U118" s="301"/>
      <c r="V118" s="301">
        <f>SUM(V116:V117)</f>
        <v>7.6527011929505262</v>
      </c>
      <c r="W118" s="301">
        <f t="shared" ref="W118" si="192">SUM(W116:W117)</f>
        <v>1.2458136859974791</v>
      </c>
      <c r="X118" s="301">
        <f t="shared" ref="X118" si="193">SUM(X116:X117)</f>
        <v>1.2194851210520075</v>
      </c>
      <c r="Y118" s="301">
        <f t="shared" si="183"/>
        <v>10.118000000000013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6.2420129693109168</v>
      </c>
      <c r="C125" s="300">
        <v>2.3768555274272805</v>
      </c>
      <c r="D125" s="300">
        <v>0</v>
      </c>
      <c r="E125" s="300">
        <f>SUM(B125:D125)</f>
        <v>8.6188684967381981</v>
      </c>
      <c r="F125" s="300"/>
      <c r="G125" s="300">
        <v>4.5970928930215669</v>
      </c>
      <c r="H125" s="300">
        <v>1.8959721773648066</v>
      </c>
      <c r="I125" s="300">
        <v>0.21050672941845441</v>
      </c>
      <c r="J125" s="300">
        <f>SUM(G125:I125)</f>
        <v>6.7035717998048279</v>
      </c>
      <c r="K125" s="300"/>
      <c r="L125" s="300">
        <v>5.6072281405312339</v>
      </c>
      <c r="M125" s="300">
        <v>2.1023965479682554</v>
      </c>
      <c r="N125" s="300">
        <v>0.12739622335296591</v>
      </c>
      <c r="O125" s="300">
        <f>SUM(L125:N125)</f>
        <v>7.8370209118524548</v>
      </c>
      <c r="P125" s="300"/>
      <c r="Q125" s="300">
        <v>5.5860157736456495</v>
      </c>
      <c r="R125" s="300">
        <v>2.0719105544237539</v>
      </c>
      <c r="S125" s="300">
        <v>0.13272280213370916</v>
      </c>
      <c r="T125" s="300">
        <f>SUM(Q125:S125)</f>
        <v>7.7906491302031124</v>
      </c>
      <c r="U125" s="300"/>
      <c r="V125" s="300">
        <v>5.3252633555427265</v>
      </c>
      <c r="W125" s="300">
        <v>1.9569437417119926</v>
      </c>
      <c r="X125" s="300">
        <v>0.1289880869049124</v>
      </c>
      <c r="Y125" s="300">
        <f>SUM(V125:X125)</f>
        <v>7.4111951841596317</v>
      </c>
    </row>
    <row r="126" spans="1:25" x14ac:dyDescent="0.2">
      <c r="A126" s="260" t="s">
        <v>364</v>
      </c>
      <c r="B126" s="300">
        <v>7.5391996952128419</v>
      </c>
      <c r="C126" s="300">
        <v>0.4713903853013619</v>
      </c>
      <c r="D126" s="300">
        <v>1.0975414227475908</v>
      </c>
      <c r="E126" s="300">
        <f t="shared" ref="E126:E127" si="194">SUM(B126:D126)</f>
        <v>9.1081315032617951</v>
      </c>
      <c r="F126" s="300"/>
      <c r="G126" s="300">
        <v>5.7166781387751113</v>
      </c>
      <c r="H126" s="300">
        <v>0.26361865360310943</v>
      </c>
      <c r="I126" s="300">
        <v>0.96413140781696627</v>
      </c>
      <c r="J126" s="300">
        <f t="shared" ref="J126:J127" si="195">SUM(G126:I126)</f>
        <v>6.9444282001951869</v>
      </c>
      <c r="K126" s="300"/>
      <c r="L126" s="300">
        <v>7.042319681875659</v>
      </c>
      <c r="M126" s="300">
        <v>0.23056922114297904</v>
      </c>
      <c r="N126" s="300">
        <v>0.36909018512891012</v>
      </c>
      <c r="O126" s="300">
        <f t="shared" ref="O126:O127" si="196">SUM(L126:N126)</f>
        <v>7.641979088147548</v>
      </c>
      <c r="P126" s="300"/>
      <c r="Q126" s="300">
        <v>7.0452491764400396</v>
      </c>
      <c r="R126" s="300">
        <v>0.24015652980897667</v>
      </c>
      <c r="S126" s="300">
        <v>0.38794516354786845</v>
      </c>
      <c r="T126" s="300">
        <f t="shared" ref="T126:T127" si="197">SUM(Q126:S126)</f>
        <v>7.6733508697968853</v>
      </c>
      <c r="U126" s="300"/>
      <c r="V126" s="300">
        <v>6.7382448882458181</v>
      </c>
      <c r="W126" s="300">
        <v>0.24566610742790571</v>
      </c>
      <c r="X126" s="300">
        <v>0.38589382016666934</v>
      </c>
      <c r="Y126" s="300">
        <f t="shared" ref="Y126:Y127" si="198">SUM(V126:X126)</f>
        <v>7.3698048158403928</v>
      </c>
    </row>
    <row r="127" spans="1:25" x14ac:dyDescent="0.2">
      <c r="A127" s="264" t="s">
        <v>363</v>
      </c>
      <c r="B127" s="301">
        <f>SUM(B125:B126)</f>
        <v>13.781212664523759</v>
      </c>
      <c r="C127" s="301">
        <f t="shared" ref="C127" si="199">SUM(C125:C126)</f>
        <v>2.8482459127286424</v>
      </c>
      <c r="D127" s="301">
        <f t="shared" ref="D127" si="200">SUM(D125:D126)</f>
        <v>1.0975414227475908</v>
      </c>
      <c r="E127" s="301">
        <f t="shared" si="194"/>
        <v>17.72699999999999</v>
      </c>
      <c r="F127" s="301"/>
      <c r="G127" s="301">
        <f>SUM(G125:G126)</f>
        <v>10.313771031796678</v>
      </c>
      <c r="H127" s="301">
        <f t="shared" ref="H127" si="201">SUM(H125:H126)</f>
        <v>2.1595908309679159</v>
      </c>
      <c r="I127" s="301">
        <f t="shared" ref="I127" si="202">SUM(I125:I126)</f>
        <v>1.1746381372354207</v>
      </c>
      <c r="J127" s="301">
        <f t="shared" si="195"/>
        <v>13.648000000000016</v>
      </c>
      <c r="K127" s="301"/>
      <c r="L127" s="301">
        <f>SUM(L125:L126)</f>
        <v>12.649547822406893</v>
      </c>
      <c r="M127" s="301">
        <f t="shared" ref="M127" si="203">SUM(M125:M126)</f>
        <v>2.3329657691112344</v>
      </c>
      <c r="N127" s="301">
        <f t="shared" ref="N127" si="204">SUM(N125:N126)</f>
        <v>0.49648640848187603</v>
      </c>
      <c r="O127" s="301">
        <f t="shared" si="196"/>
        <v>15.479000000000005</v>
      </c>
      <c r="P127" s="301"/>
      <c r="Q127" s="301">
        <f>SUM(Q125:Q126)</f>
        <v>12.63126495008569</v>
      </c>
      <c r="R127" s="301">
        <f t="shared" ref="R127" si="205">SUM(R125:R126)</f>
        <v>2.3120670842327304</v>
      </c>
      <c r="S127" s="301">
        <f t="shared" ref="S127" si="206">SUM(S125:S126)</f>
        <v>0.52066796568157758</v>
      </c>
      <c r="T127" s="301">
        <f t="shared" si="197"/>
        <v>15.463999999999997</v>
      </c>
      <c r="U127" s="301"/>
      <c r="V127" s="301">
        <f>SUM(V125:V126)</f>
        <v>12.063508243788544</v>
      </c>
      <c r="W127" s="301">
        <f t="shared" ref="W127" si="207">SUM(W125:W126)</f>
        <v>2.2026098491398982</v>
      </c>
      <c r="X127" s="301">
        <f t="shared" ref="X127" si="208">SUM(X125:X126)</f>
        <v>0.51488190707158177</v>
      </c>
      <c r="Y127" s="301">
        <f t="shared" si="198"/>
        <v>14.781000000000024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1.4962144265816055</v>
      </c>
      <c r="C134" s="300">
        <v>1.3772823612141114</v>
      </c>
      <c r="D134" s="300">
        <v>0.61550409093061431</v>
      </c>
      <c r="E134" s="300">
        <f>SUM(B134:D134)</f>
        <v>3.4890008787263311</v>
      </c>
      <c r="F134" s="300"/>
      <c r="G134" s="300">
        <v>1.4668368074176008</v>
      </c>
      <c r="H134" s="300">
        <v>1.4041656766535795</v>
      </c>
      <c r="I134" s="300">
        <v>0.73092580192747603</v>
      </c>
      <c r="J134" s="300">
        <f>SUM(G134:I134)</f>
        <v>3.6019282859986563</v>
      </c>
      <c r="K134" s="300"/>
      <c r="L134" s="300">
        <v>2.6907974281521398</v>
      </c>
      <c r="M134" s="300">
        <v>0.82415254062050658</v>
      </c>
      <c r="N134" s="300">
        <v>0.31057262598500512</v>
      </c>
      <c r="O134" s="300">
        <f>SUM(L134:N134)</f>
        <v>3.8255225947576519</v>
      </c>
      <c r="P134" s="300"/>
      <c r="Q134" s="300">
        <v>2.458278011688146</v>
      </c>
      <c r="R134" s="300">
        <v>0.69538409100767484</v>
      </c>
      <c r="S134" s="300">
        <v>0.27782233208091084</v>
      </c>
      <c r="T134" s="300">
        <f>SUM(Q134:S134)</f>
        <v>3.4314844347767317</v>
      </c>
      <c r="U134" s="300"/>
      <c r="V134" s="300">
        <v>2.5781195825317704</v>
      </c>
      <c r="W134" s="300">
        <v>0.62349235462109376</v>
      </c>
      <c r="X134" s="300">
        <v>0.27410939508536586</v>
      </c>
      <c r="Y134" s="300">
        <f>SUM(V134:X134)</f>
        <v>3.4757213322382303</v>
      </c>
    </row>
    <row r="135" spans="1:25" x14ac:dyDescent="0.2">
      <c r="A135" s="260" t="s">
        <v>364</v>
      </c>
      <c r="B135" s="300">
        <v>1.5419480970810127</v>
      </c>
      <c r="C135" s="300">
        <v>0.31032686336839582</v>
      </c>
      <c r="D135" s="300">
        <v>0.93772416082426213</v>
      </c>
      <c r="E135" s="300">
        <f t="shared" ref="E135:E136" si="209">SUM(B135:D135)</f>
        <v>2.7899991212736706</v>
      </c>
      <c r="F135" s="300"/>
      <c r="G135" s="300">
        <v>1.8002519710420679</v>
      </c>
      <c r="H135" s="300">
        <v>0.31691651366089474</v>
      </c>
      <c r="I135" s="300">
        <v>0.87490322929838771</v>
      </c>
      <c r="J135" s="300">
        <f t="shared" ref="J135:J136" si="210">SUM(G135:I135)</f>
        <v>2.9920717140013502</v>
      </c>
      <c r="K135" s="300"/>
      <c r="L135" s="300">
        <v>2.1684221157742165</v>
      </c>
      <c r="M135" s="300">
        <v>0.20942555185281436</v>
      </c>
      <c r="N135" s="300">
        <v>0.64562973761530518</v>
      </c>
      <c r="O135" s="300">
        <f t="shared" ref="O135:O136" si="211">SUM(L135:N135)</f>
        <v>3.0234774052423363</v>
      </c>
      <c r="P135" s="300"/>
      <c r="Q135" s="300">
        <v>1.9115075701753188</v>
      </c>
      <c r="R135" s="300">
        <v>0.18505712409474645</v>
      </c>
      <c r="S135" s="300">
        <v>0.59895087095319233</v>
      </c>
      <c r="T135" s="300">
        <f t="shared" ref="T135:T136" si="212">SUM(Q135:S135)</f>
        <v>2.6955155652232579</v>
      </c>
      <c r="U135" s="300"/>
      <c r="V135" s="300">
        <v>1.8715422558109465</v>
      </c>
      <c r="W135" s="300">
        <v>0.18451491663833758</v>
      </c>
      <c r="X135" s="300">
        <v>0.63722149531248118</v>
      </c>
      <c r="Y135" s="300">
        <f t="shared" ref="Y135:Y136" si="213">SUM(V135:X135)</f>
        <v>2.6932786677617653</v>
      </c>
    </row>
    <row r="136" spans="1:25" x14ac:dyDescent="0.2">
      <c r="A136" s="264" t="s">
        <v>363</v>
      </c>
      <c r="B136" s="301">
        <f>SUM(B134:B135)</f>
        <v>3.038162523662618</v>
      </c>
      <c r="C136" s="301">
        <f t="shared" ref="C136" si="214">SUM(C134:C135)</f>
        <v>1.6876092245825072</v>
      </c>
      <c r="D136" s="301">
        <f t="shared" ref="D136" si="215">SUM(D134:D135)</f>
        <v>1.5532282517548763</v>
      </c>
      <c r="E136" s="301">
        <f t="shared" si="209"/>
        <v>6.2790000000000017</v>
      </c>
      <c r="F136" s="301"/>
      <c r="G136" s="301">
        <f>SUM(G134:G135)</f>
        <v>3.2670887784596685</v>
      </c>
      <c r="H136" s="301">
        <f t="shared" ref="H136" si="216">SUM(H134:H135)</f>
        <v>1.7210821903144742</v>
      </c>
      <c r="I136" s="301">
        <f t="shared" ref="I136" si="217">SUM(I134:I135)</f>
        <v>1.6058290312258636</v>
      </c>
      <c r="J136" s="301">
        <f t="shared" si="210"/>
        <v>6.5940000000000065</v>
      </c>
      <c r="K136" s="301"/>
      <c r="L136" s="301">
        <f>SUM(L134:L135)</f>
        <v>4.8592195439263559</v>
      </c>
      <c r="M136" s="301">
        <f t="shared" ref="M136" si="218">SUM(M134:M135)</f>
        <v>1.0335780924733209</v>
      </c>
      <c r="N136" s="301">
        <f t="shared" ref="N136" si="219">SUM(N134:N135)</f>
        <v>0.9562023636003103</v>
      </c>
      <c r="O136" s="301">
        <f t="shared" si="211"/>
        <v>6.8489999999999869</v>
      </c>
      <c r="P136" s="301"/>
      <c r="Q136" s="301">
        <f>SUM(Q134:Q135)</f>
        <v>4.3697855818634643</v>
      </c>
      <c r="R136" s="301">
        <f t="shared" ref="R136" si="220">SUM(R134:R135)</f>
        <v>0.88044121510242124</v>
      </c>
      <c r="S136" s="301">
        <f t="shared" ref="S136" si="221">SUM(S134:S135)</f>
        <v>0.87677320303410311</v>
      </c>
      <c r="T136" s="301">
        <f t="shared" si="212"/>
        <v>6.1269999999999891</v>
      </c>
      <c r="U136" s="301"/>
      <c r="V136" s="301">
        <f>SUM(V134:V135)</f>
        <v>4.4496618383427169</v>
      </c>
      <c r="W136" s="301">
        <f t="shared" ref="W136" si="222">SUM(W134:W135)</f>
        <v>0.80800727125943128</v>
      </c>
      <c r="X136" s="301">
        <f t="shared" ref="X136" si="223">SUM(X134:X135)</f>
        <v>0.91133089039784698</v>
      </c>
      <c r="Y136" s="301">
        <f t="shared" si="213"/>
        <v>6.1689999999999952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6.8467289496005836</v>
      </c>
      <c r="C143" s="300">
        <v>3.9876133952733626</v>
      </c>
      <c r="D143" s="300">
        <v>3.0238824567370286</v>
      </c>
      <c r="E143" s="300">
        <f>SUM(B143:D143)</f>
        <v>13.858224801610975</v>
      </c>
      <c r="F143" s="300"/>
      <c r="G143" s="300">
        <v>9.0343980905486276</v>
      </c>
      <c r="H143" s="300">
        <v>5.1980112107510781</v>
      </c>
      <c r="I143" s="300">
        <v>3.1212242637113832</v>
      </c>
      <c r="J143" s="300">
        <f>SUM(G143:I143)</f>
        <v>17.353633565011087</v>
      </c>
      <c r="K143" s="300"/>
      <c r="L143" s="300">
        <v>9.5575799195721931</v>
      </c>
      <c r="M143" s="300">
        <v>5.8469199012769311</v>
      </c>
      <c r="N143" s="300">
        <v>4.2373461832173822</v>
      </c>
      <c r="O143" s="300">
        <f>SUM(L143:N143)</f>
        <v>19.641846004066508</v>
      </c>
      <c r="P143" s="300"/>
      <c r="Q143" s="300">
        <v>10.302868484837919</v>
      </c>
      <c r="R143" s="300">
        <v>6.3723527354997911</v>
      </c>
      <c r="S143" s="300">
        <v>4.6889109917879201</v>
      </c>
      <c r="T143" s="300">
        <f>SUM(Q143:S143)</f>
        <v>21.364132212125632</v>
      </c>
      <c r="U143" s="300"/>
      <c r="V143" s="300">
        <v>11.283328199984428</v>
      </c>
      <c r="W143" s="300">
        <v>7.0817749631363913</v>
      </c>
      <c r="X143" s="300">
        <v>5.3738778250466313</v>
      </c>
      <c r="Y143" s="300">
        <f>SUM(V143:X143)</f>
        <v>23.738980988167452</v>
      </c>
    </row>
    <row r="144" spans="1:25" x14ac:dyDescent="0.2">
      <c r="A144" s="260" t="s">
        <v>364</v>
      </c>
      <c r="B144" s="300">
        <v>12.629114580867235</v>
      </c>
      <c r="C144" s="300">
        <v>1.4450311697730243</v>
      </c>
      <c r="D144" s="300">
        <v>5.3166294477488103</v>
      </c>
      <c r="E144" s="300">
        <f t="shared" ref="E144:E145" si="224">SUM(B144:D144)</f>
        <v>19.390775198389068</v>
      </c>
      <c r="F144" s="300"/>
      <c r="G144" s="300">
        <v>14.729228517268192</v>
      </c>
      <c r="H144" s="300">
        <v>1.6358159029263264</v>
      </c>
      <c r="I144" s="300">
        <v>6.4623220147944576</v>
      </c>
      <c r="J144" s="300">
        <f t="shared" ref="J144:J145" si="225">SUM(G144:I144)</f>
        <v>22.827366434988974</v>
      </c>
      <c r="K144" s="300"/>
      <c r="L144" s="300">
        <v>13.79737296058545</v>
      </c>
      <c r="M144" s="300">
        <v>2.1512468875415585</v>
      </c>
      <c r="N144" s="300">
        <v>3.6675341478064616</v>
      </c>
      <c r="O144" s="300">
        <f t="shared" ref="O144:O145" si="226">SUM(L144:N144)</f>
        <v>19.61615399593347</v>
      </c>
      <c r="P144" s="300"/>
      <c r="Q144" s="300">
        <v>14.455948309883567</v>
      </c>
      <c r="R144" s="300">
        <v>2.359210267203502</v>
      </c>
      <c r="S144" s="300">
        <v>3.9347092107872643</v>
      </c>
      <c r="T144" s="300">
        <f t="shared" ref="T144:T145" si="227">SUM(Q144:S144)</f>
        <v>20.749867787874333</v>
      </c>
      <c r="U144" s="300"/>
      <c r="V144" s="300">
        <v>15.379755789777551</v>
      </c>
      <c r="W144" s="300">
        <v>2.7048544693369991</v>
      </c>
      <c r="X144" s="300">
        <v>4.3294087527179226</v>
      </c>
      <c r="Y144" s="300">
        <f t="shared" ref="Y144:Y145" si="228">SUM(V144:X144)</f>
        <v>22.414019011832472</v>
      </c>
    </row>
    <row r="145" spans="1:25" x14ac:dyDescent="0.2">
      <c r="A145" s="264" t="s">
        <v>363</v>
      </c>
      <c r="B145" s="301">
        <f>SUM(B143:B144)</f>
        <v>19.47584353046782</v>
      </c>
      <c r="C145" s="301">
        <f t="shared" ref="C145" si="229">SUM(C143:C144)</f>
        <v>5.4326445650463864</v>
      </c>
      <c r="D145" s="301">
        <f t="shared" ref="D145" si="230">SUM(D143:D144)</f>
        <v>8.3405119044858385</v>
      </c>
      <c r="E145" s="301">
        <f t="shared" si="224"/>
        <v>33.249000000000045</v>
      </c>
      <c r="F145" s="301"/>
      <c r="G145" s="301">
        <f>SUM(G143:G144)</f>
        <v>23.763626607816818</v>
      </c>
      <c r="H145" s="301">
        <f t="shared" ref="H145" si="231">SUM(H143:H144)</f>
        <v>6.8338271136774047</v>
      </c>
      <c r="I145" s="301">
        <f t="shared" ref="I145" si="232">SUM(I143:I144)</f>
        <v>9.5835462785058407</v>
      </c>
      <c r="J145" s="301">
        <f t="shared" si="225"/>
        <v>40.181000000000061</v>
      </c>
      <c r="K145" s="301"/>
      <c r="L145" s="301">
        <f>SUM(L143:L144)</f>
        <v>23.354952880157644</v>
      </c>
      <c r="M145" s="301">
        <f t="shared" ref="M145" si="233">SUM(M143:M144)</f>
        <v>7.9981667888184891</v>
      </c>
      <c r="N145" s="301">
        <f t="shared" ref="N145" si="234">SUM(N143:N144)</f>
        <v>7.9048803310238434</v>
      </c>
      <c r="O145" s="301">
        <f t="shared" si="226"/>
        <v>39.257999999999981</v>
      </c>
      <c r="P145" s="301"/>
      <c r="Q145" s="301">
        <f>SUM(Q143:Q144)</f>
        <v>24.758816794721486</v>
      </c>
      <c r="R145" s="301">
        <f t="shared" ref="R145" si="235">SUM(R143:R144)</f>
        <v>8.7315630027032931</v>
      </c>
      <c r="S145" s="301">
        <f t="shared" ref="S145" si="236">SUM(S143:S144)</f>
        <v>8.623620202575184</v>
      </c>
      <c r="T145" s="301">
        <f t="shared" si="227"/>
        <v>42.113999999999962</v>
      </c>
      <c r="U145" s="301"/>
      <c r="V145" s="301">
        <f>SUM(V143:V144)</f>
        <v>26.663083989761979</v>
      </c>
      <c r="W145" s="301">
        <f t="shared" ref="W145" si="237">SUM(W143:W144)</f>
        <v>9.78662943247339</v>
      </c>
      <c r="X145" s="301">
        <f t="shared" ref="X145" si="238">SUM(X143:X144)</f>
        <v>9.7032865777645547</v>
      </c>
      <c r="Y145" s="301">
        <f t="shared" si="228"/>
        <v>46.152999999999921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5.0608862740569283</v>
      </c>
      <c r="C152" s="300">
        <v>5.2454927057511354</v>
      </c>
      <c r="D152" s="300">
        <v>2.3921318642223044</v>
      </c>
      <c r="E152" s="300">
        <f>SUM(B152:D152)</f>
        <v>12.698510844030366</v>
      </c>
      <c r="F152" s="300"/>
      <c r="G152" s="300">
        <v>4.94325220094961</v>
      </c>
      <c r="H152" s="300">
        <v>6.1562204639693867</v>
      </c>
      <c r="I152" s="300">
        <v>2.9504672317198466</v>
      </c>
      <c r="J152" s="300">
        <f>SUM(G152:I152)</f>
        <v>14.049939896638843</v>
      </c>
      <c r="K152" s="300"/>
      <c r="L152" s="300">
        <v>5.5266805378288391</v>
      </c>
      <c r="M152" s="300">
        <v>5.1067875078584555</v>
      </c>
      <c r="N152" s="300">
        <v>3.030544924307963</v>
      </c>
      <c r="O152" s="300">
        <f>SUM(L152:N152)</f>
        <v>13.664012969995257</v>
      </c>
      <c r="P152" s="300"/>
      <c r="Q152" s="300">
        <v>6.0808570632149657</v>
      </c>
      <c r="R152" s="300">
        <v>5.4157412431390339</v>
      </c>
      <c r="S152" s="300">
        <v>3.2211557747041382</v>
      </c>
      <c r="T152" s="300">
        <f>SUM(Q152:S152)</f>
        <v>14.717754081058137</v>
      </c>
      <c r="U152" s="300"/>
      <c r="V152" s="300">
        <v>6.6446027498357711</v>
      </c>
      <c r="W152" s="300">
        <v>5.5910590158125766</v>
      </c>
      <c r="X152" s="300">
        <v>3.4739102325523543</v>
      </c>
      <c r="Y152" s="300">
        <f>SUM(V152:X152)</f>
        <v>15.709571998200703</v>
      </c>
    </row>
    <row r="153" spans="1:25" x14ac:dyDescent="0.2">
      <c r="A153" s="260" t="s">
        <v>364</v>
      </c>
      <c r="B153" s="300">
        <v>10.019994974321961</v>
      </c>
      <c r="C153" s="300">
        <v>4.0037775939018667</v>
      </c>
      <c r="D153" s="300">
        <v>2.0697165877457997</v>
      </c>
      <c r="E153" s="300">
        <f t="shared" ref="E153:E154" si="239">SUM(B153:D153)</f>
        <v>16.093489155969625</v>
      </c>
      <c r="F153" s="300"/>
      <c r="G153" s="300">
        <v>9.4651529872519742</v>
      </c>
      <c r="H153" s="300">
        <v>3.2459024961646832</v>
      </c>
      <c r="I153" s="300">
        <v>2.6120046199445146</v>
      </c>
      <c r="J153" s="300">
        <f t="shared" ref="J153:J154" si="240">SUM(G153:I153)</f>
        <v>15.323060103361172</v>
      </c>
      <c r="K153" s="300"/>
      <c r="L153" s="300">
        <v>9.3936732782697927</v>
      </c>
      <c r="M153" s="300">
        <v>2.9462179798903678</v>
      </c>
      <c r="N153" s="300">
        <v>2.6660957718445433</v>
      </c>
      <c r="O153" s="300">
        <f t="shared" ref="O153:O154" si="241">SUM(L153:N153)</f>
        <v>15.005987030004704</v>
      </c>
      <c r="P153" s="300"/>
      <c r="Q153" s="300">
        <v>10.152801525301575</v>
      </c>
      <c r="R153" s="300">
        <v>3.1780581913443378</v>
      </c>
      <c r="S153" s="300">
        <v>2.8363862022959636</v>
      </c>
      <c r="T153" s="300">
        <f t="shared" ref="T153:T154" si="242">SUM(Q153:S153)</f>
        <v>16.167245918941877</v>
      </c>
      <c r="U153" s="300"/>
      <c r="V153" s="300">
        <v>10.852162027065587</v>
      </c>
      <c r="W153" s="300">
        <v>3.3657166387603192</v>
      </c>
      <c r="X153" s="300">
        <v>3.0415493359733565</v>
      </c>
      <c r="Y153" s="300">
        <f t="shared" ref="Y153:Y154" si="243">SUM(V153:X153)</f>
        <v>17.259428001799265</v>
      </c>
    </row>
    <row r="154" spans="1:25" x14ac:dyDescent="0.2">
      <c r="A154" s="264" t="s">
        <v>363</v>
      </c>
      <c r="B154" s="301">
        <f>SUM(B152:B153)</f>
        <v>15.080881248378889</v>
      </c>
      <c r="C154" s="301">
        <f t="shared" ref="C154" si="244">SUM(C152:C153)</f>
        <v>9.2492702996530021</v>
      </c>
      <c r="D154" s="301">
        <f t="shared" ref="D154" si="245">SUM(D152:D153)</f>
        <v>4.4618484519681036</v>
      </c>
      <c r="E154" s="301">
        <f t="shared" si="239"/>
        <v>28.791999999999994</v>
      </c>
      <c r="F154" s="301"/>
      <c r="G154" s="301">
        <f>SUM(G152:G153)</f>
        <v>14.408405188201584</v>
      </c>
      <c r="H154" s="301">
        <f t="shared" ref="H154" si="246">SUM(H152:H153)</f>
        <v>9.4021229601340703</v>
      </c>
      <c r="I154" s="301">
        <f t="shared" ref="I154" si="247">SUM(I152:I153)</f>
        <v>5.5624718516643608</v>
      </c>
      <c r="J154" s="301">
        <f t="shared" si="240"/>
        <v>29.373000000000019</v>
      </c>
      <c r="K154" s="301"/>
      <c r="L154" s="301">
        <f>SUM(L152:L153)</f>
        <v>14.920353816098633</v>
      </c>
      <c r="M154" s="301">
        <f t="shared" ref="M154" si="248">SUM(M152:M153)</f>
        <v>8.0530054877488233</v>
      </c>
      <c r="N154" s="301">
        <f t="shared" ref="N154" si="249">SUM(N152:N153)</f>
        <v>5.6966406961525067</v>
      </c>
      <c r="O154" s="301">
        <f t="shared" si="241"/>
        <v>28.669999999999963</v>
      </c>
      <c r="P154" s="301"/>
      <c r="Q154" s="301">
        <f>SUM(Q152:Q153)</f>
        <v>16.233658588516541</v>
      </c>
      <c r="R154" s="301">
        <f t="shared" ref="R154" si="250">SUM(R152:R153)</f>
        <v>8.5937994344833726</v>
      </c>
      <c r="S154" s="301">
        <f t="shared" ref="S154" si="251">SUM(S152:S153)</f>
        <v>6.0575419770001018</v>
      </c>
      <c r="T154" s="301">
        <f t="shared" si="242"/>
        <v>30.885000000000016</v>
      </c>
      <c r="U154" s="301"/>
      <c r="V154" s="301">
        <f>SUM(V152:V153)</f>
        <v>17.496764776901358</v>
      </c>
      <c r="W154" s="301">
        <f t="shared" ref="W154" si="252">SUM(W152:W153)</f>
        <v>8.9567756545728958</v>
      </c>
      <c r="X154" s="301">
        <f t="shared" ref="X154" si="253">SUM(X152:X153)</f>
        <v>6.5154595685257108</v>
      </c>
      <c r="Y154" s="301">
        <f t="shared" si="243"/>
        <v>32.968999999999966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4.5847191717653653</v>
      </c>
      <c r="C161" s="300">
        <v>4.5939897114048343</v>
      </c>
      <c r="D161" s="300">
        <v>0.46510122764539452</v>
      </c>
      <c r="E161" s="300">
        <f>SUM(B161:D161)</f>
        <v>9.6438101108155934</v>
      </c>
      <c r="F161" s="300"/>
      <c r="G161" s="300">
        <v>4.7799776486286607</v>
      </c>
      <c r="H161" s="300">
        <v>4.2316175247928136</v>
      </c>
      <c r="I161" s="300">
        <v>0.18408191933185813</v>
      </c>
      <c r="J161" s="300">
        <f>SUM(G161:I161)</f>
        <v>9.195677092753332</v>
      </c>
      <c r="K161" s="300"/>
      <c r="L161" s="300">
        <v>4.9385593685963585</v>
      </c>
      <c r="M161" s="300">
        <v>4.381205553920986</v>
      </c>
      <c r="N161" s="300">
        <v>0.47660411768898248</v>
      </c>
      <c r="O161" s="300">
        <f>SUM(L161:N161)</f>
        <v>9.7963690402063257</v>
      </c>
      <c r="P161" s="300"/>
      <c r="Q161" s="300">
        <v>5.0017854061232034</v>
      </c>
      <c r="R161" s="300">
        <v>4.4465565112635135</v>
      </c>
      <c r="S161" s="300">
        <v>0.48340353995537105</v>
      </c>
      <c r="T161" s="300">
        <f>SUM(Q161:S161)</f>
        <v>9.9317454573420871</v>
      </c>
      <c r="U161" s="300"/>
      <c r="V161" s="300">
        <v>5.0396466659876458</v>
      </c>
      <c r="W161" s="300">
        <v>4.4821390343583518</v>
      </c>
      <c r="X161" s="300">
        <v>0.49096490404358817</v>
      </c>
      <c r="Y161" s="300">
        <f>SUM(V161:X161)</f>
        <v>10.012750604389586</v>
      </c>
    </row>
    <row r="162" spans="1:25" x14ac:dyDescent="0.2">
      <c r="A162" s="260" t="s">
        <v>364</v>
      </c>
      <c r="B162" s="300">
        <v>6.319884338350148</v>
      </c>
      <c r="C162" s="300">
        <v>1.0676863081901655</v>
      </c>
      <c r="D162" s="300">
        <v>0.47961924264406947</v>
      </c>
      <c r="E162" s="300">
        <f t="shared" ref="E162:E163" si="254">SUM(B162:D162)</f>
        <v>7.8671898891843828</v>
      </c>
      <c r="F162" s="300"/>
      <c r="G162" s="300">
        <v>6.3466977308005337</v>
      </c>
      <c r="H162" s="300">
        <v>0.99277953330834112</v>
      </c>
      <c r="I162" s="300">
        <v>9.5845643137779546E-2</v>
      </c>
      <c r="J162" s="300">
        <f t="shared" ref="J162:J163" si="255">SUM(G162:I162)</f>
        <v>7.435322907246654</v>
      </c>
      <c r="K162" s="300"/>
      <c r="L162" s="300">
        <v>6.470172256067519</v>
      </c>
      <c r="M162" s="300">
        <v>1.0490882217929887</v>
      </c>
      <c r="N162" s="300">
        <v>0.59337048193316599</v>
      </c>
      <c r="O162" s="300">
        <f t="shared" ref="O162:O163" si="256">SUM(L162:N162)</f>
        <v>8.1126309597936732</v>
      </c>
      <c r="P162" s="300"/>
      <c r="Q162" s="300">
        <v>6.4209662126466807</v>
      </c>
      <c r="R162" s="300">
        <v>1.1197509826051024</v>
      </c>
      <c r="S162" s="300">
        <v>0.60153734740611331</v>
      </c>
      <c r="T162" s="300">
        <f t="shared" ref="T162:T163" si="257">SUM(Q162:S162)</f>
        <v>8.1422545426578967</v>
      </c>
      <c r="U162" s="300"/>
      <c r="V162" s="300">
        <v>6.2059199001411232</v>
      </c>
      <c r="W162" s="300">
        <v>1.2447041057661028</v>
      </c>
      <c r="X162" s="300">
        <v>0.61262538970316616</v>
      </c>
      <c r="Y162" s="300">
        <f t="shared" ref="Y162:Y163" si="258">SUM(V162:X162)</f>
        <v>8.0632493956103914</v>
      </c>
    </row>
    <row r="163" spans="1:25" x14ac:dyDescent="0.2">
      <c r="A163" s="264" t="s">
        <v>363</v>
      </c>
      <c r="B163" s="301">
        <f>SUM(B161:B162)</f>
        <v>10.904603510115514</v>
      </c>
      <c r="C163" s="301">
        <f t="shared" ref="C163" si="259">SUM(C161:C162)</f>
        <v>5.6616760195949993</v>
      </c>
      <c r="D163" s="301">
        <f t="shared" ref="D163" si="260">SUM(D161:D162)</f>
        <v>0.94472047028946404</v>
      </c>
      <c r="E163" s="301">
        <f t="shared" si="254"/>
        <v>17.510999999999978</v>
      </c>
      <c r="F163" s="301"/>
      <c r="G163" s="301">
        <f>SUM(G161:G162)</f>
        <v>11.126675379429194</v>
      </c>
      <c r="H163" s="301">
        <f t="shared" ref="H163" si="261">SUM(H161:H162)</f>
        <v>5.2243970581011547</v>
      </c>
      <c r="I163" s="301">
        <f t="shared" ref="I163" si="262">SUM(I161:I162)</f>
        <v>0.27992756246963768</v>
      </c>
      <c r="J163" s="301">
        <f t="shared" si="255"/>
        <v>16.630999999999986</v>
      </c>
      <c r="K163" s="301"/>
      <c r="L163" s="301">
        <f>SUM(L161:L162)</f>
        <v>11.408731624663877</v>
      </c>
      <c r="M163" s="301">
        <f t="shared" ref="M163" si="263">SUM(M161:M162)</f>
        <v>5.4302937757139746</v>
      </c>
      <c r="N163" s="301">
        <f t="shared" ref="N163" si="264">SUM(N161:N162)</f>
        <v>1.0699745996221486</v>
      </c>
      <c r="O163" s="301">
        <f t="shared" si="256"/>
        <v>17.909000000000002</v>
      </c>
      <c r="P163" s="301"/>
      <c r="Q163" s="301">
        <f>SUM(Q161:Q162)</f>
        <v>11.422751618769883</v>
      </c>
      <c r="R163" s="301">
        <f t="shared" ref="R163" si="265">SUM(R161:R162)</f>
        <v>5.5663074938686155</v>
      </c>
      <c r="S163" s="301">
        <f t="shared" ref="S163" si="266">SUM(S161:S162)</f>
        <v>1.0849408873614843</v>
      </c>
      <c r="T163" s="301">
        <f t="shared" si="257"/>
        <v>18.073999999999984</v>
      </c>
      <c r="U163" s="301"/>
      <c r="V163" s="301">
        <f>SUM(V161:V162)</f>
        <v>11.245566566128769</v>
      </c>
      <c r="W163" s="301">
        <f t="shared" ref="W163" si="267">SUM(W161:W162)</f>
        <v>5.7268431401244548</v>
      </c>
      <c r="X163" s="301">
        <f t="shared" ref="X163" si="268">SUM(X161:X162)</f>
        <v>1.1035902937467543</v>
      </c>
      <c r="Y163" s="301">
        <f t="shared" si="258"/>
        <v>18.075999999999979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6.531777933186933</v>
      </c>
      <c r="C170" s="300">
        <v>10.63850477354017</v>
      </c>
      <c r="D170" s="300">
        <v>1.5215108316559867</v>
      </c>
      <c r="E170" s="300">
        <f>SUM(B170:D170)</f>
        <v>18.691793538383092</v>
      </c>
      <c r="F170" s="300"/>
      <c r="G170" s="300">
        <v>6.6923753120152734</v>
      </c>
      <c r="H170" s="300">
        <v>11.624766315281883</v>
      </c>
      <c r="I170" s="300">
        <v>2.2327681262820569</v>
      </c>
      <c r="J170" s="300">
        <f>SUM(G170:I170)</f>
        <v>20.549909753579215</v>
      </c>
      <c r="K170" s="300"/>
      <c r="L170" s="300">
        <v>7.3264595721563079</v>
      </c>
      <c r="M170" s="300">
        <v>11.507928197117746</v>
      </c>
      <c r="N170" s="300">
        <v>2.002428251320143</v>
      </c>
      <c r="O170" s="300">
        <f>SUM(L170:N170)</f>
        <v>20.836816020594195</v>
      </c>
      <c r="P170" s="300"/>
      <c r="Q170" s="300">
        <v>7.6994011520526033</v>
      </c>
      <c r="R170" s="300">
        <v>11.576104524268768</v>
      </c>
      <c r="S170" s="300">
        <v>2.0815196829919849</v>
      </c>
      <c r="T170" s="300">
        <f>SUM(Q170:S170)</f>
        <v>21.357025359313358</v>
      </c>
      <c r="U170" s="300"/>
      <c r="V170" s="300">
        <v>8.6625400931001266</v>
      </c>
      <c r="W170" s="300">
        <v>11.905846653052198</v>
      </c>
      <c r="X170" s="300">
        <v>2.2411988157137208</v>
      </c>
      <c r="Y170" s="300">
        <f>SUM(V170:X170)</f>
        <v>22.809585561866044</v>
      </c>
    </row>
    <row r="171" spans="1:25" x14ac:dyDescent="0.2">
      <c r="A171" s="260" t="s">
        <v>364</v>
      </c>
      <c r="B171" s="300">
        <v>5.0576571398121875</v>
      </c>
      <c r="C171" s="300">
        <v>2.0687316521476977</v>
      </c>
      <c r="D171" s="300">
        <v>1.0828176696570586</v>
      </c>
      <c r="E171" s="300">
        <f t="shared" ref="E171" si="269">SUM(B171:D171)</f>
        <v>8.2092064616169438</v>
      </c>
      <c r="F171" s="300"/>
      <c r="G171" s="300">
        <v>5.2781742033050731</v>
      </c>
      <c r="H171" s="300">
        <v>2.5002876382537584</v>
      </c>
      <c r="I171" s="300">
        <v>1.5356284048619557</v>
      </c>
      <c r="J171" s="300">
        <f t="shared" ref="J171:J172" si="270">SUM(G171:I171)</f>
        <v>9.314090246420788</v>
      </c>
      <c r="K171" s="300"/>
      <c r="L171" s="300">
        <v>5.0825436777072763</v>
      </c>
      <c r="M171" s="300">
        <v>2.027978138508467</v>
      </c>
      <c r="N171" s="300">
        <v>0.53266216319005688</v>
      </c>
      <c r="O171" s="300">
        <f t="shared" ref="O171:O172" si="271">SUM(L171:N171)</f>
        <v>7.6431839794058005</v>
      </c>
      <c r="P171" s="300"/>
      <c r="Q171" s="300">
        <v>5.1568840652233066</v>
      </c>
      <c r="R171" s="300">
        <v>2.1128358358436263</v>
      </c>
      <c r="S171" s="300">
        <v>0.5582547396196974</v>
      </c>
      <c r="T171" s="300">
        <f t="shared" ref="T171:T172" si="272">SUM(Q171:S171)</f>
        <v>7.8279746406866311</v>
      </c>
      <c r="U171" s="300"/>
      <c r="V171" s="300">
        <v>5.4047949714384034</v>
      </c>
      <c r="W171" s="300">
        <v>2.3209092196447596</v>
      </c>
      <c r="X171" s="300">
        <v>0.61871024705079736</v>
      </c>
      <c r="Y171" s="300">
        <f t="shared" ref="Y171:Y172" si="273">SUM(V171:X171)</f>
        <v>8.3444144381339598</v>
      </c>
    </row>
    <row r="172" spans="1:25" x14ac:dyDescent="0.2">
      <c r="A172" s="264" t="s">
        <v>363</v>
      </c>
      <c r="B172" s="301">
        <f>SUM(B170:B171)</f>
        <v>11.58943507299912</v>
      </c>
      <c r="C172" s="301">
        <f t="shared" ref="C172" si="274">SUM(C170:C171)</f>
        <v>12.707236425687867</v>
      </c>
      <c r="D172" s="301">
        <f t="shared" ref="D172" si="275">SUM(D170:D171)</f>
        <v>2.6043285013130451</v>
      </c>
      <c r="E172" s="301">
        <f>SUM(B172:D172)</f>
        <v>26.901000000000032</v>
      </c>
      <c r="F172" s="301"/>
      <c r="G172" s="301">
        <f>SUM(G170:G171)</f>
        <v>11.970549515320347</v>
      </c>
      <c r="H172" s="301">
        <f t="shared" ref="H172" si="276">SUM(H170:H171)</f>
        <v>14.125053953535641</v>
      </c>
      <c r="I172" s="301">
        <f t="shared" ref="I172" si="277">SUM(I170:I171)</f>
        <v>3.7683965311440124</v>
      </c>
      <c r="J172" s="301">
        <f t="shared" si="270"/>
        <v>29.864000000000001</v>
      </c>
      <c r="K172" s="301"/>
      <c r="L172" s="301">
        <f>SUM(L170:L171)</f>
        <v>12.409003249863584</v>
      </c>
      <c r="M172" s="301">
        <f t="shared" ref="M172" si="278">SUM(M170:M171)</f>
        <v>13.535906335626212</v>
      </c>
      <c r="N172" s="301">
        <f t="shared" ref="N172" si="279">SUM(N170:N171)</f>
        <v>2.5350904145101998</v>
      </c>
      <c r="O172" s="301">
        <f t="shared" si="271"/>
        <v>28.479999999999997</v>
      </c>
      <c r="P172" s="301"/>
      <c r="Q172" s="301">
        <f>SUM(Q170:Q171)</f>
        <v>12.856285217275911</v>
      </c>
      <c r="R172" s="301">
        <f t="shared" ref="R172" si="280">SUM(R170:R171)</f>
        <v>13.688940360112394</v>
      </c>
      <c r="S172" s="301">
        <f t="shared" ref="S172" si="281">SUM(S170:S171)</f>
        <v>2.6397744226116822</v>
      </c>
      <c r="T172" s="301">
        <f t="shared" si="272"/>
        <v>29.184999999999988</v>
      </c>
      <c r="U172" s="301"/>
      <c r="V172" s="301">
        <f>SUM(V170:V171)</f>
        <v>14.067335064538529</v>
      </c>
      <c r="W172" s="301">
        <f t="shared" ref="W172" si="282">SUM(W170:W171)</f>
        <v>14.226755872696957</v>
      </c>
      <c r="X172" s="301">
        <f t="shared" ref="X172" si="283">SUM(X170:X171)</f>
        <v>2.8599090627645181</v>
      </c>
      <c r="Y172" s="301">
        <f t="shared" si="273"/>
        <v>31.154000000000007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13.25648276533002</v>
      </c>
      <c r="C179" s="300">
        <v>16.175102020536546</v>
      </c>
      <c r="D179" s="300">
        <v>3.1283797701719012</v>
      </c>
      <c r="E179" s="300">
        <f>SUM(B179:D179)</f>
        <v>32.559964556038466</v>
      </c>
      <c r="F179" s="300"/>
      <c r="G179" s="300">
        <v>15.325967075632377</v>
      </c>
      <c r="H179" s="300">
        <v>16.611639424491333</v>
      </c>
      <c r="I179" s="300">
        <v>3.3291420483363159</v>
      </c>
      <c r="J179" s="300">
        <f>SUM(G179:I179)</f>
        <v>35.266748548460029</v>
      </c>
      <c r="K179" s="300"/>
      <c r="L179" s="300">
        <v>14.292727032531156</v>
      </c>
      <c r="M179" s="300">
        <v>15.861209830983704</v>
      </c>
      <c r="N179" s="300">
        <v>2.5483943227160983</v>
      </c>
      <c r="O179" s="300">
        <f>SUM(L179:N179)</f>
        <v>32.702331186230957</v>
      </c>
      <c r="P179" s="300"/>
      <c r="Q179" s="300">
        <v>15.868124233866778</v>
      </c>
      <c r="R179" s="300">
        <v>16.631357269801644</v>
      </c>
      <c r="S179" s="300">
        <v>2.9029759287209518</v>
      </c>
      <c r="T179" s="300">
        <f>SUM(Q179:S179)</f>
        <v>35.402457432389369</v>
      </c>
      <c r="U179" s="300"/>
      <c r="V179" s="300">
        <v>18.499310835759477</v>
      </c>
      <c r="W179" s="300">
        <v>17.314599190964529</v>
      </c>
      <c r="X179" s="300">
        <v>3.5013147775342905</v>
      </c>
      <c r="Y179" s="300">
        <f>SUM(V179:X179)</f>
        <v>39.315224804258293</v>
      </c>
    </row>
    <row r="180" spans="1:25" x14ac:dyDescent="0.2">
      <c r="A180" s="260" t="s">
        <v>364</v>
      </c>
      <c r="B180" s="300">
        <v>5.4618329386944193</v>
      </c>
      <c r="C180" s="300">
        <v>2.3204094154330996</v>
      </c>
      <c r="D180" s="300">
        <v>1.3537930898339656</v>
      </c>
      <c r="E180" s="300">
        <f t="shared" ref="E180:E181" si="284">SUM(B180:D180)</f>
        <v>9.1360354439614841</v>
      </c>
      <c r="F180" s="300"/>
      <c r="G180" s="300">
        <v>5.5290480216531952</v>
      </c>
      <c r="H180" s="300">
        <v>1.6641256541194651</v>
      </c>
      <c r="I180" s="300">
        <v>1.0530777757673273</v>
      </c>
      <c r="J180" s="300">
        <f t="shared" ref="J180:J181" si="285">SUM(G180:I180)</f>
        <v>8.2462514515399885</v>
      </c>
      <c r="K180" s="300"/>
      <c r="L180" s="300">
        <v>5.4333858562845805</v>
      </c>
      <c r="M180" s="300">
        <v>2.2037696189095484</v>
      </c>
      <c r="N180" s="300">
        <v>1.5125133385748524</v>
      </c>
      <c r="O180" s="300">
        <f t="shared" ref="O180:O181" si="286">SUM(L180:N180)</f>
        <v>9.1496688137689812</v>
      </c>
      <c r="P180" s="300"/>
      <c r="Q180" s="300">
        <v>5.9067312556775651</v>
      </c>
      <c r="R180" s="300">
        <v>2.4316062046712403</v>
      </c>
      <c r="S180" s="300">
        <v>1.5892051072617988</v>
      </c>
      <c r="T180" s="300">
        <f t="shared" ref="T180:T181" si="287">SUM(Q180:S180)</f>
        <v>9.9275425676106046</v>
      </c>
      <c r="U180" s="300"/>
      <c r="V180" s="300">
        <v>6.6389622341217009</v>
      </c>
      <c r="W180" s="300">
        <v>2.8080366640999519</v>
      </c>
      <c r="X180" s="300">
        <v>1.6457762975200616</v>
      </c>
      <c r="Y180" s="300">
        <f t="shared" ref="Y180:Y181" si="288">SUM(V180:X180)</f>
        <v>11.092775195741714</v>
      </c>
    </row>
    <row r="181" spans="1:25" x14ac:dyDescent="0.2">
      <c r="A181" s="264" t="s">
        <v>363</v>
      </c>
      <c r="B181" s="301">
        <f>SUM(B179:B180)</f>
        <v>18.718315704024441</v>
      </c>
      <c r="C181" s="301">
        <f t="shared" ref="C181" si="289">SUM(C179:C180)</f>
        <v>18.495511435969647</v>
      </c>
      <c r="D181" s="301">
        <f t="shared" ref="D181" si="290">SUM(D179:D180)</f>
        <v>4.4821728600058668</v>
      </c>
      <c r="E181" s="301">
        <f t="shared" si="284"/>
        <v>41.695999999999955</v>
      </c>
      <c r="F181" s="301"/>
      <c r="G181" s="301">
        <f>SUM(G179:G180)</f>
        <v>20.855015097285573</v>
      </c>
      <c r="H181" s="301">
        <f t="shared" ref="H181" si="291">SUM(H179:H180)</f>
        <v>18.275765078610799</v>
      </c>
      <c r="I181" s="301">
        <f t="shared" ref="I181" si="292">SUM(I179:I180)</f>
        <v>4.3822198241036432</v>
      </c>
      <c r="J181" s="301">
        <f t="shared" si="285"/>
        <v>43.513000000000019</v>
      </c>
      <c r="K181" s="301"/>
      <c r="L181" s="301">
        <f>SUM(L179:L180)</f>
        <v>19.726112888815734</v>
      </c>
      <c r="M181" s="301">
        <f t="shared" ref="M181" si="293">SUM(M179:M180)</f>
        <v>18.064979449893251</v>
      </c>
      <c r="N181" s="301">
        <f t="shared" ref="N181" si="294">SUM(N179:N180)</f>
        <v>4.0609076612909512</v>
      </c>
      <c r="O181" s="301">
        <f t="shared" si="286"/>
        <v>41.851999999999933</v>
      </c>
      <c r="P181" s="301"/>
      <c r="Q181" s="301">
        <f>SUM(Q179:Q180)</f>
        <v>21.774855489544343</v>
      </c>
      <c r="R181" s="301">
        <f t="shared" ref="R181" si="295">SUM(R179:R180)</f>
        <v>19.062963474472884</v>
      </c>
      <c r="S181" s="301">
        <f t="shared" ref="S181" si="296">SUM(S179:S180)</f>
        <v>4.4921810359827505</v>
      </c>
      <c r="T181" s="301">
        <f t="shared" si="287"/>
        <v>45.329999999999984</v>
      </c>
      <c r="U181" s="301"/>
      <c r="V181" s="301">
        <f>SUM(V179:V180)</f>
        <v>25.13827306988118</v>
      </c>
      <c r="W181" s="301">
        <f t="shared" ref="W181" si="297">SUM(W179:W180)</f>
        <v>20.12263585506448</v>
      </c>
      <c r="X181" s="301">
        <f t="shared" ref="X181" si="298">SUM(X179:X180)</f>
        <v>5.1470910750543517</v>
      </c>
      <c r="Y181" s="301">
        <f t="shared" si="288"/>
        <v>50.408000000000015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1.4790901187165559</v>
      </c>
      <c r="C188" s="300">
        <v>2.3613378680972734</v>
      </c>
      <c r="D188" s="300">
        <v>1.3212514025749982</v>
      </c>
      <c r="E188" s="300">
        <f>SUM(B188:D188)</f>
        <v>5.1616793893888273</v>
      </c>
      <c r="F188" s="300"/>
      <c r="G188" s="300">
        <v>1.3316022562273027</v>
      </c>
      <c r="H188" s="300">
        <v>2.4779463728837561</v>
      </c>
      <c r="I188" s="300">
        <v>1.5497555911832979</v>
      </c>
      <c r="J188" s="300">
        <f>SUM(G188:I188)</f>
        <v>5.3593042202943568</v>
      </c>
      <c r="K188" s="300"/>
      <c r="L188" s="300">
        <v>1.1037154145291166</v>
      </c>
      <c r="M188" s="300">
        <v>2.3439111354412283</v>
      </c>
      <c r="N188" s="300">
        <v>1.6537510332504315</v>
      </c>
      <c r="O188" s="300">
        <f>SUM(L188:N188)</f>
        <v>5.1013775832207759</v>
      </c>
      <c r="P188" s="300"/>
      <c r="Q188" s="300">
        <v>1.270161249410396</v>
      </c>
      <c r="R188" s="300">
        <v>2.8150003948713112</v>
      </c>
      <c r="S188" s="300">
        <v>1.913903965169947</v>
      </c>
      <c r="T188" s="300">
        <f>SUM(Q188:S188)</f>
        <v>5.9990656094516543</v>
      </c>
      <c r="U188" s="300"/>
      <c r="V188" s="300">
        <v>1.3810296040408359</v>
      </c>
      <c r="W188" s="300">
        <v>3.2581619339945411</v>
      </c>
      <c r="X188" s="300">
        <v>2.2467822574185585</v>
      </c>
      <c r="Y188" s="300">
        <f>SUM(V188:X188)</f>
        <v>6.8859737954539355</v>
      </c>
    </row>
    <row r="189" spans="1:25" x14ac:dyDescent="0.2">
      <c r="A189" s="260" t="s">
        <v>364</v>
      </c>
      <c r="B189" s="300">
        <v>1.4704914423784967</v>
      </c>
      <c r="C189" s="300">
        <v>1.0902650425172347</v>
      </c>
      <c r="D189" s="300">
        <v>2.2085641257154434</v>
      </c>
      <c r="E189" s="300">
        <f t="shared" ref="E189:E190" si="299">SUM(B189:D189)</f>
        <v>4.7693206106111745</v>
      </c>
      <c r="F189" s="300"/>
      <c r="G189" s="300">
        <v>1.9105339426131123</v>
      </c>
      <c r="H189" s="300">
        <v>1.4947719254026297</v>
      </c>
      <c r="I189" s="300">
        <v>2.0463899116899218</v>
      </c>
      <c r="J189" s="300">
        <f t="shared" ref="J189:J190" si="300">SUM(G189:I189)</f>
        <v>5.4516957797056644</v>
      </c>
      <c r="K189" s="300"/>
      <c r="L189" s="300">
        <v>1.7657800875282068</v>
      </c>
      <c r="M189" s="300">
        <v>1.2381973012529541</v>
      </c>
      <c r="N189" s="300">
        <v>1.5646450279980464</v>
      </c>
      <c r="O189" s="300">
        <f t="shared" ref="O189:O190" si="301">SUM(L189:N189)</f>
        <v>4.5686224167792071</v>
      </c>
      <c r="P189" s="300"/>
      <c r="Q189" s="300">
        <v>2.1026778128606778</v>
      </c>
      <c r="R189" s="300">
        <v>1.5180762708331095</v>
      </c>
      <c r="S189" s="300">
        <v>1.8781803068545675</v>
      </c>
      <c r="T189" s="300">
        <f t="shared" ref="T189:T190" si="302">SUM(Q189:S189)</f>
        <v>5.4989343905483548</v>
      </c>
      <c r="U189" s="300"/>
      <c r="V189" s="300">
        <v>2.4557570357744227</v>
      </c>
      <c r="W189" s="300">
        <v>1.8454584524367852</v>
      </c>
      <c r="X189" s="300">
        <v>2.2708107163348723</v>
      </c>
      <c r="Y189" s="300">
        <f t="shared" ref="Y189:Y190" si="303">SUM(V189:X189)</f>
        <v>6.5720262045460798</v>
      </c>
    </row>
    <row r="190" spans="1:25" x14ac:dyDescent="0.2">
      <c r="A190" s="264" t="s">
        <v>363</v>
      </c>
      <c r="B190" s="301">
        <f>SUM(B188:B189)</f>
        <v>2.9495815610950524</v>
      </c>
      <c r="C190" s="301">
        <f t="shared" ref="C190" si="304">SUM(C188:C189)</f>
        <v>3.4516029106145081</v>
      </c>
      <c r="D190" s="301">
        <f t="shared" ref="D190" si="305">SUM(D188:D189)</f>
        <v>3.5298155282904418</v>
      </c>
      <c r="E190" s="301">
        <f t="shared" si="299"/>
        <v>9.9310000000000027</v>
      </c>
      <c r="F190" s="301"/>
      <c r="G190" s="301">
        <f>SUM(G188:G189)</f>
        <v>3.2421361988404147</v>
      </c>
      <c r="H190" s="301">
        <f t="shared" ref="H190" si="306">SUM(H188:H189)</f>
        <v>3.9727182982863858</v>
      </c>
      <c r="I190" s="301">
        <f t="shared" ref="I190" si="307">SUM(I188:I189)</f>
        <v>3.5961455028732194</v>
      </c>
      <c r="J190" s="301">
        <f t="shared" si="300"/>
        <v>10.811000000000021</v>
      </c>
      <c r="K190" s="301"/>
      <c r="L190" s="301">
        <f>SUM(L188:L189)</f>
        <v>2.8694955020573234</v>
      </c>
      <c r="M190" s="301">
        <f t="shared" ref="M190" si="308">SUM(M188:M189)</f>
        <v>3.5821084366941824</v>
      </c>
      <c r="N190" s="301">
        <f t="shared" ref="N190" si="309">SUM(N188:N189)</f>
        <v>3.2183960612484777</v>
      </c>
      <c r="O190" s="301">
        <f t="shared" si="301"/>
        <v>9.6699999999999839</v>
      </c>
      <c r="P190" s="301"/>
      <c r="Q190" s="301">
        <f>SUM(Q188:Q189)</f>
        <v>3.3728390622710736</v>
      </c>
      <c r="R190" s="301">
        <f t="shared" ref="R190" si="310">SUM(R188:R189)</f>
        <v>4.3330766657044206</v>
      </c>
      <c r="S190" s="301">
        <f t="shared" ref="S190" si="311">SUM(S188:S189)</f>
        <v>3.7920842720245145</v>
      </c>
      <c r="T190" s="301">
        <f t="shared" si="302"/>
        <v>11.498000000000008</v>
      </c>
      <c r="U190" s="301"/>
      <c r="V190" s="301">
        <f>SUM(V188:V189)</f>
        <v>3.8367866398152586</v>
      </c>
      <c r="W190" s="301">
        <f t="shared" ref="W190" si="312">SUM(W188:W189)</f>
        <v>5.1036203864313263</v>
      </c>
      <c r="X190" s="301">
        <f t="shared" ref="X190" si="313">SUM(X188:X189)</f>
        <v>4.5175929737534304</v>
      </c>
      <c r="Y190" s="301">
        <f t="shared" si="303"/>
        <v>13.458000000000016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1.8504004291856748</v>
      </c>
      <c r="C197" s="300">
        <v>2.5162726390265213</v>
      </c>
      <c r="D197" s="300">
        <v>2.226546973069873</v>
      </c>
      <c r="E197" s="300">
        <f>SUM(B197:D197)</f>
        <v>6.5932200412820698</v>
      </c>
      <c r="F197" s="300"/>
      <c r="G197" s="300">
        <v>1.4015305663420219</v>
      </c>
      <c r="H197" s="300">
        <v>2.1755721304389217</v>
      </c>
      <c r="I197" s="300">
        <v>3.9000635238098753</v>
      </c>
      <c r="J197" s="300">
        <f>SUM(G197:I197)</f>
        <v>7.4771662205908189</v>
      </c>
      <c r="K197" s="300"/>
      <c r="L197" s="300">
        <v>1.7062912501268028</v>
      </c>
      <c r="M197" s="300">
        <v>1.9116687107327088</v>
      </c>
      <c r="N197" s="300">
        <v>2.4835365092791024</v>
      </c>
      <c r="O197" s="300">
        <f>SUM(L197:N197)</f>
        <v>6.1014964701386143</v>
      </c>
      <c r="P197" s="300"/>
      <c r="Q197" s="300">
        <v>1.7248897862924542</v>
      </c>
      <c r="R197" s="300">
        <v>1.9662662773555706</v>
      </c>
      <c r="S197" s="300">
        <v>2.5993005715301996</v>
      </c>
      <c r="T197" s="300">
        <f>SUM(Q197:S197)</f>
        <v>6.2904566351782245</v>
      </c>
      <c r="U197" s="300"/>
      <c r="V197" s="300">
        <v>1.702679760096987</v>
      </c>
      <c r="W197" s="300">
        <v>1.9682626158474252</v>
      </c>
      <c r="X197" s="300">
        <v>2.6458675834482781</v>
      </c>
      <c r="Y197" s="300">
        <f>SUM(V197:X197)</f>
        <v>6.3168099593926907</v>
      </c>
    </row>
    <row r="198" spans="1:25" x14ac:dyDescent="0.2">
      <c r="A198" s="260" t="s">
        <v>364</v>
      </c>
      <c r="B198" s="300">
        <v>1.6893255101739648</v>
      </c>
      <c r="C198" s="300">
        <v>0.28554190188429573</v>
      </c>
      <c r="D198" s="300">
        <v>0.99691254665965912</v>
      </c>
      <c r="E198" s="300">
        <f t="shared" ref="E198:E199" si="314">SUM(B198:D198)</f>
        <v>2.9717799587179199</v>
      </c>
      <c r="F198" s="300"/>
      <c r="G198" s="300">
        <v>2.028630146420431</v>
      </c>
      <c r="H198" s="300">
        <v>0.42408079654507402</v>
      </c>
      <c r="I198" s="300">
        <v>0.98212283644367993</v>
      </c>
      <c r="J198" s="300">
        <f t="shared" ref="J198:J199" si="315">SUM(G198:I198)</f>
        <v>3.434833779409185</v>
      </c>
      <c r="K198" s="300"/>
      <c r="L198" s="300">
        <v>1.7842326342309349</v>
      </c>
      <c r="M198" s="300">
        <v>0.78273049573178055</v>
      </c>
      <c r="N198" s="300">
        <v>1.2335403998986785</v>
      </c>
      <c r="O198" s="300">
        <f t="shared" ref="O198:O199" si="316">SUM(L198:N198)</f>
        <v>3.8005035298613938</v>
      </c>
      <c r="P198" s="300"/>
      <c r="Q198" s="300">
        <v>1.9227773359628084</v>
      </c>
      <c r="R198" s="300">
        <v>0.8139379970152999</v>
      </c>
      <c r="S198" s="300">
        <v>1.3278280318436615</v>
      </c>
      <c r="T198" s="300">
        <f t="shared" ref="T198:T199" si="317">SUM(Q198:S198)</f>
        <v>4.0645433648217697</v>
      </c>
      <c r="U198" s="300"/>
      <c r="V198" s="300">
        <v>2.0832665899163612</v>
      </c>
      <c r="W198" s="300">
        <v>0.84435426183090667</v>
      </c>
      <c r="X198" s="300">
        <v>1.4325691888600314</v>
      </c>
      <c r="Y198" s="300">
        <f t="shared" ref="Y198:Y199" si="318">SUM(V198:X198)</f>
        <v>4.3601900406072991</v>
      </c>
    </row>
    <row r="199" spans="1:25" x14ac:dyDescent="0.2">
      <c r="A199" s="264" t="s">
        <v>363</v>
      </c>
      <c r="B199" s="301">
        <f>SUM(B197:B198)</f>
        <v>3.5397259393596396</v>
      </c>
      <c r="C199" s="301">
        <f t="shared" ref="C199" si="319">SUM(C197:C198)</f>
        <v>2.8018145409108168</v>
      </c>
      <c r="D199" s="301">
        <f t="shared" ref="D199" si="320">SUM(D197:D198)</f>
        <v>3.2234595197295324</v>
      </c>
      <c r="E199" s="301">
        <f t="shared" si="314"/>
        <v>9.5649999999999888</v>
      </c>
      <c r="F199" s="301"/>
      <c r="G199" s="301">
        <f>SUM(G197:G198)</f>
        <v>3.4301607127624529</v>
      </c>
      <c r="H199" s="301">
        <f t="shared" ref="H199" si="321">SUM(H197:H198)</f>
        <v>2.5996529269839956</v>
      </c>
      <c r="I199" s="301">
        <f t="shared" ref="I199" si="322">SUM(I197:I198)</f>
        <v>4.8821863602535549</v>
      </c>
      <c r="J199" s="301">
        <f t="shared" si="315"/>
        <v>10.912000000000003</v>
      </c>
      <c r="K199" s="301"/>
      <c r="L199" s="301">
        <f>SUM(L197:L198)</f>
        <v>3.4905238843577377</v>
      </c>
      <c r="M199" s="301">
        <f t="shared" ref="M199" si="323">SUM(M197:M198)</f>
        <v>2.6943992064644893</v>
      </c>
      <c r="N199" s="301">
        <f t="shared" ref="N199" si="324">SUM(N197:N198)</f>
        <v>3.7170769091777807</v>
      </c>
      <c r="O199" s="301">
        <f t="shared" si="316"/>
        <v>9.9020000000000081</v>
      </c>
      <c r="P199" s="301"/>
      <c r="Q199" s="301">
        <f>SUM(Q197:Q198)</f>
        <v>3.6476671222552626</v>
      </c>
      <c r="R199" s="301">
        <f t="shared" ref="R199" si="325">SUM(R197:R198)</f>
        <v>2.7802042743708704</v>
      </c>
      <c r="S199" s="301">
        <f t="shared" ref="S199" si="326">SUM(S197:S198)</f>
        <v>3.9271286033738608</v>
      </c>
      <c r="T199" s="301">
        <f t="shared" si="317"/>
        <v>10.354999999999993</v>
      </c>
      <c r="U199" s="301"/>
      <c r="V199" s="301">
        <f>SUM(V197:V198)</f>
        <v>3.7859463500133481</v>
      </c>
      <c r="W199" s="301">
        <f t="shared" ref="W199" si="327">SUM(W197:W198)</f>
        <v>2.812616877678332</v>
      </c>
      <c r="X199" s="301">
        <f t="shared" ref="X199" si="328">SUM(X197:X198)</f>
        <v>4.0784367723083097</v>
      </c>
      <c r="Y199" s="301">
        <f t="shared" si="318"/>
        <v>10.676999999999989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Swindon and Wiltshire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0.96217402139004982</v>
      </c>
      <c r="N7">
        <f>'Ind T4'!C122</f>
        <v>0.56100777769414467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7.4715589728757692E-2</v>
      </c>
      <c r="N9">
        <f>'Ind T4'!C120</f>
        <v>1.247789447343961</v>
      </c>
    </row>
    <row r="10" spans="1:16" x14ac:dyDescent="0.2">
      <c r="L10" s="13" t="str">
        <f>'Ind T4'!A80</f>
        <v>Education</v>
      </c>
      <c r="M10">
        <f>'Ind T4'!B119</f>
        <v>1.14730414116333</v>
      </c>
      <c r="N10">
        <f>'Ind T4'!C119</f>
        <v>0.60006362078419695</v>
      </c>
    </row>
    <row r="11" spans="1:16" x14ac:dyDescent="0.2">
      <c r="L11" s="13" t="str">
        <f>'Ind T4'!A79</f>
        <v>Public admin. and defence</v>
      </c>
      <c r="M11">
        <f>'Ind T4'!B118</f>
        <v>0.4504941856950273</v>
      </c>
      <c r="N11">
        <f>'Ind T4'!C118</f>
        <v>6.1897226861828969E-2</v>
      </c>
    </row>
    <row r="12" spans="1:16" x14ac:dyDescent="0.2">
      <c r="L12" s="1" t="str">
        <f>CONCATENATE("[",'Ind T4'!A78,"]")</f>
        <v>[Non-marketed services]</v>
      </c>
      <c r="M12">
        <f>'Ind T4'!B117</f>
        <v>0.49058716305443451</v>
      </c>
      <c r="N12">
        <f>'Ind T4'!C117</f>
        <v>0.81310058797250395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0.69492656705718581</v>
      </c>
      <c r="N14" s="13">
        <f>'Ind T4'!C115</f>
        <v>0.50363157007387027</v>
      </c>
    </row>
    <row r="15" spans="1:16" x14ac:dyDescent="0.2">
      <c r="L15" s="13" t="str">
        <f>'Ind T4'!A75</f>
        <v>Arts and entertainment</v>
      </c>
      <c r="M15" s="13">
        <f>'Ind T4'!B114</f>
        <v>-0.53124126519897841</v>
      </c>
      <c r="N15" s="13">
        <f>'Ind T4'!C114</f>
        <v>2.2280954972968114</v>
      </c>
    </row>
    <row r="16" spans="1:16" x14ac:dyDescent="0.2">
      <c r="L16" s="13" t="str">
        <f>'Ind T4'!A74</f>
        <v>Support services</v>
      </c>
      <c r="M16" s="13">
        <f>'Ind T4'!B113</f>
        <v>-8.4889765863027655E-2</v>
      </c>
      <c r="N16" s="13">
        <f>'Ind T4'!C113</f>
        <v>0.93579440410549442</v>
      </c>
    </row>
    <row r="17" spans="12:14" x14ac:dyDescent="0.2">
      <c r="L17" s="13" t="str">
        <f>'Ind T4'!A73</f>
        <v>Professional services</v>
      </c>
      <c r="M17" s="13">
        <f>'Ind T4'!B112</f>
        <v>3.3784262531734166</v>
      </c>
      <c r="N17" s="13">
        <f>'Ind T4'!C112</f>
        <v>1.084550529677597</v>
      </c>
    </row>
    <row r="18" spans="12:14" x14ac:dyDescent="0.2">
      <c r="L18" s="13" t="str">
        <f>'Ind T4'!A72</f>
        <v>Real estate</v>
      </c>
      <c r="M18" s="13">
        <f>'Ind T4'!B111</f>
        <v>1.7530267495756258</v>
      </c>
      <c r="N18" s="13">
        <f>'Ind T4'!C111</f>
        <v>-0.6946818919985942</v>
      </c>
    </row>
    <row r="19" spans="12:14" x14ac:dyDescent="0.2">
      <c r="L19" t="str">
        <f>'Ind T4'!A71</f>
        <v>Finance and insurance</v>
      </c>
      <c r="M19">
        <f>'Ind T4'!B110</f>
        <v>-2.6756456904886594</v>
      </c>
      <c r="N19">
        <f>'Ind T4'!C110</f>
        <v>-0.30713865695330966</v>
      </c>
    </row>
    <row r="20" spans="12:14" x14ac:dyDescent="0.2">
      <c r="L20" t="str">
        <f>'Ind T4'!A70</f>
        <v>Information technology</v>
      </c>
      <c r="M20">
        <f>'Ind T4'!B109</f>
        <v>-5.654700869500906</v>
      </c>
      <c r="N20">
        <f>'Ind T4'!C109</f>
        <v>0.68588339438504509</v>
      </c>
    </row>
    <row r="21" spans="12:14" x14ac:dyDescent="0.2">
      <c r="L21" t="str">
        <f>'Ind T4'!A69</f>
        <v>Media</v>
      </c>
      <c r="M21">
        <f>'Ind T4'!B108</f>
        <v>5.0076354334591233</v>
      </c>
      <c r="N21">
        <f>'Ind T4'!C108</f>
        <v>-0.38131115609449928</v>
      </c>
    </row>
    <row r="22" spans="12:14" x14ac:dyDescent="0.2">
      <c r="L22" s="1" t="str">
        <f>CONCATENATE("[",'Ind T4'!A68,"]")</f>
        <v>[Business and other services]</v>
      </c>
      <c r="M22">
        <f>'Ind T4'!B107</f>
        <v>0.27206342163998976</v>
      </c>
      <c r="N22">
        <f>'Ind T4'!C107</f>
        <v>0.79496820490327913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2.2317597465888461</v>
      </c>
      <c r="N24">
        <f>'Ind T4'!C105</f>
        <v>1.2304718798318737</v>
      </c>
    </row>
    <row r="25" spans="12:14" x14ac:dyDescent="0.2">
      <c r="L25" s="13" t="str">
        <f>'Ind T4'!A65</f>
        <v>Transport and storage</v>
      </c>
      <c r="M25">
        <f>'Ind T4'!B104</f>
        <v>0.14897867165566403</v>
      </c>
      <c r="N25">
        <f>'Ind T4'!C104</f>
        <v>0.14950880462845095</v>
      </c>
    </row>
    <row r="26" spans="12:14" x14ac:dyDescent="0.2">
      <c r="L26" s="13" t="str">
        <f>'Ind T4'!A64</f>
        <v>Wholesale and retail trade</v>
      </c>
      <c r="M26">
        <f>'Ind T4'!B103</f>
        <v>0.49706674886620394</v>
      </c>
      <c r="N26">
        <f>'Ind T4'!C103</f>
        <v>4.7208165780698863E-2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0.88016122483556281</v>
      </c>
      <c r="N27">
        <f>'Ind T4'!C102</f>
        <v>0.39661073967482974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4.2002419860905915</v>
      </c>
      <c r="N29">
        <f>'Ind T4'!C100</f>
        <v>0.69796716635881495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2.7261870653064957</v>
      </c>
      <c r="N31">
        <f>'Ind T4'!C98</f>
        <v>-0.3947127998499278</v>
      </c>
    </row>
    <row r="32" spans="12:14" x14ac:dyDescent="0.2">
      <c r="L32" s="13" t="str">
        <f>'Ind T4'!A58</f>
        <v>Engineering</v>
      </c>
      <c r="M32">
        <f>'Ind T4'!B97</f>
        <v>-3.0282874986957697</v>
      </c>
      <c r="N32">
        <f>'Ind T4'!C97</f>
        <v>-1.0841529016575979</v>
      </c>
    </row>
    <row r="33" spans="12:14" x14ac:dyDescent="0.2">
      <c r="L33" s="13" t="str">
        <f>'Ind T4'!A57</f>
        <v>Food drink and tobacco</v>
      </c>
      <c r="M33">
        <f>'Ind T4'!B96</f>
        <v>3.2275109429980686</v>
      </c>
      <c r="N33">
        <f>'Ind T4'!C96</f>
        <v>-2.5257866996153622</v>
      </c>
    </row>
    <row r="34" spans="12:14" x14ac:dyDescent="0.2">
      <c r="L34" s="1" t="str">
        <f>CONCATENATE("[",'Ind T4'!A56,"]")</f>
        <v>[Manufacturing]</v>
      </c>
      <c r="M34">
        <f>'Ind T4'!B95</f>
        <v>1.8105569944153688</v>
      </c>
      <c r="N34">
        <f>'Ind T4'!C95</f>
        <v>-0.68375616335466516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1.8360881339208879</v>
      </c>
      <c r="N36">
        <f>'Ind T4'!C93</f>
        <v>0.93291975830611662</v>
      </c>
    </row>
    <row r="37" spans="12:14" x14ac:dyDescent="0.2">
      <c r="L37" s="13" t="str">
        <f>'Ind T4'!A53</f>
        <v>Electricity and gas</v>
      </c>
      <c r="M37">
        <f>'Ind T4'!B92</f>
        <v>12.099780644680514</v>
      </c>
      <c r="N37">
        <f>'Ind T4'!C92</f>
        <v>-0.45592644589594888</v>
      </c>
    </row>
    <row r="38" spans="12:14" x14ac:dyDescent="0.2">
      <c r="L38" s="13" t="str">
        <f>'Ind T4'!A52</f>
        <v>Mining and quarrying</v>
      </c>
      <c r="M38">
        <f>'Ind T4'!B91</f>
        <v>-20.292208382428566</v>
      </c>
      <c r="N38">
        <f>'Ind T4'!C91</f>
        <v>-4.9601318746278604</v>
      </c>
    </row>
    <row r="39" spans="12:14" x14ac:dyDescent="0.2">
      <c r="L39" s="45" t="str">
        <f>'Ind T4'!A51</f>
        <v>Agriculture</v>
      </c>
      <c r="M39">
        <f>'Ind T4'!B90</f>
        <v>5.0149509121426572</v>
      </c>
      <c r="N39">
        <f>'Ind T4'!C90</f>
        <v>0.40984139324287128</v>
      </c>
    </row>
    <row r="40" spans="12:14" x14ac:dyDescent="0.2">
      <c r="L40" s="1" t="str">
        <f>CONCATENATE("[",'Ind T4'!A50,"]")</f>
        <v>[Primary sector and utilities]</v>
      </c>
      <c r="M40">
        <f>'Ind T4'!B89</f>
        <v>3.8378679120833814</v>
      </c>
      <c r="N40">
        <f>'Ind T4'!C89</f>
        <v>0.43797318172504873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Swindon and Wiltshire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12.548000000000023</v>
      </c>
      <c r="N5" s="11">
        <f t="shared" ref="N5:AL5" si="1">SUM(N6:N9)</f>
        <v>10.843000000000007</v>
      </c>
      <c r="O5" s="11">
        <f t="shared" si="1"/>
        <v>11.279999999999992</v>
      </c>
      <c r="P5" s="11">
        <f t="shared" si="1"/>
        <v>10.445000000000027</v>
      </c>
      <c r="Q5" s="11">
        <f t="shared" si="1"/>
        <v>10.015000000000015</v>
      </c>
      <c r="R5" s="11">
        <f t="shared" si="1"/>
        <v>9.6959999999999873</v>
      </c>
      <c r="S5" s="11">
        <f t="shared" si="1"/>
        <v>10.428999999999997</v>
      </c>
      <c r="T5" s="11">
        <f t="shared" si="1"/>
        <v>11.439000000000011</v>
      </c>
      <c r="U5" s="11">
        <f t="shared" si="1"/>
        <v>11.291999999999993</v>
      </c>
      <c r="V5" s="11">
        <f t="shared" si="1"/>
        <v>10.420999999999994</v>
      </c>
      <c r="W5" s="11">
        <f t="shared" si="1"/>
        <v>11.705000000000013</v>
      </c>
      <c r="X5" s="11">
        <f t="shared" si="1"/>
        <v>11.667999999999999</v>
      </c>
      <c r="Y5" s="11">
        <f t="shared" si="1"/>
        <v>11.673999999999991</v>
      </c>
      <c r="Z5" s="11">
        <f t="shared" si="1"/>
        <v>11.788999999999978</v>
      </c>
      <c r="AA5" s="11">
        <f t="shared" si="1"/>
        <v>11.967000000000009</v>
      </c>
      <c r="AB5" s="11">
        <f t="shared" si="1"/>
        <v>12.052000000000008</v>
      </c>
      <c r="AC5" s="11">
        <f t="shared" si="1"/>
        <v>12.121999999999993</v>
      </c>
      <c r="AD5" s="11">
        <f t="shared" si="1"/>
        <v>12.175000000000026</v>
      </c>
      <c r="AE5" s="11">
        <f t="shared" si="1"/>
        <v>12.219999999999999</v>
      </c>
      <c r="AF5" s="11">
        <f t="shared" si="1"/>
        <v>12.257999999999983</v>
      </c>
      <c r="AG5" s="11">
        <f t="shared" si="1"/>
        <v>12.304000000000006</v>
      </c>
      <c r="AH5" s="11">
        <f t="shared" si="1"/>
        <v>12.344999999999986</v>
      </c>
      <c r="AI5" s="11">
        <f t="shared" si="1"/>
        <v>12.386000000000012</v>
      </c>
      <c r="AJ5" s="11">
        <f t="shared" si="1"/>
        <v>12.423000000000025</v>
      </c>
      <c r="AK5" s="11">
        <f t="shared" si="1"/>
        <v>12.461999999999996</v>
      </c>
      <c r="AL5" s="11">
        <f t="shared" si="1"/>
        <v>12.497999999999996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7.5850000000000239</v>
      </c>
      <c r="N6" s="11">
        <v>6.6480000000000086</v>
      </c>
      <c r="O6" s="11">
        <v>6.8849999999999882</v>
      </c>
      <c r="P6" s="11">
        <v>6.2900000000000196</v>
      </c>
      <c r="Q6" s="11">
        <v>6.5420000000000096</v>
      </c>
      <c r="R6" s="11">
        <v>5.580999999999988</v>
      </c>
      <c r="S6" s="11">
        <v>6.7009999999999987</v>
      </c>
      <c r="T6" s="11">
        <v>7.4860000000000122</v>
      </c>
      <c r="U6" s="11">
        <v>6.6159999999999979</v>
      </c>
      <c r="V6" s="11">
        <v>5.7979999999999974</v>
      </c>
      <c r="W6" s="11">
        <v>7.1280000000000179</v>
      </c>
      <c r="X6" s="11">
        <v>7.1830000000000007</v>
      </c>
      <c r="Y6" s="11">
        <v>7.2319999999999878</v>
      </c>
      <c r="Z6" s="11">
        <v>7.3099999999999818</v>
      </c>
      <c r="AA6" s="11">
        <v>7.3600000000000119</v>
      </c>
      <c r="AB6" s="11">
        <v>7.3760000000000048</v>
      </c>
      <c r="AC6" s="11">
        <v>7.3959999999999972</v>
      </c>
      <c r="AD6" s="11">
        <v>7.4140000000000263</v>
      </c>
      <c r="AE6" s="11">
        <v>7.4309999999999965</v>
      </c>
      <c r="AF6" s="11">
        <v>7.4459999999999926</v>
      </c>
      <c r="AG6" s="11">
        <v>7.4709999999999965</v>
      </c>
      <c r="AH6" s="11">
        <v>7.4939999999999891</v>
      </c>
      <c r="AI6" s="11">
        <v>7.5170000000000181</v>
      </c>
      <c r="AJ6" s="11">
        <v>7.5380000000000145</v>
      </c>
      <c r="AK6" s="172">
        <v>7.5590000000000055</v>
      </c>
      <c r="AL6" s="11">
        <v>7.5789999999999971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0.14800000000000013</v>
      </c>
      <c r="N7" s="11">
        <v>0.1279999999999997</v>
      </c>
      <c r="O7" s="11">
        <v>0.42999999999999849</v>
      </c>
      <c r="P7" s="11">
        <v>0.31300000000000056</v>
      </c>
      <c r="Q7" s="11">
        <v>0.17799999999999996</v>
      </c>
      <c r="R7" s="11">
        <v>0.45999999999999996</v>
      </c>
      <c r="S7" s="11">
        <v>0.11700000000000015</v>
      </c>
      <c r="T7" s="11">
        <v>5.8000000000000142E-2</v>
      </c>
      <c r="U7" s="11">
        <v>0.30000000000000054</v>
      </c>
      <c r="V7" s="11">
        <v>0.14499999999999943</v>
      </c>
      <c r="W7" s="11">
        <v>0.14799999999999958</v>
      </c>
      <c r="X7" s="11">
        <v>0.13700000000000004</v>
      </c>
      <c r="Y7" s="11">
        <v>0.13300000000000012</v>
      </c>
      <c r="Z7" s="11">
        <v>0.12400000000000007</v>
      </c>
      <c r="AA7" s="11">
        <v>0.11499999999999996</v>
      </c>
      <c r="AB7" s="11">
        <v>0.1079999999999999</v>
      </c>
      <c r="AC7" s="11">
        <v>0.10300000000000022</v>
      </c>
      <c r="AD7" s="11">
        <v>9.6999999999999836E-2</v>
      </c>
      <c r="AE7" s="11">
        <v>9.2999999999999874E-2</v>
      </c>
      <c r="AF7" s="11">
        <v>8.8999999999999871E-2</v>
      </c>
      <c r="AG7" s="11">
        <v>8.5000000000000075E-2</v>
      </c>
      <c r="AH7" s="11">
        <v>8.1000000000000183E-2</v>
      </c>
      <c r="AI7" s="11">
        <v>7.7999999999999931E-2</v>
      </c>
      <c r="AJ7" s="11">
        <v>7.4000000000000107E-2</v>
      </c>
      <c r="AK7" s="172">
        <v>7.1999999999999939E-2</v>
      </c>
      <c r="AL7" s="11">
        <v>6.9000000000000047E-2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2.6960000000000011</v>
      </c>
      <c r="N8" s="11">
        <v>1.2549999999999992</v>
      </c>
      <c r="O8" s="11">
        <v>1.2920000000000018</v>
      </c>
      <c r="P8" s="11">
        <v>1.3530000000000009</v>
      </c>
      <c r="Q8" s="11">
        <v>1.0430000000000013</v>
      </c>
      <c r="R8" s="11">
        <v>0.63099999999999978</v>
      </c>
      <c r="S8" s="11">
        <v>1.0010000000000008</v>
      </c>
      <c r="T8" s="11">
        <v>0.79200000000000004</v>
      </c>
      <c r="U8" s="11">
        <v>1.3979999999999959</v>
      </c>
      <c r="V8" s="11">
        <v>0.90299999999999958</v>
      </c>
      <c r="W8" s="11">
        <v>1.1169999999999987</v>
      </c>
      <c r="X8" s="11">
        <v>1.0980000000000008</v>
      </c>
      <c r="Y8" s="11">
        <v>1.0770000000000008</v>
      </c>
      <c r="Z8" s="11">
        <v>1.0710000000000031</v>
      </c>
      <c r="AA8" s="11">
        <v>1.0680000000000001</v>
      </c>
      <c r="AB8" s="11">
        <v>1.0659999999999985</v>
      </c>
      <c r="AC8" s="11">
        <v>1.0630000000000037</v>
      </c>
      <c r="AD8" s="11">
        <v>1.0600000000000012</v>
      </c>
      <c r="AE8" s="11">
        <v>1.0570000000000017</v>
      </c>
      <c r="AF8" s="11">
        <v>1.0549999999999975</v>
      </c>
      <c r="AG8" s="11">
        <v>1.0529999999999997</v>
      </c>
      <c r="AH8" s="11">
        <v>1.0509999999999984</v>
      </c>
      <c r="AI8" s="11">
        <v>1.0489999999999993</v>
      </c>
      <c r="AJ8" s="11">
        <v>1.0470000000000002</v>
      </c>
      <c r="AK8" s="172">
        <v>1.045000000000001</v>
      </c>
      <c r="AL8" s="11">
        <v>1.0429999999999962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2.1189999999999971</v>
      </c>
      <c r="N9" s="11">
        <v>2.8119999999999994</v>
      </c>
      <c r="O9" s="11">
        <v>2.6730000000000032</v>
      </c>
      <c r="P9" s="11">
        <v>2.4890000000000061</v>
      </c>
      <c r="Q9" s="11">
        <v>2.2520000000000042</v>
      </c>
      <c r="R9" s="11">
        <v>3.0239999999999996</v>
      </c>
      <c r="S9" s="11">
        <v>2.6099999999999981</v>
      </c>
      <c r="T9" s="11">
        <v>3.1029999999999989</v>
      </c>
      <c r="U9" s="11">
        <v>2.9779999999999984</v>
      </c>
      <c r="V9" s="11">
        <v>3.5749999999999971</v>
      </c>
      <c r="W9" s="11">
        <v>3.3119999999999967</v>
      </c>
      <c r="X9" s="11">
        <v>3.2499999999999973</v>
      </c>
      <c r="Y9" s="11">
        <v>3.2320000000000015</v>
      </c>
      <c r="Z9" s="11">
        <v>3.2839999999999936</v>
      </c>
      <c r="AA9" s="11">
        <v>3.4239999999999977</v>
      </c>
      <c r="AB9" s="11">
        <v>3.5020000000000064</v>
      </c>
      <c r="AC9" s="11">
        <v>3.5599999999999921</v>
      </c>
      <c r="AD9" s="11">
        <v>3.6039999999999983</v>
      </c>
      <c r="AE9" s="11">
        <v>3.639000000000002</v>
      </c>
      <c r="AF9" s="11">
        <v>3.6679999999999944</v>
      </c>
      <c r="AG9" s="11">
        <v>3.6950000000000087</v>
      </c>
      <c r="AH9" s="11">
        <v>3.7189999999999999</v>
      </c>
      <c r="AI9" s="11">
        <v>3.7419999999999942</v>
      </c>
      <c r="AJ9" s="11">
        <v>3.7640000000000104</v>
      </c>
      <c r="AK9" s="172">
        <v>3.7859999999999898</v>
      </c>
      <c r="AL9" s="11">
        <v>3.8070000000000022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32.002999999999986</v>
      </c>
      <c r="N11" s="11">
        <f t="shared" si="2"/>
        <v>30.338000000000022</v>
      </c>
      <c r="O11" s="11">
        <f t="shared" si="2"/>
        <v>31.80700000000002</v>
      </c>
      <c r="P11" s="11">
        <f t="shared" si="2"/>
        <v>30.376999999999924</v>
      </c>
      <c r="Q11" s="11">
        <f t="shared" si="2"/>
        <v>29.408000000000008</v>
      </c>
      <c r="R11" s="11">
        <f t="shared" ref="R11" si="3">SUM(R12:R14)</f>
        <v>29.669999999999984</v>
      </c>
      <c r="S11" s="11">
        <f t="shared" ref="S11" si="4">SUM(S12:S14)</f>
        <v>31.456999999999994</v>
      </c>
      <c r="T11" s="11">
        <f t="shared" ref="T11" si="5">SUM(T12:T14)</f>
        <v>30.869000000000035</v>
      </c>
      <c r="U11" s="11">
        <f t="shared" ref="U11" si="6">SUM(U12:U14)</f>
        <v>31.174999999999976</v>
      </c>
      <c r="V11" s="11">
        <f t="shared" ref="V11" si="7">SUM(V12:V14)</f>
        <v>32.389000000000031</v>
      </c>
      <c r="W11" s="11">
        <f t="shared" ref="W11" si="8">SUM(W12:W14)</f>
        <v>32.454999999999991</v>
      </c>
      <c r="X11" s="11">
        <f t="shared" ref="X11" si="9">SUM(X12:X14)</f>
        <v>32.311999999999962</v>
      </c>
      <c r="Y11" s="11">
        <f t="shared" ref="Y11" si="10">SUM(Y12:Y14)</f>
        <v>32.127999999999901</v>
      </c>
      <c r="Z11" s="11">
        <f t="shared" ref="Z11" si="11">SUM(Z12:Z14)</f>
        <v>31.947999999999954</v>
      </c>
      <c r="AA11" s="11">
        <f t="shared" ref="AA11" si="12">SUM(AA12:AA14)</f>
        <v>31.797999999999966</v>
      </c>
      <c r="AB11" s="11">
        <f t="shared" ref="AB11" si="13">SUM(AB12:AB14)</f>
        <v>31.49700000000005</v>
      </c>
      <c r="AC11" s="11">
        <f t="shared" ref="AC11" si="14">SUM(AC12:AC14)</f>
        <v>31.250000000000114</v>
      </c>
      <c r="AD11" s="11">
        <f>SUM(AD12:AD14)</f>
        <v>31.000000000000025</v>
      </c>
      <c r="AE11" s="11">
        <f t="shared" ref="AE11" si="15">SUM(AE12:AE14)</f>
        <v>30.756999999999984</v>
      </c>
      <c r="AF11" s="11">
        <f t="shared" ref="AF11" si="16">SUM(AF12:AF14)</f>
        <v>30.522000000000034</v>
      </c>
      <c r="AG11" s="11">
        <f t="shared" ref="AG11:AL11" si="17">SUM(AG12:AG14)</f>
        <v>30.316999999999908</v>
      </c>
      <c r="AH11" s="11">
        <f t="shared" si="17"/>
        <v>30.099000000000061</v>
      </c>
      <c r="AI11" s="11">
        <f t="shared" si="17"/>
        <v>29.88499999999998</v>
      </c>
      <c r="AJ11" s="11">
        <f t="shared" si="17"/>
        <v>29.675999999999899</v>
      </c>
      <c r="AK11" s="11">
        <f t="shared" si="17"/>
        <v>29.47199999999998</v>
      </c>
      <c r="AL11" s="11">
        <f t="shared" si="17"/>
        <v>29.280999999999974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2.8419999999999974</v>
      </c>
      <c r="N12" s="11">
        <v>2.5949999999999949</v>
      </c>
      <c r="O12" s="11">
        <v>2.8689999999999904</v>
      </c>
      <c r="P12" s="11">
        <v>2.6239999999999926</v>
      </c>
      <c r="Q12" s="11">
        <v>2.5480000000000014</v>
      </c>
      <c r="R12" s="11">
        <v>2.8350000000000004</v>
      </c>
      <c r="S12" s="11">
        <v>3.4120000000000035</v>
      </c>
      <c r="T12" s="11">
        <v>3.2989999999999893</v>
      </c>
      <c r="U12" s="11">
        <v>2.9719999999999973</v>
      </c>
      <c r="V12" s="11">
        <v>3.2220000000000004</v>
      </c>
      <c r="W12" s="11">
        <v>3.3229999999999973</v>
      </c>
      <c r="X12" s="11">
        <v>3.2549999999999959</v>
      </c>
      <c r="Y12" s="11">
        <v>3.1930000000000045</v>
      </c>
      <c r="Z12" s="11">
        <v>3.1569999999999867</v>
      </c>
      <c r="AA12" s="11">
        <v>3.0869999999999975</v>
      </c>
      <c r="AB12" s="11">
        <v>2.9969999999999968</v>
      </c>
      <c r="AC12" s="11">
        <v>2.9209999999999998</v>
      </c>
      <c r="AD12" s="11">
        <v>2.8429999999999991</v>
      </c>
      <c r="AE12" s="11">
        <v>2.7640000000000038</v>
      </c>
      <c r="AF12" s="11">
        <v>2.6869999999999989</v>
      </c>
      <c r="AG12" s="11">
        <v>2.6129999999999991</v>
      </c>
      <c r="AH12" s="11">
        <v>2.5410000000000004</v>
      </c>
      <c r="AI12" s="11">
        <v>2.4699999999999931</v>
      </c>
      <c r="AJ12" s="11">
        <v>2.4000000000000021</v>
      </c>
      <c r="AK12" s="172">
        <v>2.3310000000000053</v>
      </c>
      <c r="AL12" s="11">
        <v>2.2639999999999985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4.3229999999999986</v>
      </c>
      <c r="N13" s="11">
        <v>5.3869999999999738</v>
      </c>
      <c r="O13" s="11">
        <v>5.1260000000000003</v>
      </c>
      <c r="P13" s="11">
        <v>5.6879999999999908</v>
      </c>
      <c r="Q13" s="11">
        <v>4.61099999999999</v>
      </c>
      <c r="R13" s="11">
        <v>5.4660000000000117</v>
      </c>
      <c r="S13" s="11">
        <v>4.7810000000000121</v>
      </c>
      <c r="T13" s="11">
        <v>5.2090000000000076</v>
      </c>
      <c r="U13" s="11">
        <v>4.5870000000000122</v>
      </c>
      <c r="V13" s="11">
        <v>4.7949999999999786</v>
      </c>
      <c r="W13" s="11">
        <v>4.6869999999999861</v>
      </c>
      <c r="X13" s="11">
        <v>4.6939999999999955</v>
      </c>
      <c r="Y13" s="11">
        <v>4.6510000000000007</v>
      </c>
      <c r="Z13" s="11">
        <v>4.6099999999999905</v>
      </c>
      <c r="AA13" s="11">
        <v>4.5720000000000018</v>
      </c>
      <c r="AB13" s="11">
        <v>4.5350000000000019</v>
      </c>
      <c r="AC13" s="11">
        <v>4.476999999999995</v>
      </c>
      <c r="AD13" s="11">
        <v>4.4200000000000088</v>
      </c>
      <c r="AE13" s="11">
        <v>4.3630000000000049</v>
      </c>
      <c r="AF13" s="11">
        <v>4.3069999999999995</v>
      </c>
      <c r="AG13" s="11">
        <v>4.2529999999999877</v>
      </c>
      <c r="AH13" s="11">
        <v>4.1980000000000119</v>
      </c>
      <c r="AI13" s="11">
        <v>4.1430000000000069</v>
      </c>
      <c r="AJ13" s="11">
        <v>4.0889999999999835</v>
      </c>
      <c r="AK13" s="172">
        <v>4.0339999999999971</v>
      </c>
      <c r="AL13" s="11">
        <v>3.9800000000000058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24.83799999999999</v>
      </c>
      <c r="N14" s="11">
        <v>22.356000000000051</v>
      </c>
      <c r="O14" s="11">
        <v>23.81200000000003</v>
      </c>
      <c r="P14" s="11">
        <v>22.064999999999941</v>
      </c>
      <c r="Q14" s="11">
        <v>22.249000000000017</v>
      </c>
      <c r="R14" s="11">
        <v>21.368999999999971</v>
      </c>
      <c r="S14" s="11">
        <v>23.263999999999978</v>
      </c>
      <c r="T14" s="11">
        <v>22.361000000000036</v>
      </c>
      <c r="U14" s="11">
        <v>23.615999999999968</v>
      </c>
      <c r="V14" s="11">
        <v>24.372000000000053</v>
      </c>
      <c r="W14" s="11">
        <v>24.445000000000007</v>
      </c>
      <c r="X14" s="11">
        <v>24.362999999999971</v>
      </c>
      <c r="Y14" s="11">
        <v>24.283999999999899</v>
      </c>
      <c r="Z14" s="11">
        <v>24.180999999999976</v>
      </c>
      <c r="AA14" s="11">
        <v>24.138999999999967</v>
      </c>
      <c r="AB14" s="11">
        <v>23.965000000000053</v>
      </c>
      <c r="AC14" s="11">
        <v>23.852000000000118</v>
      </c>
      <c r="AD14" s="11">
        <v>23.737000000000016</v>
      </c>
      <c r="AE14" s="11">
        <v>23.629999999999974</v>
      </c>
      <c r="AF14" s="11">
        <v>23.528000000000034</v>
      </c>
      <c r="AG14" s="11">
        <v>23.450999999999922</v>
      </c>
      <c r="AH14" s="11">
        <v>23.360000000000049</v>
      </c>
      <c r="AI14" s="11">
        <v>23.271999999999981</v>
      </c>
      <c r="AJ14" s="11">
        <v>23.186999999999912</v>
      </c>
      <c r="AK14" s="172">
        <v>23.106999999999978</v>
      </c>
      <c r="AL14" s="11">
        <v>23.036999999999971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19.265999999999945</v>
      </c>
      <c r="N16" s="11">
        <v>22.117000000000083</v>
      </c>
      <c r="O16" s="11">
        <v>20.770000000000078</v>
      </c>
      <c r="P16" s="11">
        <v>21.591000000000012</v>
      </c>
      <c r="Q16" s="11">
        <v>23.551000000000045</v>
      </c>
      <c r="R16" s="11">
        <v>21.527000000000022</v>
      </c>
      <c r="S16" s="11">
        <v>23.887999999999973</v>
      </c>
      <c r="T16" s="11">
        <v>25.031999999999982</v>
      </c>
      <c r="U16" s="11">
        <v>23.625000000000021</v>
      </c>
      <c r="V16" s="11">
        <v>26.687999999999999</v>
      </c>
      <c r="W16" s="11">
        <v>26.44400000000007</v>
      </c>
      <c r="X16" s="11">
        <v>26.350000000000026</v>
      </c>
      <c r="Y16" s="11">
        <v>26.600999999999999</v>
      </c>
      <c r="Z16" s="11">
        <v>27.123999999999942</v>
      </c>
      <c r="AA16" s="11">
        <v>27.524000000000022</v>
      </c>
      <c r="AB16" s="11">
        <v>27.709999999999983</v>
      </c>
      <c r="AC16" s="11">
        <v>27.879999999999974</v>
      </c>
      <c r="AD16" s="11">
        <v>28.017000000000028</v>
      </c>
      <c r="AE16" s="11">
        <v>28.170999999999943</v>
      </c>
      <c r="AF16" s="11">
        <v>28.318000000000005</v>
      </c>
      <c r="AG16" s="11">
        <v>28.482999999999961</v>
      </c>
      <c r="AH16" s="11">
        <v>28.651000000000071</v>
      </c>
      <c r="AI16" s="11">
        <v>28.822999999999933</v>
      </c>
      <c r="AJ16" s="11">
        <v>28.996999999999982</v>
      </c>
      <c r="AK16" s="172">
        <v>29.174000000000003</v>
      </c>
      <c r="AL16" s="11">
        <v>29.352000000000015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94.942999999999984</v>
      </c>
      <c r="N18" s="11">
        <f t="shared" ref="N18:AL18" si="18">SUM(N19:N21)</f>
        <v>95.878000000000014</v>
      </c>
      <c r="O18" s="11">
        <f t="shared" si="18"/>
        <v>91.273999999999972</v>
      </c>
      <c r="P18" s="11">
        <f t="shared" si="18"/>
        <v>94.86700000000009</v>
      </c>
      <c r="Q18" s="11">
        <f t="shared" si="18"/>
        <v>96.28800000000021</v>
      </c>
      <c r="R18" s="11">
        <f t="shared" si="18"/>
        <v>97.477999999999994</v>
      </c>
      <c r="S18" s="11">
        <f t="shared" si="18"/>
        <v>103.67099999999994</v>
      </c>
      <c r="T18" s="11">
        <f t="shared" si="18"/>
        <v>103.4789999999999</v>
      </c>
      <c r="U18" s="11">
        <f t="shared" si="18"/>
        <v>104.39700000000011</v>
      </c>
      <c r="V18" s="11">
        <f t="shared" si="18"/>
        <v>101.75800000000007</v>
      </c>
      <c r="W18" s="11">
        <f t="shared" si="18"/>
        <v>101.84399999999997</v>
      </c>
      <c r="X18" s="11">
        <f t="shared" si="18"/>
        <v>101.52900000000005</v>
      </c>
      <c r="Y18" s="11">
        <f t="shared" si="18"/>
        <v>101.94499999999982</v>
      </c>
      <c r="Z18" s="11">
        <f t="shared" si="18"/>
        <v>102.81400000000019</v>
      </c>
      <c r="AA18" s="11">
        <f t="shared" si="18"/>
        <v>103.68799999999979</v>
      </c>
      <c r="AB18" s="11">
        <f t="shared" si="18"/>
        <v>104.29500000000003</v>
      </c>
      <c r="AC18" s="11">
        <f t="shared" si="18"/>
        <v>104.78799999999993</v>
      </c>
      <c r="AD18" s="11">
        <f t="shared" si="18"/>
        <v>105.22599999999996</v>
      </c>
      <c r="AE18" s="11">
        <f t="shared" si="18"/>
        <v>105.62699999999998</v>
      </c>
      <c r="AF18" s="11">
        <f t="shared" si="18"/>
        <v>106.00500000000002</v>
      </c>
      <c r="AG18" s="11">
        <f t="shared" si="18"/>
        <v>106.39199999999991</v>
      </c>
      <c r="AH18" s="11">
        <f t="shared" si="18"/>
        <v>106.75600000000003</v>
      </c>
      <c r="AI18" s="11">
        <f t="shared" si="18"/>
        <v>107.1039999999999</v>
      </c>
      <c r="AJ18" s="11">
        <f t="shared" si="18"/>
        <v>107.45000000000005</v>
      </c>
      <c r="AK18" s="11">
        <f t="shared" si="18"/>
        <v>107.77300000000011</v>
      </c>
      <c r="AL18" s="11">
        <f t="shared" si="18"/>
        <v>108.07400000000005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54.638000000000048</v>
      </c>
      <c r="N19" s="11">
        <v>54.368000000000002</v>
      </c>
      <c r="O19" s="11">
        <v>52.947000000000031</v>
      </c>
      <c r="P19" s="11">
        <v>55.402000000000051</v>
      </c>
      <c r="Q19" s="11">
        <v>55.45700000000015</v>
      </c>
      <c r="R19" s="11">
        <v>56.570000000000014</v>
      </c>
      <c r="S19" s="11">
        <v>59.923999999999971</v>
      </c>
      <c r="T19" s="11">
        <v>58.438999999999872</v>
      </c>
      <c r="U19" s="11">
        <v>58.1980000000001</v>
      </c>
      <c r="V19" s="11">
        <v>56.90500000000003</v>
      </c>
      <c r="W19" s="11">
        <v>57.989999999999959</v>
      </c>
      <c r="X19" s="11">
        <v>58.157000000000025</v>
      </c>
      <c r="Y19" s="11">
        <v>58.157999999999753</v>
      </c>
      <c r="Z19" s="11">
        <v>58.118000000000094</v>
      </c>
      <c r="AA19" s="11">
        <v>58.157999999999859</v>
      </c>
      <c r="AB19" s="11">
        <v>58.22300000000002</v>
      </c>
      <c r="AC19" s="11">
        <v>58.245999999999917</v>
      </c>
      <c r="AD19" s="11">
        <v>58.259999999999962</v>
      </c>
      <c r="AE19" s="11">
        <v>58.265999999999948</v>
      </c>
      <c r="AF19" s="11">
        <v>58.270000000000039</v>
      </c>
      <c r="AG19" s="11">
        <v>58.285999999999859</v>
      </c>
      <c r="AH19" s="11">
        <v>58.304000000000002</v>
      </c>
      <c r="AI19" s="11">
        <v>58.320999999999941</v>
      </c>
      <c r="AJ19" s="11">
        <v>58.35299999999998</v>
      </c>
      <c r="AK19" s="172">
        <v>58.380000000000045</v>
      </c>
      <c r="AL19" s="11">
        <v>58.402000000000044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14.517999999999981</v>
      </c>
      <c r="N20" s="11">
        <v>17.731999999999974</v>
      </c>
      <c r="O20" s="11">
        <v>14.629999999999974</v>
      </c>
      <c r="P20" s="11">
        <v>15.084000000000003</v>
      </c>
      <c r="Q20" s="11">
        <v>14.170000000000027</v>
      </c>
      <c r="R20" s="11">
        <v>16.730999999999998</v>
      </c>
      <c r="S20" s="11">
        <v>16.630000000000017</v>
      </c>
      <c r="T20" s="11">
        <v>15.543000000000029</v>
      </c>
      <c r="U20" s="11">
        <v>16.492999999999974</v>
      </c>
      <c r="V20" s="11">
        <v>16.973999999999986</v>
      </c>
      <c r="W20" s="11">
        <v>16.856000000000002</v>
      </c>
      <c r="X20" s="11">
        <v>17.411000000000033</v>
      </c>
      <c r="Y20" s="11">
        <v>17.231000000000037</v>
      </c>
      <c r="Z20" s="11">
        <v>17.21100000000002</v>
      </c>
      <c r="AA20" s="11">
        <v>17.251000000000001</v>
      </c>
      <c r="AB20" s="11">
        <v>17.263999999999999</v>
      </c>
      <c r="AC20" s="11">
        <v>17.266000000000005</v>
      </c>
      <c r="AD20" s="11">
        <v>17.265000000000011</v>
      </c>
      <c r="AE20" s="11">
        <v>17.262000000000015</v>
      </c>
      <c r="AF20" s="11">
        <v>17.259000000000022</v>
      </c>
      <c r="AG20" s="11">
        <v>17.260000000000055</v>
      </c>
      <c r="AH20" s="11">
        <v>17.256000000000022</v>
      </c>
      <c r="AI20" s="11">
        <v>17.25200000000001</v>
      </c>
      <c r="AJ20" s="11">
        <v>17.248000000000001</v>
      </c>
      <c r="AK20" s="172">
        <v>17.243000000000027</v>
      </c>
      <c r="AL20" s="11">
        <v>17.238000000000032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25.786999999999953</v>
      </c>
      <c r="N21" s="11">
        <v>23.778000000000034</v>
      </c>
      <c r="O21" s="11">
        <v>23.696999999999978</v>
      </c>
      <c r="P21" s="11">
        <v>24.381000000000043</v>
      </c>
      <c r="Q21" s="11">
        <v>26.661000000000026</v>
      </c>
      <c r="R21" s="11">
        <v>24.176999999999975</v>
      </c>
      <c r="S21" s="11">
        <v>27.116999999999951</v>
      </c>
      <c r="T21" s="11">
        <v>29.497</v>
      </c>
      <c r="U21" s="11">
        <v>29.706000000000028</v>
      </c>
      <c r="V21" s="11">
        <v>27.87900000000004</v>
      </c>
      <c r="W21" s="11">
        <v>26.998000000000001</v>
      </c>
      <c r="X21" s="11">
        <v>25.961000000000002</v>
      </c>
      <c r="Y21" s="11">
        <v>26.55600000000004</v>
      </c>
      <c r="Z21" s="11">
        <v>27.485000000000067</v>
      </c>
      <c r="AA21" s="11">
        <v>28.278999999999932</v>
      </c>
      <c r="AB21" s="11">
        <v>28.80800000000001</v>
      </c>
      <c r="AC21" s="11">
        <v>29.276000000000014</v>
      </c>
      <c r="AD21" s="11">
        <v>29.700999999999979</v>
      </c>
      <c r="AE21" s="11">
        <v>30.099000000000014</v>
      </c>
      <c r="AF21" s="11">
        <v>30.475999999999974</v>
      </c>
      <c r="AG21" s="11">
        <v>30.846000000000004</v>
      </c>
      <c r="AH21" s="11">
        <v>31.195999999999998</v>
      </c>
      <c r="AI21" s="11">
        <v>31.530999999999956</v>
      </c>
      <c r="AJ21" s="11">
        <v>31.849000000000057</v>
      </c>
      <c r="AK21" s="172">
        <v>32.150000000000027</v>
      </c>
      <c r="AL21" s="11">
        <v>32.433999999999983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102.14099999999992</v>
      </c>
      <c r="N23" s="11">
        <f t="shared" ref="N23:AL23" si="19">SUM(N24:N31)</f>
        <v>101.21999999999998</v>
      </c>
      <c r="O23" s="11">
        <f t="shared" si="19"/>
        <v>102.11699999999999</v>
      </c>
      <c r="P23" s="11">
        <f t="shared" si="19"/>
        <v>109.157</v>
      </c>
      <c r="Q23" s="11">
        <f t="shared" si="19"/>
        <v>118.14500000000004</v>
      </c>
      <c r="R23" s="11">
        <f t="shared" si="19"/>
        <v>119.32100000000004</v>
      </c>
      <c r="S23" s="11">
        <f t="shared" si="19"/>
        <v>125.90999999999993</v>
      </c>
      <c r="T23" s="11">
        <f t="shared" si="19"/>
        <v>116.37700000000011</v>
      </c>
      <c r="U23" s="11">
        <f t="shared" si="19"/>
        <v>118.42200000000004</v>
      </c>
      <c r="V23" s="11">
        <f t="shared" si="19"/>
        <v>123.10600000000004</v>
      </c>
      <c r="W23" s="11">
        <f t="shared" si="19"/>
        <v>120.9529999999999</v>
      </c>
      <c r="X23" s="11">
        <f t="shared" si="19"/>
        <v>123.62700000000004</v>
      </c>
      <c r="Y23" s="11">
        <f t="shared" si="19"/>
        <v>125.03099999999989</v>
      </c>
      <c r="Z23" s="11">
        <f t="shared" si="19"/>
        <v>126.3839999999999</v>
      </c>
      <c r="AA23" s="11">
        <f t="shared" si="19"/>
        <v>127.27600000000001</v>
      </c>
      <c r="AB23" s="11">
        <f t="shared" si="19"/>
        <v>127.98400000000001</v>
      </c>
      <c r="AC23" s="11">
        <f t="shared" si="19"/>
        <v>128.76000000000008</v>
      </c>
      <c r="AD23" s="11">
        <f t="shared" si="19"/>
        <v>129.53399999999999</v>
      </c>
      <c r="AE23" s="11">
        <f t="shared" si="19"/>
        <v>130.31499999999997</v>
      </c>
      <c r="AF23" s="11">
        <f t="shared" si="19"/>
        <v>131.11000000000007</v>
      </c>
      <c r="AG23" s="11">
        <f t="shared" si="19"/>
        <v>131.959</v>
      </c>
      <c r="AH23" s="11">
        <f t="shared" si="19"/>
        <v>132.79700000000003</v>
      </c>
      <c r="AI23" s="11">
        <f t="shared" si="19"/>
        <v>133.64300000000017</v>
      </c>
      <c r="AJ23" s="11">
        <f t="shared" si="19"/>
        <v>134.49499999999995</v>
      </c>
      <c r="AK23" s="11">
        <f t="shared" si="19"/>
        <v>135.34900000000005</v>
      </c>
      <c r="AL23" s="11">
        <f t="shared" si="19"/>
        <v>136.20700000000008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1.3940000000000001</v>
      </c>
      <c r="N24" s="11">
        <v>2.1909999999999985</v>
      </c>
      <c r="O24" s="11">
        <v>2.5450000000000004</v>
      </c>
      <c r="P24" s="11">
        <v>1.4389999999999998</v>
      </c>
      <c r="Q24" s="11">
        <v>2.2529999999999957</v>
      </c>
      <c r="R24" s="11">
        <v>1.5609999999999988</v>
      </c>
      <c r="S24" s="11">
        <v>1.6419999999999995</v>
      </c>
      <c r="T24" s="11">
        <v>1.800999999999999</v>
      </c>
      <c r="U24" s="11">
        <v>1.8359999999999996</v>
      </c>
      <c r="V24" s="11">
        <v>2.1629999999999949</v>
      </c>
      <c r="W24" s="11">
        <v>1.9930000000000001</v>
      </c>
      <c r="X24" s="11">
        <v>1.9679999999999997</v>
      </c>
      <c r="Y24" s="11">
        <v>1.9560000000000026</v>
      </c>
      <c r="Z24" s="11">
        <v>1.9429999999999992</v>
      </c>
      <c r="AA24" s="11">
        <v>1.9330000000000016</v>
      </c>
      <c r="AB24" s="11">
        <v>1.9300000000000013</v>
      </c>
      <c r="AC24" s="11">
        <v>1.9260000000000013</v>
      </c>
      <c r="AD24" s="11">
        <v>1.9209999999999989</v>
      </c>
      <c r="AE24" s="11">
        <v>1.9170000000000054</v>
      </c>
      <c r="AF24" s="11">
        <v>1.9119999999999968</v>
      </c>
      <c r="AG24" s="11">
        <v>1.907000000000004</v>
      </c>
      <c r="AH24" s="11">
        <v>1.9020000000000008</v>
      </c>
      <c r="AI24" s="11">
        <v>1.8969999999999996</v>
      </c>
      <c r="AJ24" s="11">
        <v>1.8919999999999977</v>
      </c>
      <c r="AK24" s="172">
        <v>1.8869999999999971</v>
      </c>
      <c r="AL24" s="11">
        <v>1.8819999999999983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10.852999999999998</v>
      </c>
      <c r="N25" s="11">
        <v>10.854000000000037</v>
      </c>
      <c r="O25" s="11">
        <v>9.8070000000000004</v>
      </c>
      <c r="P25" s="11">
        <v>10.085000000000001</v>
      </c>
      <c r="Q25" s="11">
        <v>10.247999999999971</v>
      </c>
      <c r="R25" s="11">
        <v>12.216999999999983</v>
      </c>
      <c r="S25" s="11">
        <v>12.634999999999993</v>
      </c>
      <c r="T25" s="11">
        <v>12.410999999999994</v>
      </c>
      <c r="U25" s="11">
        <v>11.80699999999999</v>
      </c>
      <c r="V25" s="11">
        <v>9.4239999999999782</v>
      </c>
      <c r="W25" s="11">
        <v>9.1320000000000032</v>
      </c>
      <c r="X25" s="11">
        <v>9.2680000000000184</v>
      </c>
      <c r="Y25" s="11">
        <v>9.3190000000000097</v>
      </c>
      <c r="Z25" s="11">
        <v>9.4410000000000132</v>
      </c>
      <c r="AA25" s="11">
        <v>9.5339999999999687</v>
      </c>
      <c r="AB25" s="11">
        <v>9.6109999999999953</v>
      </c>
      <c r="AC25" s="11">
        <v>9.6780000000000239</v>
      </c>
      <c r="AD25" s="11">
        <v>9.7330000000000254</v>
      </c>
      <c r="AE25" s="11">
        <v>9.7839999999999883</v>
      </c>
      <c r="AF25" s="11">
        <v>9.834000000000005</v>
      </c>
      <c r="AG25" s="11">
        <v>9.8870000000000005</v>
      </c>
      <c r="AH25" s="11">
        <v>9.9400000000000031</v>
      </c>
      <c r="AI25" s="11">
        <v>9.9899999999999967</v>
      </c>
      <c r="AJ25" s="11">
        <v>10.036000000000028</v>
      </c>
      <c r="AK25" s="172">
        <v>10.079000000000011</v>
      </c>
      <c r="AL25" s="11">
        <v>10.118000000000032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12.099999999999957</v>
      </c>
      <c r="N26" s="11">
        <v>12.216000000000003</v>
      </c>
      <c r="O26" s="11">
        <v>15.039999999999971</v>
      </c>
      <c r="P26" s="11">
        <v>17.562000000000005</v>
      </c>
      <c r="Q26" s="11">
        <v>17.639000000000017</v>
      </c>
      <c r="R26" s="11">
        <v>17.727000000000007</v>
      </c>
      <c r="S26" s="11">
        <v>17.092000000000041</v>
      </c>
      <c r="T26" s="11">
        <v>13.873000000000031</v>
      </c>
      <c r="U26" s="11">
        <v>14.332000000000031</v>
      </c>
      <c r="V26" s="11">
        <v>13.64800000000001</v>
      </c>
      <c r="W26" s="11">
        <v>15.479000000000008</v>
      </c>
      <c r="X26" s="11">
        <v>15.801000000000007</v>
      </c>
      <c r="Y26" s="11">
        <v>15.735000000000003</v>
      </c>
      <c r="Z26" s="11">
        <v>15.65599999999996</v>
      </c>
      <c r="AA26" s="11">
        <v>15.544999999999984</v>
      </c>
      <c r="AB26" s="11">
        <v>15.463999999999993</v>
      </c>
      <c r="AC26" s="11">
        <v>15.403999999999984</v>
      </c>
      <c r="AD26" s="11">
        <v>15.340999999999983</v>
      </c>
      <c r="AE26" s="11">
        <v>15.277000000000008</v>
      </c>
      <c r="AF26" s="11">
        <v>15.211000000000007</v>
      </c>
      <c r="AG26" s="11">
        <v>15.148999999999974</v>
      </c>
      <c r="AH26" s="11">
        <v>15.075000000000026</v>
      </c>
      <c r="AI26" s="11">
        <v>15.00100000000001</v>
      </c>
      <c r="AJ26" s="11">
        <v>14.928000000000017</v>
      </c>
      <c r="AK26" s="172">
        <v>14.854000000000003</v>
      </c>
      <c r="AL26" s="11">
        <v>14.781000000000031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5.6050000000000058</v>
      </c>
      <c r="N27" s="11">
        <v>5.0909999999999931</v>
      </c>
      <c r="O27" s="11">
        <v>5.3699999999999983</v>
      </c>
      <c r="P27" s="11">
        <v>6.3549999999999898</v>
      </c>
      <c r="Q27" s="11">
        <v>7.3709999999999969</v>
      </c>
      <c r="R27" s="11">
        <v>6.2790000000000052</v>
      </c>
      <c r="S27" s="11">
        <v>6.8499999999999925</v>
      </c>
      <c r="T27" s="11">
        <v>6.5160000000000009</v>
      </c>
      <c r="U27" s="11">
        <v>6.5880000000000027</v>
      </c>
      <c r="V27" s="11">
        <v>6.5939999999999959</v>
      </c>
      <c r="W27" s="11">
        <v>6.8489999999999736</v>
      </c>
      <c r="X27" s="11">
        <v>6.6410000000000089</v>
      </c>
      <c r="Y27" s="11">
        <v>6.4300000000000246</v>
      </c>
      <c r="Z27" s="11">
        <v>6.2639999999999967</v>
      </c>
      <c r="AA27" s="11">
        <v>6.1490000000000062</v>
      </c>
      <c r="AB27" s="11">
        <v>6.1269999999999971</v>
      </c>
      <c r="AC27" s="11">
        <v>6.1219999999999981</v>
      </c>
      <c r="AD27" s="11">
        <v>6.1240000000000041</v>
      </c>
      <c r="AE27" s="11">
        <v>6.1300000000000088</v>
      </c>
      <c r="AF27" s="11">
        <v>6.1369999999999809</v>
      </c>
      <c r="AG27" s="11">
        <v>6.1440000000000063</v>
      </c>
      <c r="AH27" s="11">
        <v>6.15099999999999</v>
      </c>
      <c r="AI27" s="11">
        <v>6.1569999999999947</v>
      </c>
      <c r="AJ27" s="11">
        <v>6.1629999999999976</v>
      </c>
      <c r="AK27" s="172">
        <v>6.1670000000000122</v>
      </c>
      <c r="AL27" s="11">
        <v>6.1689999999999987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27.353999999999907</v>
      </c>
      <c r="N28" s="11">
        <v>27.779000000000064</v>
      </c>
      <c r="O28" s="11">
        <v>27.050000000000018</v>
      </c>
      <c r="P28" s="11">
        <v>27.642000000000017</v>
      </c>
      <c r="Q28" s="11">
        <v>31.500000000000021</v>
      </c>
      <c r="R28" s="11">
        <v>33.249000000000073</v>
      </c>
      <c r="S28" s="11">
        <v>34.261999999999972</v>
      </c>
      <c r="T28" s="11">
        <v>33.139000000000053</v>
      </c>
      <c r="U28" s="11">
        <v>34.638000000000005</v>
      </c>
      <c r="V28" s="11">
        <v>40.181000000000012</v>
      </c>
      <c r="W28" s="11">
        <v>39.257999999999996</v>
      </c>
      <c r="X28" s="11">
        <v>40.437000000000054</v>
      </c>
      <c r="Y28" s="11">
        <v>40.820999999999884</v>
      </c>
      <c r="Z28" s="11">
        <v>41.257999999999896</v>
      </c>
      <c r="AA28" s="11">
        <v>41.733000000000011</v>
      </c>
      <c r="AB28" s="11">
        <v>42.114000000000004</v>
      </c>
      <c r="AC28" s="11">
        <v>42.472000000000051</v>
      </c>
      <c r="AD28" s="11">
        <v>42.844999999999963</v>
      </c>
      <c r="AE28" s="11">
        <v>43.229999999999897</v>
      </c>
      <c r="AF28" s="11">
        <v>43.630000000000102</v>
      </c>
      <c r="AG28" s="11">
        <v>44.049000000000028</v>
      </c>
      <c r="AH28" s="11">
        <v>44.463000000000001</v>
      </c>
      <c r="AI28" s="11">
        <v>44.880000000000031</v>
      </c>
      <c r="AJ28" s="11">
        <v>45.300999999999959</v>
      </c>
      <c r="AK28" s="172">
        <v>45.725000000000058</v>
      </c>
      <c r="AL28" s="11">
        <v>46.153000000000013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24.178000000000047</v>
      </c>
      <c r="N29" s="11">
        <v>23.8369999999999</v>
      </c>
      <c r="O29" s="11">
        <v>24.809000000000001</v>
      </c>
      <c r="P29" s="11">
        <v>24.917999999999985</v>
      </c>
      <c r="Q29" s="11">
        <v>28.561000000000043</v>
      </c>
      <c r="R29" s="11">
        <v>28.791999999999977</v>
      </c>
      <c r="S29" s="11">
        <v>33.128999999999948</v>
      </c>
      <c r="T29" s="11">
        <v>30.118000000000034</v>
      </c>
      <c r="U29" s="11">
        <v>28.976999999999968</v>
      </c>
      <c r="V29" s="11">
        <v>29.373000000000026</v>
      </c>
      <c r="W29" s="11">
        <v>28.669999999999938</v>
      </c>
      <c r="X29" s="11">
        <v>29.201999999999941</v>
      </c>
      <c r="Y29" s="11">
        <v>29.85799999999999</v>
      </c>
      <c r="Z29" s="11">
        <v>30.441000000000017</v>
      </c>
      <c r="AA29" s="11">
        <v>30.692000000000011</v>
      </c>
      <c r="AB29" s="11">
        <v>30.885000000000048</v>
      </c>
      <c r="AC29" s="11">
        <v>31.098000000000066</v>
      </c>
      <c r="AD29" s="11">
        <v>31.308999999999976</v>
      </c>
      <c r="AE29" s="11">
        <v>31.517999999999997</v>
      </c>
      <c r="AF29" s="11">
        <v>31.726999999999983</v>
      </c>
      <c r="AG29" s="11">
        <v>31.940999999999988</v>
      </c>
      <c r="AH29" s="11">
        <v>32.147000000000013</v>
      </c>
      <c r="AI29" s="11">
        <v>32.35300000000008</v>
      </c>
      <c r="AJ29" s="11">
        <v>32.557999999999964</v>
      </c>
      <c r="AK29" s="172">
        <v>32.763999999999946</v>
      </c>
      <c r="AL29" s="11">
        <v>32.969000000000023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10.648999999999994</v>
      </c>
      <c r="N30" s="11">
        <v>10.227999999999994</v>
      </c>
      <c r="O30" s="11">
        <v>8.865000000000002</v>
      </c>
      <c r="P30" s="11">
        <v>9.0809999999999924</v>
      </c>
      <c r="Q30" s="11">
        <v>9.6410000000000107</v>
      </c>
      <c r="R30" s="11">
        <v>9.9309999999999921</v>
      </c>
      <c r="S30" s="11">
        <v>9.3339999999999961</v>
      </c>
      <c r="T30" s="11">
        <v>8.6460000000000043</v>
      </c>
      <c r="U30" s="11">
        <v>10.569000000000029</v>
      </c>
      <c r="V30" s="11">
        <v>10.811000000000016</v>
      </c>
      <c r="W30" s="11">
        <v>9.6699999999999733</v>
      </c>
      <c r="X30" s="11">
        <v>10.198000000000013</v>
      </c>
      <c r="Y30" s="11">
        <v>10.698999999999998</v>
      </c>
      <c r="Z30" s="11">
        <v>11.106000000000021</v>
      </c>
      <c r="AA30" s="11">
        <v>11.35100000000002</v>
      </c>
      <c r="AB30" s="11">
        <v>11.497999999999994</v>
      </c>
      <c r="AC30" s="11">
        <v>11.695999999999977</v>
      </c>
      <c r="AD30" s="11">
        <v>11.885000000000037</v>
      </c>
      <c r="AE30" s="11">
        <v>12.067000000000032</v>
      </c>
      <c r="AF30" s="11">
        <v>12.245000000000012</v>
      </c>
      <c r="AG30" s="11">
        <v>12.435999999999975</v>
      </c>
      <c r="AH30" s="11">
        <v>12.634999999999996</v>
      </c>
      <c r="AI30" s="11">
        <v>12.839000000000004</v>
      </c>
      <c r="AJ30" s="11">
        <v>13.044999999999996</v>
      </c>
      <c r="AK30" s="172">
        <v>13.251000000000015</v>
      </c>
      <c r="AL30" s="11">
        <v>13.458000000000014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10.007999999999997</v>
      </c>
      <c r="N31" s="11">
        <v>9.0239999999999867</v>
      </c>
      <c r="O31" s="11">
        <v>8.6310000000000073</v>
      </c>
      <c r="P31" s="11">
        <v>12.075000000000006</v>
      </c>
      <c r="Q31" s="11">
        <v>10.932000000000004</v>
      </c>
      <c r="R31" s="11">
        <v>9.5649999999999995</v>
      </c>
      <c r="S31" s="11">
        <v>10.965999999999998</v>
      </c>
      <c r="T31" s="11">
        <v>9.8730000000000011</v>
      </c>
      <c r="U31" s="11">
        <v>9.6750000000000078</v>
      </c>
      <c r="V31" s="11">
        <v>10.912000000000004</v>
      </c>
      <c r="W31" s="11">
        <v>9.9020000000000206</v>
      </c>
      <c r="X31" s="11">
        <v>10.112000000000002</v>
      </c>
      <c r="Y31" s="11">
        <v>10.212999999999985</v>
      </c>
      <c r="Z31" s="11">
        <v>10.274999999999995</v>
      </c>
      <c r="AA31" s="11">
        <v>10.338999999999995</v>
      </c>
      <c r="AB31" s="11">
        <v>10.354999999999995</v>
      </c>
      <c r="AC31" s="11">
        <v>10.363999999999987</v>
      </c>
      <c r="AD31" s="11">
        <v>10.376000000000005</v>
      </c>
      <c r="AE31" s="11">
        <v>10.392000000000012</v>
      </c>
      <c r="AF31" s="11">
        <v>10.413999999999994</v>
      </c>
      <c r="AG31" s="11">
        <v>10.446000000000021</v>
      </c>
      <c r="AH31" s="11">
        <v>10.484</v>
      </c>
      <c r="AI31" s="11">
        <v>10.526000000000044</v>
      </c>
      <c r="AJ31" s="11">
        <v>10.571999999999994</v>
      </c>
      <c r="AK31" s="172">
        <v>10.621999999999996</v>
      </c>
      <c r="AL31" s="11">
        <v>10.676999999999989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82.390999999999934</v>
      </c>
      <c r="N33" s="11">
        <f t="shared" ref="N33:AK33" si="20">SUM(N34:N36)</f>
        <v>81.677999999999997</v>
      </c>
      <c r="O33" s="11">
        <f t="shared" si="20"/>
        <v>81.617000000000132</v>
      </c>
      <c r="P33" s="11">
        <f t="shared" si="20"/>
        <v>86.642999999999986</v>
      </c>
      <c r="Q33" s="11">
        <f t="shared" si="20"/>
        <v>87.200000000000017</v>
      </c>
      <c r="R33" s="11">
        <f t="shared" si="20"/>
        <v>86.107999999999919</v>
      </c>
      <c r="S33" s="11">
        <f t="shared" si="20"/>
        <v>88.839000000000112</v>
      </c>
      <c r="T33" s="11">
        <f t="shared" si="20"/>
        <v>87.718999999999994</v>
      </c>
      <c r="U33" s="11">
        <f t="shared" si="20"/>
        <v>87.858999999999924</v>
      </c>
      <c r="V33" s="11">
        <f t="shared" si="20"/>
        <v>90.00800000000001</v>
      </c>
      <c r="W33" s="11">
        <f t="shared" si="20"/>
        <v>88.240999999999985</v>
      </c>
      <c r="X33" s="11">
        <f t="shared" si="20"/>
        <v>88.765999999999906</v>
      </c>
      <c r="Y33" s="11">
        <f t="shared" si="20"/>
        <v>89.87000000000009</v>
      </c>
      <c r="Z33" s="11">
        <f t="shared" si="20"/>
        <v>90.728999999999999</v>
      </c>
      <c r="AA33" s="11">
        <f t="shared" si="20"/>
        <v>91.760000000000034</v>
      </c>
      <c r="AB33" s="11">
        <f t="shared" si="20"/>
        <v>92.588999999999942</v>
      </c>
      <c r="AC33" s="11">
        <f t="shared" si="20"/>
        <v>93.292000000000002</v>
      </c>
      <c r="AD33" s="11">
        <f t="shared" si="20"/>
        <v>93.983000000000004</v>
      </c>
      <c r="AE33" s="11">
        <f t="shared" si="20"/>
        <v>94.671999999999997</v>
      </c>
      <c r="AF33" s="11">
        <f t="shared" si="20"/>
        <v>95.367999999999938</v>
      </c>
      <c r="AG33" s="11">
        <f t="shared" si="20"/>
        <v>96.089999999999947</v>
      </c>
      <c r="AH33" s="11">
        <f t="shared" si="20"/>
        <v>96.804000000000002</v>
      </c>
      <c r="AI33" s="11">
        <f t="shared" si="20"/>
        <v>97.514999999999873</v>
      </c>
      <c r="AJ33" s="11">
        <f t="shared" si="20"/>
        <v>98.223000000000098</v>
      </c>
      <c r="AK33" s="11">
        <f t="shared" si="20"/>
        <v>98.931999999999888</v>
      </c>
      <c r="AL33" s="11">
        <f>SUM(AL34:AL36)</f>
        <v>99.638000000000005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20.651000000000014</v>
      </c>
      <c r="N34" s="11">
        <v>18.345999999999947</v>
      </c>
      <c r="O34" s="11">
        <v>17.757000000000012</v>
      </c>
      <c r="P34" s="11">
        <v>17.989999999999995</v>
      </c>
      <c r="Q34" s="11">
        <v>18.49400000000005</v>
      </c>
      <c r="R34" s="11">
        <v>17.510999999999967</v>
      </c>
      <c r="S34" s="11">
        <v>17.983000000000029</v>
      </c>
      <c r="T34" s="11">
        <v>17.771000000000001</v>
      </c>
      <c r="U34" s="11">
        <v>18.37599999999998</v>
      </c>
      <c r="V34" s="11">
        <v>16.630999999999972</v>
      </c>
      <c r="W34" s="11">
        <v>17.909000000000049</v>
      </c>
      <c r="X34" s="11">
        <v>17.548999999999925</v>
      </c>
      <c r="Y34" s="11">
        <v>17.858999999999991</v>
      </c>
      <c r="Z34" s="11">
        <v>17.939000000000011</v>
      </c>
      <c r="AA34" s="11">
        <v>18.063000000000052</v>
      </c>
      <c r="AB34" s="11">
        <v>18.07399999999997</v>
      </c>
      <c r="AC34" s="11">
        <v>18.079999999999984</v>
      </c>
      <c r="AD34" s="11">
        <v>18.086999999999968</v>
      </c>
      <c r="AE34" s="11">
        <v>18.093000000000007</v>
      </c>
      <c r="AF34" s="11">
        <v>18.098000000000006</v>
      </c>
      <c r="AG34" s="11">
        <v>18.101000000000003</v>
      </c>
      <c r="AH34" s="11">
        <v>18.100000000000012</v>
      </c>
      <c r="AI34" s="11">
        <v>18.096999999999959</v>
      </c>
      <c r="AJ34" s="11">
        <v>18.092000000000031</v>
      </c>
      <c r="AK34" s="172">
        <v>18.08499999999998</v>
      </c>
      <c r="AL34" s="11">
        <v>18.075999999999979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27.042999999999978</v>
      </c>
      <c r="N35" s="11">
        <v>27.662000000000013</v>
      </c>
      <c r="O35" s="11">
        <v>26.852999999999987</v>
      </c>
      <c r="P35" s="11">
        <v>28.11500000000002</v>
      </c>
      <c r="Q35" s="11">
        <v>27.397999999999996</v>
      </c>
      <c r="R35" s="11">
        <v>26.901000000000021</v>
      </c>
      <c r="S35" s="11">
        <v>30.849999999999966</v>
      </c>
      <c r="T35" s="11">
        <v>31.04399999999994</v>
      </c>
      <c r="U35" s="11">
        <v>29.202999999999975</v>
      </c>
      <c r="V35" s="11">
        <v>29.864000000000029</v>
      </c>
      <c r="W35" s="11">
        <v>28.479999999999968</v>
      </c>
      <c r="X35" s="11">
        <v>28.53400000000002</v>
      </c>
      <c r="Y35" s="11">
        <v>28.616000000000035</v>
      </c>
      <c r="Z35" s="11">
        <v>28.771000000000051</v>
      </c>
      <c r="AA35" s="11">
        <v>28.964999999999975</v>
      </c>
      <c r="AB35" s="11">
        <v>29.184999999999999</v>
      </c>
      <c r="AC35" s="11">
        <v>29.353999999999992</v>
      </c>
      <c r="AD35" s="11">
        <v>29.529000000000003</v>
      </c>
      <c r="AE35" s="11">
        <v>29.707999999999998</v>
      </c>
      <c r="AF35" s="11">
        <v>29.894999999999985</v>
      </c>
      <c r="AG35" s="11">
        <v>30.111000000000001</v>
      </c>
      <c r="AH35" s="11">
        <v>30.323999999999959</v>
      </c>
      <c r="AI35" s="11">
        <v>30.534999999999968</v>
      </c>
      <c r="AJ35" s="11">
        <v>30.744000000000014</v>
      </c>
      <c r="AK35" s="172">
        <v>30.950999999999969</v>
      </c>
      <c r="AL35" s="11">
        <v>31.154000000000003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34.696999999999946</v>
      </c>
      <c r="N36" s="11">
        <v>35.67000000000003</v>
      </c>
      <c r="O36" s="11">
        <v>37.007000000000126</v>
      </c>
      <c r="P36" s="11">
        <v>40.537999999999968</v>
      </c>
      <c r="Q36" s="11">
        <v>41.307999999999979</v>
      </c>
      <c r="R36" s="11">
        <v>41.69599999999992</v>
      </c>
      <c r="S36" s="11">
        <v>40.006000000000121</v>
      </c>
      <c r="T36" s="11">
        <v>38.904000000000053</v>
      </c>
      <c r="U36" s="11">
        <v>40.27999999999998</v>
      </c>
      <c r="V36" s="11">
        <v>43.512999999999998</v>
      </c>
      <c r="W36" s="11">
        <v>41.851999999999968</v>
      </c>
      <c r="X36" s="11">
        <v>42.682999999999964</v>
      </c>
      <c r="Y36" s="11">
        <v>43.39500000000006</v>
      </c>
      <c r="Z36" s="11">
        <v>44.018999999999934</v>
      </c>
      <c r="AA36" s="11">
        <v>44.732000000000006</v>
      </c>
      <c r="AB36" s="11">
        <v>45.32999999999997</v>
      </c>
      <c r="AC36" s="11">
        <v>45.858000000000033</v>
      </c>
      <c r="AD36" s="11">
        <v>46.367000000000026</v>
      </c>
      <c r="AE36" s="11">
        <v>46.870999999999995</v>
      </c>
      <c r="AF36" s="11">
        <v>47.37499999999995</v>
      </c>
      <c r="AG36" s="11">
        <v>47.877999999999943</v>
      </c>
      <c r="AH36" s="11">
        <v>48.380000000000024</v>
      </c>
      <c r="AI36" s="11">
        <v>48.882999999999939</v>
      </c>
      <c r="AJ36" s="11">
        <v>49.38700000000005</v>
      </c>
      <c r="AK36" s="172">
        <v>49.895999999999944</v>
      </c>
      <c r="AL36" s="11">
        <v>50.408000000000015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343.2919999999998</v>
      </c>
      <c r="N38" s="11">
        <f t="shared" ref="N38:AL38" si="21">SUM(N5,N11,N16,N18,N23,N33)</f>
        <v>342.07400000000013</v>
      </c>
      <c r="O38" s="11">
        <f t="shared" si="21"/>
        <v>338.86500000000018</v>
      </c>
      <c r="P38" s="11">
        <f t="shared" si="21"/>
        <v>353.08000000000004</v>
      </c>
      <c r="Q38" s="11">
        <f t="shared" si="21"/>
        <v>364.60700000000031</v>
      </c>
      <c r="R38" s="11">
        <f t="shared" si="21"/>
        <v>363.79999999999995</v>
      </c>
      <c r="S38" s="11">
        <f t="shared" si="21"/>
        <v>384.1939999999999</v>
      </c>
      <c r="T38" s="11">
        <f t="shared" si="21"/>
        <v>374.91500000000002</v>
      </c>
      <c r="U38" s="11">
        <f t="shared" si="21"/>
        <v>376.77000000000004</v>
      </c>
      <c r="V38" s="11">
        <f t="shared" si="21"/>
        <v>384.37000000000012</v>
      </c>
      <c r="W38" s="11">
        <f t="shared" si="21"/>
        <v>381.64199999999994</v>
      </c>
      <c r="X38" s="11">
        <f t="shared" si="21"/>
        <v>384.25200000000001</v>
      </c>
      <c r="Y38" s="11">
        <f t="shared" si="21"/>
        <v>387.24899999999968</v>
      </c>
      <c r="Z38" s="11">
        <f t="shared" si="21"/>
        <v>390.78799999999995</v>
      </c>
      <c r="AA38" s="11">
        <f t="shared" si="21"/>
        <v>394.01299999999986</v>
      </c>
      <c r="AB38" s="11">
        <f t="shared" si="21"/>
        <v>396.12700000000007</v>
      </c>
      <c r="AC38" s="11">
        <f t="shared" si="21"/>
        <v>398.0920000000001</v>
      </c>
      <c r="AD38" s="11">
        <f t="shared" si="21"/>
        <v>399.935</v>
      </c>
      <c r="AE38" s="11">
        <f t="shared" si="21"/>
        <v>401.76199999999994</v>
      </c>
      <c r="AF38" s="11">
        <f t="shared" si="21"/>
        <v>403.58100000000002</v>
      </c>
      <c r="AG38" s="11">
        <f t="shared" si="21"/>
        <v>405.54499999999973</v>
      </c>
      <c r="AH38" s="11">
        <f t="shared" si="21"/>
        <v>407.45200000000011</v>
      </c>
      <c r="AI38" s="11">
        <f t="shared" si="21"/>
        <v>409.35599999999988</v>
      </c>
      <c r="AJ38" s="11">
        <f t="shared" si="21"/>
        <v>411.26400000000001</v>
      </c>
      <c r="AK38" s="11">
        <f t="shared" si="21"/>
        <v>413.16200000000003</v>
      </c>
      <c r="AL38" s="11">
        <f t="shared" si="21"/>
        <v>415.05000000000018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Swindon and Wiltshire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Swindon and Wiltshire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Swindon and Wiltshire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Swindon and Wiltshire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Swindon and Wiltshire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Swindon and Wiltshire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Swindon and Wiltshire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23.669048927982388</v>
      </c>
      <c r="N231" s="40">
        <f>'Ind T1'!D25</f>
        <v>23.121406973027078</v>
      </c>
      <c r="O231" s="40">
        <f>'Ind T1'!F25</f>
        <v>24.006264305505351</v>
      </c>
    </row>
    <row r="232" spans="1:15" x14ac:dyDescent="0.2">
      <c r="L232" t="str">
        <f>L23</f>
        <v>Business and other services</v>
      </c>
      <c r="M232" s="40">
        <f>'Ind T1'!B24</f>
        <v>32.798515667949438</v>
      </c>
      <c r="N232" s="40">
        <f>'Ind T1'!D24</f>
        <v>31.692790625769678</v>
      </c>
      <c r="O232" s="40">
        <f>'Ind T1'!F24</f>
        <v>32.817009998795335</v>
      </c>
    </row>
    <row r="233" spans="1:15" x14ac:dyDescent="0.2">
      <c r="L233" t="str">
        <f>L18</f>
        <v>Trade, accomod. and transport</v>
      </c>
      <c r="M233" s="40">
        <f>'Ind T1'!B23</f>
        <v>26.794392523364486</v>
      </c>
      <c r="N233" s="40">
        <f>'Ind T1'!D23</f>
        <v>26.685742135299567</v>
      </c>
      <c r="O233" s="40">
        <f>'Ind T1'!F23</f>
        <v>26.038790507167814</v>
      </c>
    </row>
    <row r="234" spans="1:15" x14ac:dyDescent="0.2">
      <c r="L234" t="str">
        <f>L16</f>
        <v>Construction</v>
      </c>
      <c r="M234" s="40">
        <f>'Ind T1'!B22</f>
        <v>5.9172622319956094</v>
      </c>
      <c r="N234" s="40">
        <f>'Ind T1'!D22</f>
        <v>6.9290067655027681</v>
      </c>
      <c r="O234" s="40">
        <f>'Ind T1'!F22</f>
        <v>7.0719190458980856</v>
      </c>
    </row>
    <row r="235" spans="1:15" x14ac:dyDescent="0.2">
      <c r="L235" t="str">
        <f>L11</f>
        <v>Manufacturing</v>
      </c>
      <c r="M235" s="40">
        <f>'Ind T1'!B21</f>
        <v>8.155579989004945</v>
      </c>
      <c r="N235" s="40">
        <f>'Ind T1'!D21</f>
        <v>8.5040430560577711</v>
      </c>
      <c r="O235" s="40">
        <f>'Ind T1'!F21</f>
        <v>7.0548126731718979</v>
      </c>
    </row>
    <row r="236" spans="1:15" x14ac:dyDescent="0.2">
      <c r="L236" t="str">
        <f>L5</f>
        <v>Primary sector and utilities</v>
      </c>
      <c r="M236" s="40">
        <f>'Ind T1'!B20</f>
        <v>2.6652006597031304</v>
      </c>
      <c r="N236" s="40">
        <f>'Ind T1'!D20</f>
        <v>3.0670104443431314</v>
      </c>
      <c r="O236" s="40">
        <f>'Ind T1'!F20</f>
        <v>3.0112034694615084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Swindon and Wiltshire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2.1330000000000666</v>
      </c>
      <c r="O261" s="11">
        <f>'Ind T1'!F50</f>
        <v>11.39700000000002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1.6319999999998629</v>
      </c>
      <c r="O262" s="11">
        <f>'Ind T1'!F49</f>
        <v>15.254000000000175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4.3659999999999712</v>
      </c>
      <c r="O263" s="11">
        <f>'Ind T1'!F48</f>
        <v>6.2300000000000892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4.9170000000000478</v>
      </c>
      <c r="O264" s="11">
        <f>'Ind T1'!F47</f>
        <v>2.9079999999999444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2.7850000000000072</v>
      </c>
      <c r="O265" s="11">
        <f>'Ind T1'!F46</f>
        <v>-3.1740000000000173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2.0090000000000252</v>
      </c>
      <c r="O266" s="11">
        <f>'Ind T1'!F45</f>
        <v>0.79299999999998327</v>
      </c>
    </row>
    <row r="268" spans="1:16" x14ac:dyDescent="0.2">
      <c r="L268" t="str">
        <f>L38</f>
        <v>All industries</v>
      </c>
      <c r="N268" s="11">
        <f>'Ind T1'!D14-'Ind T1'!B14</f>
        <v>17.841999999999985</v>
      </c>
      <c r="O268" s="11">
        <f>SUM(O261:O266)</f>
        <v>33.408000000000193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11.869506456065311</v>
      </c>
      <c r="C9" s="249">
        <f>SUM(C26,C43,C60,C77,C94,C111,C128,C145,C162,C179,C196,C213,C230,C247,C264,C281,C298,C315,C332,C349,C366,C383)</f>
        <v>25.806749912078633</v>
      </c>
      <c r="D9" s="249">
        <f>SUM(B9:C9)</f>
        <v>37.676256368143946</v>
      </c>
      <c r="E9" s="238"/>
      <c r="F9" s="249">
        <f>SUM(F26,F43,F60,F77,F94,F111,F128,F145,F162,F179,F196,F213,F230,F247,F264,F281,F298,F315,F332,F349,F366,F383)</f>
        <v>15.943967581544403</v>
      </c>
      <c r="G9" s="249">
        <f>SUM(G26,G43,G60,G77,G94,G111,G128,G145,G162,G179,G196,G213,G230,G247,G264,G281,G298,G315,G332,G349,G366,G383)</f>
        <v>28.722115641139407</v>
      </c>
      <c r="H9" s="249">
        <f>SUM(F9:G9)</f>
        <v>44.66608322268381</v>
      </c>
      <c r="I9" s="238"/>
      <c r="J9" s="249">
        <f>SUM(J26,J43,J60,J77,J94,J111,J128,J145,J162,J179,J196,J213,J230,J247,J264,J281,J298,J315,J332,J349,J366,J383)</f>
        <v>19.264382106165609</v>
      </c>
      <c r="K9" s="249">
        <f>SUM(K26,K43,K60,K77,K94,K111,K128,K145,K162,K179,K196,K213,K230,K247,K264,K281,K298,K315,K332,K349,K366,K383)</f>
        <v>32.089556349427973</v>
      </c>
      <c r="L9" s="249">
        <f>SUM(J9:K9)</f>
        <v>51.353938455593578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31.799271828981858</v>
      </c>
      <c r="C10" s="249">
        <f t="shared" si="0"/>
        <v>39.216232577815873</v>
      </c>
      <c r="D10" s="249">
        <f t="shared" ref="D10:D17" si="1">SUM(B10:C10)</f>
        <v>71.015504406797731</v>
      </c>
      <c r="E10" s="238"/>
      <c r="F10" s="249">
        <f t="shared" ref="F10:G17" si="2">SUM(F27,F44,F61,F78,F95,F112,F129,F146,F163,F180,F197,F214,F231,F248,F265,F282,F299,F316,F333,F350,F367,F384)</f>
        <v>40.537409736692346</v>
      </c>
      <c r="G10" s="249">
        <f t="shared" si="2"/>
        <v>44.543538766136685</v>
      </c>
      <c r="H10" s="249">
        <f t="shared" ref="H10:H17" si="3">SUM(F10:G10)</f>
        <v>85.080948502829031</v>
      </c>
      <c r="I10" s="238"/>
      <c r="J10" s="249">
        <f t="shared" ref="J10:K17" si="4">SUM(J27,J44,J61,J78,J95,J112,J129,J146,J163,J180,J197,J214,J231,J248,J265,J282,J299,J316,J333,J350,J367,J384)</f>
        <v>51.368732716707392</v>
      </c>
      <c r="K10" s="249">
        <f t="shared" si="4"/>
        <v>53.265196803843075</v>
      </c>
      <c r="L10" s="249">
        <f t="shared" ref="L10:L17" si="5">SUM(J10:K10)</f>
        <v>104.63392952055047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20.48051053412755</v>
      </c>
      <c r="C11" s="249">
        <f t="shared" si="0"/>
        <v>24.252003662594046</v>
      </c>
      <c r="D11" s="249">
        <f t="shared" si="1"/>
        <v>44.732514196721596</v>
      </c>
      <c r="E11" s="238"/>
      <c r="F11" s="249">
        <f t="shared" si="2"/>
        <v>24.47373480295505</v>
      </c>
      <c r="G11" s="249">
        <f t="shared" si="2"/>
        <v>26.106164988029199</v>
      </c>
      <c r="H11" s="249">
        <f t="shared" si="3"/>
        <v>50.57989979098425</v>
      </c>
      <c r="I11" s="238"/>
      <c r="J11" s="249">
        <f t="shared" si="4"/>
        <v>28.930437196183618</v>
      </c>
      <c r="K11" s="249">
        <f t="shared" si="4"/>
        <v>25.638113312952395</v>
      </c>
      <c r="L11" s="249">
        <f t="shared" si="5"/>
        <v>54.568550509136017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30.571904603547758</v>
      </c>
      <c r="C12" s="249">
        <f t="shared" si="0"/>
        <v>9.5360941195970756</v>
      </c>
      <c r="D12" s="249">
        <f t="shared" si="1"/>
        <v>40.107998723144831</v>
      </c>
      <c r="E12" s="238"/>
      <c r="F12" s="249">
        <f t="shared" si="2"/>
        <v>30.582921547870964</v>
      </c>
      <c r="G12" s="249">
        <f t="shared" si="2"/>
        <v>9.9444803098737804</v>
      </c>
      <c r="H12" s="249">
        <f t="shared" si="3"/>
        <v>40.527401857744742</v>
      </c>
      <c r="I12" s="238"/>
      <c r="J12" s="249">
        <f t="shared" si="4"/>
        <v>25.367370622734995</v>
      </c>
      <c r="K12" s="249">
        <f t="shared" si="4"/>
        <v>10.141537611823749</v>
      </c>
      <c r="L12" s="249">
        <f t="shared" si="5"/>
        <v>35.508908234558746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3.8276619174898761</v>
      </c>
      <c r="C13" s="249">
        <f t="shared" si="0"/>
        <v>37.305084151471192</v>
      </c>
      <c r="D13" s="249">
        <f t="shared" si="1"/>
        <v>41.132746068961069</v>
      </c>
      <c r="E13" s="238"/>
      <c r="F13" s="249">
        <f t="shared" si="2"/>
        <v>4.4091023377723584</v>
      </c>
      <c r="G13" s="249">
        <f t="shared" si="2"/>
        <v>33.273544695927576</v>
      </c>
      <c r="H13" s="249">
        <f t="shared" si="3"/>
        <v>37.682647033699936</v>
      </c>
      <c r="I13" s="238"/>
      <c r="J13" s="249">
        <f t="shared" si="4"/>
        <v>5.6750674742204863</v>
      </c>
      <c r="K13" s="249">
        <f t="shared" si="4"/>
        <v>31.891337469474042</v>
      </c>
      <c r="L13" s="249">
        <f t="shared" si="5"/>
        <v>37.566404943694529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28.586754010941089</v>
      </c>
      <c r="C14" s="249">
        <f t="shared" si="0"/>
        <v>5.1665755203128318</v>
      </c>
      <c r="D14" s="249">
        <f t="shared" si="1"/>
        <v>33.753329531253918</v>
      </c>
      <c r="E14" s="238"/>
      <c r="F14" s="249">
        <f t="shared" si="2"/>
        <v>27.904597839812354</v>
      </c>
      <c r="G14" s="249">
        <f t="shared" si="2"/>
        <v>5.3967538402467712</v>
      </c>
      <c r="H14" s="249">
        <f t="shared" si="3"/>
        <v>33.301351680059128</v>
      </c>
      <c r="I14" s="238"/>
      <c r="J14" s="249">
        <f t="shared" si="4"/>
        <v>32.6364689475582</v>
      </c>
      <c r="K14" s="249">
        <f t="shared" si="4"/>
        <v>7.2129793425034769</v>
      </c>
      <c r="L14" s="249">
        <f t="shared" si="5"/>
        <v>39.849448290061673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21.167024297710601</v>
      </c>
      <c r="C15" s="249">
        <f t="shared" si="0"/>
        <v>12.782142451162493</v>
      </c>
      <c r="D15" s="249">
        <f t="shared" si="1"/>
        <v>33.949166748873097</v>
      </c>
      <c r="E15" s="238"/>
      <c r="F15" s="249">
        <f t="shared" si="2"/>
        <v>20.572870695384719</v>
      </c>
      <c r="G15" s="249">
        <f t="shared" si="2"/>
        <v>12.698636039832722</v>
      </c>
      <c r="H15" s="249">
        <f t="shared" si="3"/>
        <v>33.271506735217443</v>
      </c>
      <c r="I15" s="238"/>
      <c r="J15" s="249">
        <f t="shared" si="4"/>
        <v>19.585042512663712</v>
      </c>
      <c r="K15" s="249">
        <f t="shared" si="4"/>
        <v>13.422195025898944</v>
      </c>
      <c r="L15" s="249">
        <f t="shared" si="5"/>
        <v>33.007237538562656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2.7782181235511332</v>
      </c>
      <c r="C16" s="249">
        <f t="shared" si="0"/>
        <v>18.123422656069245</v>
      </c>
      <c r="D16" s="249">
        <f t="shared" si="1"/>
        <v>20.901640779620379</v>
      </c>
      <c r="E16" s="238"/>
      <c r="F16" s="249">
        <f t="shared" si="2"/>
        <v>2.7421319763547474</v>
      </c>
      <c r="G16" s="249">
        <f t="shared" si="2"/>
        <v>16.652185031727253</v>
      </c>
      <c r="H16" s="249">
        <f t="shared" si="3"/>
        <v>19.394317008082002</v>
      </c>
      <c r="I16" s="238"/>
      <c r="J16" s="249">
        <f t="shared" si="4"/>
        <v>4.0796224264886085</v>
      </c>
      <c r="K16" s="249">
        <f t="shared" si="4"/>
        <v>17.67497289489615</v>
      </c>
      <c r="L16" s="249">
        <f t="shared" si="5"/>
        <v>21.754595321384759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17.963916835538178</v>
      </c>
      <c r="C17" s="249">
        <f t="shared" si="0"/>
        <v>22.566926340945141</v>
      </c>
      <c r="D17" s="249">
        <f t="shared" si="1"/>
        <v>40.530843176483316</v>
      </c>
      <c r="E17" s="238"/>
      <c r="F17" s="249">
        <f t="shared" si="2"/>
        <v>17.081982922284517</v>
      </c>
      <c r="G17" s="249">
        <f t="shared" si="2"/>
        <v>20.055861246415038</v>
      </c>
      <c r="H17" s="249">
        <f t="shared" si="3"/>
        <v>37.137844168699559</v>
      </c>
      <c r="I17" s="238"/>
      <c r="J17" s="249">
        <f t="shared" si="4"/>
        <v>17.160772494817888</v>
      </c>
      <c r="K17" s="249">
        <f t="shared" si="4"/>
        <v>19.646214691639628</v>
      </c>
      <c r="L17" s="249">
        <f t="shared" si="5"/>
        <v>36.806987186457519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169.04476860795339</v>
      </c>
      <c r="C19" s="247">
        <f t="shared" ref="C19:L19" si="6">SUM(C9:C17)</f>
        <v>194.75523139204651</v>
      </c>
      <c r="D19" s="247">
        <f t="shared" si="6"/>
        <v>363.7999999999999</v>
      </c>
      <c r="E19" s="247"/>
      <c r="F19" s="247">
        <f t="shared" si="6"/>
        <v>184.24871944067147</v>
      </c>
      <c r="G19" s="247">
        <f t="shared" si="6"/>
        <v>197.39328055932845</v>
      </c>
      <c r="H19" s="247">
        <f t="shared" si="6"/>
        <v>381.64199999999994</v>
      </c>
      <c r="I19" s="247"/>
      <c r="J19" s="247">
        <f t="shared" si="6"/>
        <v>204.06789649754049</v>
      </c>
      <c r="K19" s="247">
        <f t="shared" si="6"/>
        <v>210.98210350245944</v>
      </c>
      <c r="L19" s="247">
        <f t="shared" si="6"/>
        <v>415.04999999999995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4.7609293412585275E-2</v>
      </c>
      <c r="C26" s="302">
        <v>0.24913541145187532</v>
      </c>
      <c r="D26" s="302">
        <f>SUM(B26:C26)</f>
        <v>0.29674470486446058</v>
      </c>
      <c r="E26" s="303"/>
      <c r="F26" s="302">
        <v>8.0291041535973329E-2</v>
      </c>
      <c r="G26" s="302">
        <v>0.36970693741302374</v>
      </c>
      <c r="H26" s="302">
        <f>SUM(F26:G26)</f>
        <v>0.44999797894899707</v>
      </c>
      <c r="I26" s="303"/>
      <c r="J26" s="302">
        <v>7.969556550694494E-2</v>
      </c>
      <c r="K26" s="302">
        <v>0.52967153245988907</v>
      </c>
      <c r="L26" s="302">
        <f>SUM(J26:K26)</f>
        <v>0.60936709796683397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9.1270040677462472E-2</v>
      </c>
      <c r="C27" s="302">
        <v>0.13526102089825376</v>
      </c>
      <c r="D27" s="302">
        <f t="shared" ref="D27:D34" si="7">SUM(B27:C27)</f>
        <v>0.22653106157571623</v>
      </c>
      <c r="E27" s="303"/>
      <c r="F27" s="302">
        <v>0.14565011118149443</v>
      </c>
      <c r="G27" s="302">
        <v>0.2941514577304134</v>
      </c>
      <c r="H27" s="302">
        <f t="shared" ref="H27:H34" si="8">SUM(F27:G27)</f>
        <v>0.4398015689119078</v>
      </c>
      <c r="I27" s="303"/>
      <c r="J27" s="302">
        <v>0.16908492480410084</v>
      </c>
      <c r="K27" s="302">
        <v>0.4134439772535215</v>
      </c>
      <c r="L27" s="302">
        <f t="shared" ref="L27:L34" si="9">SUM(J27:K27)</f>
        <v>0.58252890205762231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6.9845275824521644E-2</v>
      </c>
      <c r="C28" s="302">
        <v>8.1351268053418524E-2</v>
      </c>
      <c r="D28" s="302">
        <f t="shared" si="7"/>
        <v>0.15119654387794018</v>
      </c>
      <c r="E28" s="303"/>
      <c r="F28" s="302">
        <v>0.12063699019180001</v>
      </c>
      <c r="G28" s="302">
        <v>0.19090020255260037</v>
      </c>
      <c r="H28" s="302">
        <f t="shared" si="8"/>
        <v>0.31153719274440039</v>
      </c>
      <c r="I28" s="303"/>
      <c r="J28" s="302">
        <v>0.13881367347944737</v>
      </c>
      <c r="K28" s="302">
        <v>0.19367321977823596</v>
      </c>
      <c r="L28" s="302">
        <f t="shared" si="9"/>
        <v>0.33248689325768332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0.12586107191054113</v>
      </c>
      <c r="C29" s="302">
        <v>3.820301325404514E-2</v>
      </c>
      <c r="D29" s="302">
        <f t="shared" si="7"/>
        <v>0.16406408516458626</v>
      </c>
      <c r="E29" s="303"/>
      <c r="F29" s="302">
        <v>0.19329748469724126</v>
      </c>
      <c r="G29" s="302">
        <v>0.11232166327014211</v>
      </c>
      <c r="H29" s="302">
        <f t="shared" si="8"/>
        <v>0.30561914796738338</v>
      </c>
      <c r="I29" s="303"/>
      <c r="J29" s="302">
        <v>0.1177406446430176</v>
      </c>
      <c r="K29" s="302">
        <v>0.10418659973931983</v>
      </c>
      <c r="L29" s="302">
        <f t="shared" si="9"/>
        <v>0.22192724438233744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0.21821708956169356</v>
      </c>
      <c r="C30" s="302">
        <v>2.6382035994705904</v>
      </c>
      <c r="D30" s="302">
        <f t="shared" si="7"/>
        <v>2.8564206890322841</v>
      </c>
      <c r="E30" s="303"/>
      <c r="F30" s="302">
        <v>0.30490386279068293</v>
      </c>
      <c r="G30" s="302">
        <v>3.031300550704501</v>
      </c>
      <c r="H30" s="302">
        <f t="shared" si="8"/>
        <v>3.3362044134951838</v>
      </c>
      <c r="I30" s="303"/>
      <c r="J30" s="302">
        <v>0.32717113270832288</v>
      </c>
      <c r="K30" s="302">
        <v>2.8390912043453973</v>
      </c>
      <c r="L30" s="302">
        <f t="shared" si="9"/>
        <v>3.1662623370537202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0.21463661281378571</v>
      </c>
      <c r="C31" s="302">
        <v>8.9688435961114865E-2</v>
      </c>
      <c r="D31" s="302">
        <f t="shared" si="7"/>
        <v>0.30432504877490058</v>
      </c>
      <c r="E31" s="303"/>
      <c r="F31" s="302">
        <v>0.38580719557470561</v>
      </c>
      <c r="G31" s="302">
        <v>0.10157764131400686</v>
      </c>
      <c r="H31" s="302">
        <f t="shared" si="8"/>
        <v>0.48738483688871248</v>
      </c>
      <c r="I31" s="303"/>
      <c r="J31" s="302">
        <v>0.34481242780486265</v>
      </c>
      <c r="K31" s="302">
        <v>0.14891836316907556</v>
      </c>
      <c r="L31" s="302">
        <f t="shared" si="9"/>
        <v>0.49373079097393824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3.3798072115826555E-2</v>
      </c>
      <c r="C32" s="302">
        <v>4.7572005925465406E-2</v>
      </c>
      <c r="D32" s="302">
        <f t="shared" si="7"/>
        <v>8.1370078041291954E-2</v>
      </c>
      <c r="E32" s="303"/>
      <c r="F32" s="302">
        <v>4.3094768743108476E-2</v>
      </c>
      <c r="G32" s="302">
        <v>8.8950906650991896E-2</v>
      </c>
      <c r="H32" s="302">
        <f t="shared" si="8"/>
        <v>0.13204567539410036</v>
      </c>
      <c r="I32" s="303"/>
      <c r="J32" s="302">
        <v>3.5882606701193295E-2</v>
      </c>
      <c r="K32" s="302">
        <v>0.11204186795657717</v>
      </c>
      <c r="L32" s="302">
        <f t="shared" si="9"/>
        <v>0.14792447465777048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5.4969270643424141E-2</v>
      </c>
      <c r="C33" s="302">
        <v>0.22800349226400141</v>
      </c>
      <c r="D33" s="302">
        <f t="shared" si="7"/>
        <v>0.28297276290742557</v>
      </c>
      <c r="E33" s="303"/>
      <c r="F33" s="302">
        <v>8.6030958249326717E-2</v>
      </c>
      <c r="G33" s="302">
        <v>0.23563989425609627</v>
      </c>
      <c r="H33" s="302">
        <f t="shared" si="8"/>
        <v>0.32167085250542299</v>
      </c>
      <c r="I33" s="303"/>
      <c r="J33" s="302">
        <v>0.20013090615099291</v>
      </c>
      <c r="K33" s="302">
        <v>0.27838878948976831</v>
      </c>
      <c r="L33" s="302">
        <f t="shared" si="9"/>
        <v>0.47851969564076124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0.5700254458177213</v>
      </c>
      <c r="C34" s="302">
        <v>0.6473495799436817</v>
      </c>
      <c r="D34" s="302">
        <f t="shared" si="7"/>
        <v>1.2173750257614029</v>
      </c>
      <c r="E34" s="303"/>
      <c r="F34" s="302">
        <v>0.66266231696884736</v>
      </c>
      <c r="G34" s="302">
        <v>0.68107601617505953</v>
      </c>
      <c r="H34" s="302">
        <f t="shared" si="8"/>
        <v>1.3437383331439068</v>
      </c>
      <c r="I34" s="303"/>
      <c r="J34" s="302">
        <v>0.74602343735351018</v>
      </c>
      <c r="K34" s="302">
        <v>0.80022912665581836</v>
      </c>
      <c r="L34" s="302">
        <f t="shared" si="9"/>
        <v>1.5462525640093285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1.4262321727775618</v>
      </c>
      <c r="C36" s="311">
        <f t="shared" ref="C36:K36" si="10">SUM(C26:C34)</f>
        <v>4.1547678272224466</v>
      </c>
      <c r="D36" s="311">
        <f t="shared" si="10"/>
        <v>5.5810000000000084</v>
      </c>
      <c r="E36" s="311"/>
      <c r="F36" s="311">
        <f t="shared" si="10"/>
        <v>2.0223747299331798</v>
      </c>
      <c r="G36" s="311">
        <f t="shared" si="10"/>
        <v>5.1056252700668354</v>
      </c>
      <c r="H36" s="311">
        <f t="shared" si="10"/>
        <v>7.1280000000000143</v>
      </c>
      <c r="I36" s="311"/>
      <c r="J36" s="311">
        <f t="shared" si="10"/>
        <v>2.1593553191523926</v>
      </c>
      <c r="K36" s="311">
        <f t="shared" si="10"/>
        <v>5.4196446808476031</v>
      </c>
      <c r="L36" s="311">
        <f>SUM(L26:L34)</f>
        <v>7.5789999999999953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9.3018475230555674E-4</v>
      </c>
      <c r="C43" s="302">
        <v>5.0541870695388666E-2</v>
      </c>
      <c r="D43" s="302">
        <f>SUM(B43:C43)</f>
        <v>5.1472055447694225E-2</v>
      </c>
      <c r="E43" s="303"/>
      <c r="F43" s="302">
        <v>4.6127983904666742E-4</v>
      </c>
      <c r="G43" s="302">
        <v>1.8550947700794792E-2</v>
      </c>
      <c r="H43" s="302">
        <f>SUM(F43:G43)</f>
        <v>1.9012227539841459E-2</v>
      </c>
      <c r="I43" s="303"/>
      <c r="J43" s="302">
        <v>2.1996604212513749E-4</v>
      </c>
      <c r="K43" s="302">
        <v>9.4882033297144733E-3</v>
      </c>
      <c r="L43" s="302">
        <f>SUM(J43:K43)</f>
        <v>9.7081693718396103E-3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1.4401649417618002E-2</v>
      </c>
      <c r="C44" s="302">
        <v>4.1199859083578698E-2</v>
      </c>
      <c r="D44" s="302">
        <f t="shared" ref="D44:D51" si="11">SUM(B44:C44)</f>
        <v>5.5601508501196703E-2</v>
      </c>
      <c r="E44" s="303"/>
      <c r="F44" s="302">
        <v>7.7277647058657398E-3</v>
      </c>
      <c r="G44" s="302">
        <v>1.6827688263362211E-2</v>
      </c>
      <c r="H44" s="302">
        <f t="shared" ref="H44:H51" si="12">SUM(F44:G44)</f>
        <v>2.455545296922795E-2</v>
      </c>
      <c r="I44" s="303"/>
      <c r="J44" s="302">
        <v>3.8928387117294523E-3</v>
      </c>
      <c r="K44" s="302">
        <v>9.9378089318513576E-3</v>
      </c>
      <c r="L44" s="302">
        <f t="shared" ref="L44:L51" si="13">SUM(J44:K44)</f>
        <v>1.383064764358081E-2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6.6921262207605865E-3</v>
      </c>
      <c r="C45" s="302">
        <v>3.3341413500898594E-2</v>
      </c>
      <c r="D45" s="302">
        <f t="shared" si="11"/>
        <v>4.0033539721659184E-2</v>
      </c>
      <c r="E45" s="303"/>
      <c r="F45" s="302">
        <v>3.3556104385680419E-3</v>
      </c>
      <c r="G45" s="302">
        <v>1.4614298953585599E-2</v>
      </c>
      <c r="H45" s="302">
        <f t="shared" si="12"/>
        <v>1.7969909392153642E-2</v>
      </c>
      <c r="I45" s="303"/>
      <c r="J45" s="302">
        <v>1.5825565285988072E-3</v>
      </c>
      <c r="K45" s="302">
        <v>6.3380824877929112E-3</v>
      </c>
      <c r="L45" s="302">
        <f t="shared" si="13"/>
        <v>7.920639016391718E-3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8.521600963967842E-3</v>
      </c>
      <c r="C46" s="302">
        <v>1.0190071087009936E-2</v>
      </c>
      <c r="D46" s="302">
        <f t="shared" si="11"/>
        <v>1.8711672050977776E-2</v>
      </c>
      <c r="E46" s="303"/>
      <c r="F46" s="302">
        <v>3.5670318451105536E-3</v>
      </c>
      <c r="G46" s="302">
        <v>3.5343343955153233E-3</v>
      </c>
      <c r="H46" s="302">
        <f t="shared" si="12"/>
        <v>7.1013662406258764E-3</v>
      </c>
      <c r="I46" s="303"/>
      <c r="J46" s="302">
        <v>1.113444539782556E-3</v>
      </c>
      <c r="K46" s="302">
        <v>1.6002990337726285E-3</v>
      </c>
      <c r="L46" s="302">
        <f t="shared" si="13"/>
        <v>2.7137435735551845E-3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1.3131980250752221E-3</v>
      </c>
      <c r="C47" s="302">
        <v>8.53981947558176E-2</v>
      </c>
      <c r="D47" s="302">
        <f t="shared" si="11"/>
        <v>8.6711392780892821E-2</v>
      </c>
      <c r="E47" s="303"/>
      <c r="F47" s="302">
        <v>6.0343283506105632E-4</v>
      </c>
      <c r="G47" s="302">
        <v>2.1723772475250279E-2</v>
      </c>
      <c r="H47" s="302">
        <f>SUM(F47:G47)</f>
        <v>2.2327205310311335E-2</v>
      </c>
      <c r="I47" s="303"/>
      <c r="J47" s="302">
        <v>2.2931797184043345E-4</v>
      </c>
      <c r="K47" s="302">
        <v>7.8034563760091677E-3</v>
      </c>
      <c r="L47" s="302">
        <f t="shared" si="13"/>
        <v>8.032774347849601E-3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7.7339757805267566E-3</v>
      </c>
      <c r="C48" s="302">
        <v>3.8064116421263178E-3</v>
      </c>
      <c r="D48" s="302">
        <f t="shared" si="11"/>
        <v>1.1540387422653075E-2</v>
      </c>
      <c r="E48" s="303"/>
      <c r="F48" s="302">
        <v>4.3572211935285965E-3</v>
      </c>
      <c r="G48" s="302">
        <v>1.3240358274393348E-3</v>
      </c>
      <c r="H48" s="302">
        <f t="shared" si="12"/>
        <v>5.6812570209679308E-3</v>
      </c>
      <c r="I48" s="303"/>
      <c r="J48" s="302">
        <v>2.3134960287293114E-3</v>
      </c>
      <c r="K48" s="302">
        <v>7.1796552203235396E-4</v>
      </c>
      <c r="L48" s="302">
        <f t="shared" si="13"/>
        <v>3.0314615507616655E-3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2.0091487042187893E-3</v>
      </c>
      <c r="C49" s="302">
        <v>7.673850469757955E-3</v>
      </c>
      <c r="D49" s="302">
        <f t="shared" si="11"/>
        <v>9.6829991739767439E-3</v>
      </c>
      <c r="E49" s="303"/>
      <c r="F49" s="302">
        <v>8.9915422988788194E-4</v>
      </c>
      <c r="G49" s="302">
        <v>2.033301195951168E-3</v>
      </c>
      <c r="H49" s="302">
        <f t="shared" si="12"/>
        <v>2.9324554258390498E-3</v>
      </c>
      <c r="I49" s="303"/>
      <c r="J49" s="302">
        <v>3.3930050861722446E-4</v>
      </c>
      <c r="K49" s="302">
        <v>1.0883536899704671E-3</v>
      </c>
      <c r="L49" s="302">
        <f t="shared" si="13"/>
        <v>1.4276541985876914E-3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3.7178590073239423E-4</v>
      </c>
      <c r="C50" s="302">
        <v>0.12999181827534104</v>
      </c>
      <c r="D50" s="302">
        <f t="shared" si="11"/>
        <v>0.13036360417607343</v>
      </c>
      <c r="E50" s="303"/>
      <c r="F50" s="302">
        <v>1.0927828031812928E-4</v>
      </c>
      <c r="G50" s="302">
        <v>4.5684215832519255E-2</v>
      </c>
      <c r="H50" s="302">
        <f t="shared" si="12"/>
        <v>4.5793494112837382E-2</v>
      </c>
      <c r="I50" s="303"/>
      <c r="J50" s="302">
        <v>7.9617959721022306E-5</v>
      </c>
      <c r="K50" s="302">
        <v>2.1489946453429224E-2</v>
      </c>
      <c r="L50" s="302">
        <f t="shared" si="13"/>
        <v>2.1569564413150246E-2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2.4441896667096426E-3</v>
      </c>
      <c r="C51" s="302">
        <v>5.3438651058165941E-2</v>
      </c>
      <c r="D51" s="302">
        <f t="shared" si="11"/>
        <v>5.5882840724875586E-2</v>
      </c>
      <c r="E51" s="303"/>
      <c r="F51" s="302">
        <v>9.3853384415417036E-4</v>
      </c>
      <c r="G51" s="302">
        <v>1.6880981440408455E-3</v>
      </c>
      <c r="H51" s="302">
        <f t="shared" si="12"/>
        <v>2.6266319881950158E-3</v>
      </c>
      <c r="I51" s="303"/>
      <c r="J51" s="302">
        <v>3.5188914937362922E-4</v>
      </c>
      <c r="K51" s="302">
        <v>4.1345673490990488E-4</v>
      </c>
      <c r="L51" s="302">
        <f t="shared" si="13"/>
        <v>7.6534588428353416E-4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4.4417859431914793E-2</v>
      </c>
      <c r="C53" s="311">
        <f t="shared" ref="C53:L53" si="14">SUM(C43:C51)</f>
        <v>0.41558214056808473</v>
      </c>
      <c r="D53" s="311">
        <f t="shared" si="14"/>
        <v>0.45999999999999952</v>
      </c>
      <c r="E53" s="311"/>
      <c r="F53" s="311">
        <f t="shared" si="14"/>
        <v>2.2019307211540839E-2</v>
      </c>
      <c r="G53" s="311">
        <f t="shared" si="14"/>
        <v>0.1259806927884588</v>
      </c>
      <c r="H53" s="311">
        <f t="shared" si="14"/>
        <v>0.14799999999999963</v>
      </c>
      <c r="I53" s="311"/>
      <c r="J53" s="311">
        <f t="shared" si="14"/>
        <v>1.0122427440517572E-2</v>
      </c>
      <c r="K53" s="311">
        <f t="shared" si="14"/>
        <v>5.8877572559482491E-2</v>
      </c>
      <c r="L53" s="311">
        <f t="shared" si="14"/>
        <v>6.9000000000000061E-2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7.0944096690690975E-2</v>
      </c>
      <c r="C60" s="302">
        <v>0.16149154735628099</v>
      </c>
      <c r="D60" s="302">
        <f>SUM(B60:C60)</f>
        <v>0.23243564404697198</v>
      </c>
      <c r="E60" s="303"/>
      <c r="F60" s="302">
        <v>0.1342447489309275</v>
      </c>
      <c r="G60" s="302">
        <v>0.20184691360287255</v>
      </c>
      <c r="H60" s="302">
        <f>SUM(F60:G60)</f>
        <v>0.33609166253380007</v>
      </c>
      <c r="I60" s="303"/>
      <c r="J60" s="302">
        <v>0.10943679882180342</v>
      </c>
      <c r="K60" s="302">
        <v>0.1370212302845433</v>
      </c>
      <c r="L60" s="302">
        <f>SUM(J60:K60)</f>
        <v>0.24645802910634673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8.4894278470791354E-2</v>
      </c>
      <c r="C61" s="302">
        <v>0.10040953854429717</v>
      </c>
      <c r="D61" s="302">
        <f t="shared" ref="D61:D68" si="15">SUM(B61:C61)</f>
        <v>0.18530381701508852</v>
      </c>
      <c r="E61" s="303"/>
      <c r="F61" s="302">
        <v>0.16670553962636842</v>
      </c>
      <c r="G61" s="302">
        <v>0.14551747936432821</v>
      </c>
      <c r="H61" s="302">
        <f t="shared" ref="H61:H68" si="16">SUM(F61:G61)</f>
        <v>0.3122230189906966</v>
      </c>
      <c r="I61" s="303"/>
      <c r="J61" s="302">
        <v>0.1398638482862474</v>
      </c>
      <c r="K61" s="302">
        <v>0.1176655981846581</v>
      </c>
      <c r="L61" s="302">
        <f t="shared" ref="L61:L68" si="17">SUM(J61:K61)</f>
        <v>0.25752944647090548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0.10973813828574276</v>
      </c>
      <c r="C62" s="302">
        <v>0.14498684614523036</v>
      </c>
      <c r="D62" s="302">
        <f t="shared" si="15"/>
        <v>0.25472498443097313</v>
      </c>
      <c r="E62" s="303"/>
      <c r="F62" s="302">
        <v>0.18088913465434553</v>
      </c>
      <c r="G62" s="302">
        <v>0.1997381342589864</v>
      </c>
      <c r="H62" s="302">
        <f t="shared" si="16"/>
        <v>0.38062726891333193</v>
      </c>
      <c r="I62" s="303"/>
      <c r="J62" s="302">
        <v>0.13652355729554913</v>
      </c>
      <c r="K62" s="302">
        <v>0.11905303228207839</v>
      </c>
      <c r="L62" s="302">
        <f t="shared" si="17"/>
        <v>0.25557658957762752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0.17862564166443071</v>
      </c>
      <c r="C63" s="302">
        <v>7.6181091609533236E-2</v>
      </c>
      <c r="D63" s="302">
        <f t="shared" si="15"/>
        <v>0.25480673327396397</v>
      </c>
      <c r="E63" s="303"/>
      <c r="F63" s="302">
        <v>0.22331415705184929</v>
      </c>
      <c r="G63" s="302">
        <v>0.10150871531307996</v>
      </c>
      <c r="H63" s="302">
        <f t="shared" si="16"/>
        <v>0.32482287236492924</v>
      </c>
      <c r="I63" s="303"/>
      <c r="J63" s="302">
        <v>0.12696220543665482</v>
      </c>
      <c r="K63" s="302">
        <v>6.2535314151020982E-2</v>
      </c>
      <c r="L63" s="302">
        <f t="shared" si="17"/>
        <v>0.1894975195876758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7.7695615654904737E-2</v>
      </c>
      <c r="C64" s="302">
        <v>0.27124349059252406</v>
      </c>
      <c r="D64" s="302">
        <f t="shared" si="15"/>
        <v>0.3489391062474288</v>
      </c>
      <c r="E64" s="303"/>
      <c r="F64" s="302">
        <v>0.1591806806338362</v>
      </c>
      <c r="G64" s="302">
        <v>0.23385938254601057</v>
      </c>
      <c r="H64" s="302">
        <f t="shared" si="16"/>
        <v>0.39304006317984674</v>
      </c>
      <c r="I64" s="303"/>
      <c r="J64" s="302">
        <v>0.10525116813891938</v>
      </c>
      <c r="K64" s="302">
        <v>0.13810308237285793</v>
      </c>
      <c r="L64" s="302">
        <f t="shared" si="17"/>
        <v>0.24335425051177731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1.8948860313300953E-2</v>
      </c>
      <c r="C65" s="302">
        <v>1.2368028952396262E-2</v>
      </c>
      <c r="D65" s="302">
        <f t="shared" si="15"/>
        <v>3.1316889265697215E-2</v>
      </c>
      <c r="E65" s="303"/>
      <c r="F65" s="302">
        <v>3.3068057747312356E-2</v>
      </c>
      <c r="G65" s="302">
        <v>1.6265696488733702E-2</v>
      </c>
      <c r="H65" s="302">
        <f t="shared" si="16"/>
        <v>4.9333754236046058E-2</v>
      </c>
      <c r="I65" s="303"/>
      <c r="J65" s="302">
        <v>2.3928034287090529E-2</v>
      </c>
      <c r="K65" s="302">
        <v>1.1011042521687678E-2</v>
      </c>
      <c r="L65" s="302">
        <f t="shared" si="17"/>
        <v>3.4939076808778211E-2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9.2666622146990035E-2</v>
      </c>
      <c r="C66" s="302">
        <v>0.14381939668872201</v>
      </c>
      <c r="D66" s="302">
        <f t="shared" si="15"/>
        <v>0.23648601883571205</v>
      </c>
      <c r="E66" s="303"/>
      <c r="F66" s="302">
        <v>0.10560155161615924</v>
      </c>
      <c r="G66" s="302">
        <v>0.15856548377843074</v>
      </c>
      <c r="H66" s="302">
        <f t="shared" si="16"/>
        <v>0.26416703539458997</v>
      </c>
      <c r="I66" s="303"/>
      <c r="J66" s="302">
        <v>7.209477807232148E-2</v>
      </c>
      <c r="K66" s="302">
        <v>0.11198222555881771</v>
      </c>
      <c r="L66" s="302">
        <f t="shared" si="17"/>
        <v>0.18407700363113919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0.16569416892165745</v>
      </c>
      <c r="C67" s="302">
        <v>0.70471146136662588</v>
      </c>
      <c r="D67" s="302">
        <f t="shared" si="15"/>
        <v>0.87040563028828333</v>
      </c>
      <c r="E67" s="303"/>
      <c r="F67" s="302">
        <v>0.18824623697984622</v>
      </c>
      <c r="G67" s="302">
        <v>0.67078844023995632</v>
      </c>
      <c r="H67" s="302">
        <f t="shared" si="16"/>
        <v>0.85903467721980253</v>
      </c>
      <c r="I67" s="303"/>
      <c r="J67" s="302">
        <v>0.16416051080411126</v>
      </c>
      <c r="K67" s="302">
        <v>0.47198333405197646</v>
      </c>
      <c r="L67" s="302">
        <f t="shared" si="17"/>
        <v>0.63614384485608766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0.15723930649778481</v>
      </c>
      <c r="C68" s="302">
        <v>0.26334187009809418</v>
      </c>
      <c r="D68" s="302">
        <f t="shared" si="15"/>
        <v>0.42058117659587901</v>
      </c>
      <c r="E68" s="303"/>
      <c r="F68" s="302">
        <v>0.14905501002968291</v>
      </c>
      <c r="G68" s="302">
        <v>0.25460463713727072</v>
      </c>
      <c r="H68" s="302">
        <f t="shared" si="16"/>
        <v>0.40365964716695363</v>
      </c>
      <c r="I68" s="303"/>
      <c r="J68" s="302">
        <v>9.0806336199695262E-2</v>
      </c>
      <c r="K68" s="302">
        <v>0.12561790324996588</v>
      </c>
      <c r="L68" s="302">
        <f t="shared" si="17"/>
        <v>0.21642423944966116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0.95644672864629399</v>
      </c>
      <c r="C70" s="311">
        <f t="shared" ref="C70:L70" si="18">SUM(C60:C68)</f>
        <v>1.8785532713537041</v>
      </c>
      <c r="D70" s="311">
        <f t="shared" si="18"/>
        <v>2.8349999999999982</v>
      </c>
      <c r="E70" s="311"/>
      <c r="F70" s="311">
        <f t="shared" si="18"/>
        <v>1.3403051172703275</v>
      </c>
      <c r="G70" s="311">
        <f t="shared" si="18"/>
        <v>1.9826948827296691</v>
      </c>
      <c r="H70" s="311">
        <f t="shared" si="18"/>
        <v>3.3229999999999964</v>
      </c>
      <c r="I70" s="311"/>
      <c r="J70" s="311">
        <f t="shared" si="18"/>
        <v>0.96902723734239282</v>
      </c>
      <c r="K70" s="311">
        <f t="shared" si="18"/>
        <v>1.2949727626576066</v>
      </c>
      <c r="L70" s="311">
        <f t="shared" si="18"/>
        <v>2.2639999999999993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0.12168990590809758</v>
      </c>
      <c r="C77" s="302">
        <v>0.70837223316921039</v>
      </c>
      <c r="D77" s="302">
        <f>SUM(B77:C77)</f>
        <v>0.83006213907730797</v>
      </c>
      <c r="E77" s="303"/>
      <c r="F77" s="302">
        <v>0.20960454023484382</v>
      </c>
      <c r="G77" s="302">
        <v>0.62704055584315388</v>
      </c>
      <c r="H77" s="302">
        <f>SUM(F77:G77)</f>
        <v>0.83664509607799764</v>
      </c>
      <c r="I77" s="303"/>
      <c r="J77" s="302">
        <v>0.18347594381240476</v>
      </c>
      <c r="K77" s="302">
        <v>0.54752912109721308</v>
      </c>
      <c r="L77" s="302">
        <f>SUM(J77:K77)</f>
        <v>0.73100506490961781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0.13428295616521091</v>
      </c>
      <c r="C78" s="302">
        <v>0.83526734460863417</v>
      </c>
      <c r="D78" s="302">
        <f t="shared" ref="D78:D85" si="19">SUM(B78:C78)</f>
        <v>0.96955030077384508</v>
      </c>
      <c r="E78" s="303"/>
      <c r="F78" s="302">
        <v>0.19758423694886332</v>
      </c>
      <c r="G78" s="302">
        <v>0.83608490433862903</v>
      </c>
      <c r="H78" s="302">
        <f t="shared" ref="H78:H85" si="20">SUM(F78:G78)</f>
        <v>1.0336691412874923</v>
      </c>
      <c r="I78" s="303"/>
      <c r="J78" s="302">
        <v>0.16497617936832693</v>
      </c>
      <c r="K78" s="302">
        <v>0.79052422475984052</v>
      </c>
      <c r="L78" s="302">
        <f t="shared" ref="L78:L85" si="21">SUM(J78:K78)</f>
        <v>0.95550040412816739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0.15053414027685535</v>
      </c>
      <c r="C79" s="302">
        <v>0.47882982276747454</v>
      </c>
      <c r="D79" s="302">
        <f t="shared" si="19"/>
        <v>0.62936396304432995</v>
      </c>
      <c r="E79" s="303"/>
      <c r="F79" s="302">
        <v>0.18897092918951575</v>
      </c>
      <c r="G79" s="302">
        <v>0.44631581784454982</v>
      </c>
      <c r="H79" s="302">
        <f t="shared" si="20"/>
        <v>0.63528674703406551</v>
      </c>
      <c r="I79" s="303"/>
      <c r="J79" s="302">
        <v>0.13973069346424299</v>
      </c>
      <c r="K79" s="302">
        <v>0.34672428274920136</v>
      </c>
      <c r="L79" s="302">
        <f t="shared" si="21"/>
        <v>0.48645497621344436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0.27865889836391278</v>
      </c>
      <c r="C80" s="302">
        <v>0.13947828470930601</v>
      </c>
      <c r="D80" s="302">
        <f t="shared" si="19"/>
        <v>0.41813718307321879</v>
      </c>
      <c r="E80" s="303"/>
      <c r="F80" s="302">
        <v>0.27462032315145235</v>
      </c>
      <c r="G80" s="302">
        <v>0.12489751784241604</v>
      </c>
      <c r="H80" s="302">
        <f t="shared" si="20"/>
        <v>0.39951784099386839</v>
      </c>
      <c r="I80" s="303"/>
      <c r="J80" s="302">
        <v>0.1629495371121929</v>
      </c>
      <c r="K80" s="302">
        <v>0.12295261816642446</v>
      </c>
      <c r="L80" s="302">
        <f t="shared" si="21"/>
        <v>0.28590215527861734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7.4743548433755469E-2</v>
      </c>
      <c r="C81" s="302">
        <v>1.1969718283665336</v>
      </c>
      <c r="D81" s="302">
        <f t="shared" si="19"/>
        <v>1.2717153768002891</v>
      </c>
      <c r="E81" s="303"/>
      <c r="F81" s="302">
        <v>9.2533646991587365E-2</v>
      </c>
      <c r="G81" s="302">
        <v>0.75260220530085176</v>
      </c>
      <c r="H81" s="302">
        <f t="shared" si="20"/>
        <v>0.84513585229243915</v>
      </c>
      <c r="I81" s="303"/>
      <c r="J81" s="302">
        <v>0.13949364253531332</v>
      </c>
      <c r="K81" s="302">
        <v>0.53481609699297206</v>
      </c>
      <c r="L81" s="302">
        <f t="shared" si="21"/>
        <v>0.67430973952828532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3.6453140139113736E-2</v>
      </c>
      <c r="C82" s="302">
        <v>1.7917534518849223E-2</v>
      </c>
      <c r="D82" s="302">
        <f t="shared" si="19"/>
        <v>5.4370674657962956E-2</v>
      </c>
      <c r="E82" s="303"/>
      <c r="F82" s="302">
        <v>4.2740838684761376E-2</v>
      </c>
      <c r="G82" s="302">
        <v>1.3623395794793396E-2</v>
      </c>
      <c r="H82" s="302">
        <f t="shared" si="20"/>
        <v>5.636423447955477E-2</v>
      </c>
      <c r="I82" s="303"/>
      <c r="J82" s="302">
        <v>4.1211517661363092E-2</v>
      </c>
      <c r="K82" s="302">
        <v>1.7326274086025183E-2</v>
      </c>
      <c r="L82" s="302">
        <f t="shared" si="21"/>
        <v>5.8537791747388275E-2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6.644860443455633E-2</v>
      </c>
      <c r="C83" s="302">
        <v>0.12215677455253526</v>
      </c>
      <c r="D83" s="302">
        <f t="shared" si="19"/>
        <v>0.18860537898709159</v>
      </c>
      <c r="E83" s="303"/>
      <c r="F83" s="302">
        <v>6.9369263935027708E-2</v>
      </c>
      <c r="G83" s="302">
        <v>9.4341636957215397E-2</v>
      </c>
      <c r="H83" s="302">
        <f t="shared" si="20"/>
        <v>0.16371090089224311</v>
      </c>
      <c r="I83" s="303"/>
      <c r="J83" s="302">
        <v>5.8259808508376039E-2</v>
      </c>
      <c r="K83" s="302">
        <v>9.6103639945291391E-2</v>
      </c>
      <c r="L83" s="302">
        <f t="shared" si="21"/>
        <v>0.15436344845366742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0.25576121336881408</v>
      </c>
      <c r="C84" s="302">
        <v>0.5959883457421683</v>
      </c>
      <c r="D84" s="302">
        <f t="shared" si="19"/>
        <v>0.85174955911098238</v>
      </c>
      <c r="E84" s="303"/>
      <c r="F84" s="302">
        <v>0.18711748970988437</v>
      </c>
      <c r="G84" s="302">
        <v>0.35677074651207019</v>
      </c>
      <c r="H84" s="302">
        <f t="shared" si="20"/>
        <v>0.54388823622195459</v>
      </c>
      <c r="I84" s="303"/>
      <c r="J84" s="302">
        <v>0.17444701695348669</v>
      </c>
      <c r="K84" s="302">
        <v>0.33671940537501643</v>
      </c>
      <c r="L84" s="302">
        <f t="shared" si="21"/>
        <v>0.51116642232850307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6.168333661033145E-2</v>
      </c>
      <c r="C85" s="302">
        <v>0.19076208786464929</v>
      </c>
      <c r="D85" s="302">
        <f t="shared" si="19"/>
        <v>0.25244542447498075</v>
      </c>
      <c r="E85" s="303"/>
      <c r="F85" s="302">
        <v>5.918761032518445E-2</v>
      </c>
      <c r="G85" s="302">
        <v>0.11359434039519507</v>
      </c>
      <c r="H85" s="302">
        <f t="shared" si="20"/>
        <v>0.17278195072037952</v>
      </c>
      <c r="I85" s="303"/>
      <c r="J85" s="302">
        <v>5.4841716460530217E-2</v>
      </c>
      <c r="K85" s="302">
        <v>6.7918280951778112E-2</v>
      </c>
      <c r="L85" s="302">
        <f t="shared" si="21"/>
        <v>0.12275999741230834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1.180255743700648</v>
      </c>
      <c r="C87" s="311">
        <f t="shared" ref="C87:D87" si="22">SUM(C77:C85)</f>
        <v>4.2857442562993606</v>
      </c>
      <c r="D87" s="311">
        <f t="shared" si="22"/>
        <v>5.4660000000000082</v>
      </c>
      <c r="E87" s="311"/>
      <c r="F87" s="311">
        <f t="shared" ref="F87:H87" si="23">SUM(F77:F85)</f>
        <v>1.3217288791711206</v>
      </c>
      <c r="G87" s="311">
        <f t="shared" si="23"/>
        <v>3.3652711208288744</v>
      </c>
      <c r="H87" s="311">
        <f t="shared" si="23"/>
        <v>4.6869999999999949</v>
      </c>
      <c r="I87" s="311"/>
      <c r="J87" s="311">
        <f t="shared" ref="J87:L87" si="24">SUM(J77:J85)</f>
        <v>1.119386055876237</v>
      </c>
      <c r="K87" s="311">
        <f t="shared" si="24"/>
        <v>2.8606139441237621</v>
      </c>
      <c r="L87" s="311">
        <f t="shared" si="24"/>
        <v>3.9799999999999991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0.42242917867015445</v>
      </c>
      <c r="C94" s="302">
        <v>2.0502437306285026</v>
      </c>
      <c r="D94" s="302">
        <f>SUM(B94:C94)</f>
        <v>2.472672909298657</v>
      </c>
      <c r="E94" s="303"/>
      <c r="F94" s="302">
        <v>0.7498953734343925</v>
      </c>
      <c r="G94" s="302">
        <v>2.5143381563265068</v>
      </c>
      <c r="H94" s="302">
        <f>SUM(F94:G94)</f>
        <v>3.2642335297608991</v>
      </c>
      <c r="I94" s="303"/>
      <c r="J94" s="302">
        <v>0.75076946980062642</v>
      </c>
      <c r="K94" s="302">
        <v>2.4350896085416673</v>
      </c>
      <c r="L94" s="302">
        <f>SUM(J94:K94)</f>
        <v>3.1858590783422938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0.46395193051401656</v>
      </c>
      <c r="C95" s="302">
        <v>2.542537599442769</v>
      </c>
      <c r="D95" s="302">
        <f t="shared" ref="D95:D102" si="25">SUM(B95:C95)</f>
        <v>3.0064895299567858</v>
      </c>
      <c r="E95" s="303"/>
      <c r="F95" s="302">
        <v>0.87629715119160423</v>
      </c>
      <c r="G95" s="302">
        <v>3.5723648159762269</v>
      </c>
      <c r="H95" s="302">
        <f t="shared" ref="H95:H102" si="26">SUM(F95:G95)</f>
        <v>4.4486619671678316</v>
      </c>
      <c r="I95" s="303"/>
      <c r="J95" s="302">
        <v>0.92078866369505796</v>
      </c>
      <c r="K95" s="302">
        <v>4.0214795385132645</v>
      </c>
      <c r="L95" s="302">
        <f t="shared" ref="L95:L102" si="27">SUM(J95:K95)</f>
        <v>4.9422682022083224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0.5589929907017599</v>
      </c>
      <c r="C96" s="302">
        <v>1.5720026958415965</v>
      </c>
      <c r="D96" s="302">
        <f t="shared" si="25"/>
        <v>2.1309956865433564</v>
      </c>
      <c r="E96" s="303"/>
      <c r="F96" s="302">
        <v>0.93470189379829371</v>
      </c>
      <c r="G96" s="302">
        <v>2.0523316106685816</v>
      </c>
      <c r="H96" s="302">
        <f t="shared" si="26"/>
        <v>2.9870335044668752</v>
      </c>
      <c r="I96" s="303"/>
      <c r="J96" s="302">
        <v>0.87176370511356782</v>
      </c>
      <c r="K96" s="302">
        <v>1.8267317900620481</v>
      </c>
      <c r="L96" s="302">
        <f t="shared" si="27"/>
        <v>2.6984954951756159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1.0439491989648979</v>
      </c>
      <c r="C97" s="302">
        <v>0.73210823398730396</v>
      </c>
      <c r="D97" s="302">
        <f t="shared" si="25"/>
        <v>1.7760574329522019</v>
      </c>
      <c r="E97" s="303"/>
      <c r="F97" s="302">
        <v>1.2988036581052125</v>
      </c>
      <c r="G97" s="302">
        <v>0.88589591251031552</v>
      </c>
      <c r="H97" s="302">
        <f t="shared" si="26"/>
        <v>2.1846995706155279</v>
      </c>
      <c r="I97" s="303"/>
      <c r="J97" s="302">
        <v>1.0117194898736845</v>
      </c>
      <c r="K97" s="302">
        <v>0.8723418892905529</v>
      </c>
      <c r="L97" s="302">
        <f t="shared" si="27"/>
        <v>1.8840613791642373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0.25912017803779958</v>
      </c>
      <c r="C98" s="302">
        <v>6.3839395465519848</v>
      </c>
      <c r="D98" s="302">
        <f t="shared" si="25"/>
        <v>6.6430597245897847</v>
      </c>
      <c r="E98" s="303"/>
      <c r="F98" s="302">
        <v>0.47492333316499696</v>
      </c>
      <c r="G98" s="302">
        <v>5.7266506234519392</v>
      </c>
      <c r="H98" s="302">
        <f t="shared" si="26"/>
        <v>6.2015739566169366</v>
      </c>
      <c r="I98" s="303"/>
      <c r="J98" s="302">
        <v>0.69071522259745299</v>
      </c>
      <c r="K98" s="302">
        <v>4.582476630895032</v>
      </c>
      <c r="L98" s="302">
        <f t="shared" si="27"/>
        <v>5.2731918534924853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7.1883398600906076E-2</v>
      </c>
      <c r="C99" s="302">
        <v>0.123733574163575</v>
      </c>
      <c r="D99" s="302">
        <f t="shared" si="25"/>
        <v>0.19561697276448109</v>
      </c>
      <c r="E99" s="303"/>
      <c r="F99" s="302">
        <v>0.17628132344218334</v>
      </c>
      <c r="G99" s="302">
        <v>0.15229925482269219</v>
      </c>
      <c r="H99" s="302">
        <f t="shared" si="26"/>
        <v>0.32858057826487552</v>
      </c>
      <c r="I99" s="303"/>
      <c r="J99" s="302">
        <v>0.16958395092275497</v>
      </c>
      <c r="K99" s="302">
        <v>0.21602790243297129</v>
      </c>
      <c r="L99" s="302">
        <f t="shared" si="27"/>
        <v>0.38561185335572623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0.26079756311381852</v>
      </c>
      <c r="C100" s="302">
        <v>0.39413149990434337</v>
      </c>
      <c r="D100" s="302">
        <f t="shared" si="25"/>
        <v>0.65492906301816189</v>
      </c>
      <c r="E100" s="303"/>
      <c r="F100" s="302">
        <v>0.3193729452108755</v>
      </c>
      <c r="G100" s="302">
        <v>0.41224300482673387</v>
      </c>
      <c r="H100" s="302">
        <f t="shared" si="26"/>
        <v>0.73161595003760937</v>
      </c>
      <c r="I100" s="303"/>
      <c r="J100" s="302">
        <v>0.29989612351670708</v>
      </c>
      <c r="K100" s="302">
        <v>0.45016253458419669</v>
      </c>
      <c r="L100" s="302">
        <f t="shared" si="27"/>
        <v>0.75005865810090377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0.4412702155831264</v>
      </c>
      <c r="C101" s="302">
        <v>2.7570307437898616</v>
      </c>
      <c r="D101" s="302">
        <f t="shared" si="25"/>
        <v>3.1983009593729879</v>
      </c>
      <c r="E101" s="303"/>
      <c r="F101" s="302">
        <v>0.60483348904044898</v>
      </c>
      <c r="G101" s="302">
        <v>2.4545817132804104</v>
      </c>
      <c r="H101" s="302">
        <f t="shared" si="26"/>
        <v>3.0594152023208592</v>
      </c>
      <c r="I101" s="303"/>
      <c r="J101" s="302">
        <v>0.62405381805205551</v>
      </c>
      <c r="K101" s="302">
        <v>2.4112856612556968</v>
      </c>
      <c r="L101" s="302">
        <f t="shared" si="27"/>
        <v>3.0353394793077522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0.19936615232718635</v>
      </c>
      <c r="C102" s="302">
        <v>1.0915115691763877</v>
      </c>
      <c r="D102" s="302">
        <f t="shared" si="25"/>
        <v>1.290877721503574</v>
      </c>
      <c r="E102" s="303"/>
      <c r="F102" s="302">
        <v>0.29163051338478141</v>
      </c>
      <c r="G102" s="302">
        <v>0.94755522736381192</v>
      </c>
      <c r="H102" s="302">
        <f t="shared" si="26"/>
        <v>1.2391857407485933</v>
      </c>
      <c r="I102" s="303"/>
      <c r="J102" s="302">
        <v>0.24248567560645032</v>
      </c>
      <c r="K102" s="302">
        <v>0.63962832524618785</v>
      </c>
      <c r="L102" s="302">
        <f t="shared" si="27"/>
        <v>0.88211400085263814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3.7217608065136654</v>
      </c>
      <c r="C104" s="311">
        <f t="shared" ref="C104:D104" si="28">SUM(C94:C102)</f>
        <v>17.647239193486321</v>
      </c>
      <c r="D104" s="311">
        <f t="shared" si="28"/>
        <v>21.368999999999989</v>
      </c>
      <c r="E104" s="311"/>
      <c r="F104" s="311">
        <f t="shared" ref="F104:H104" si="29">SUM(F94:F102)</f>
        <v>5.7267396807727895</v>
      </c>
      <c r="G104" s="311">
        <f t="shared" si="29"/>
        <v>18.718260319227216</v>
      </c>
      <c r="H104" s="311">
        <f t="shared" si="29"/>
        <v>24.445000000000011</v>
      </c>
      <c r="I104" s="311"/>
      <c r="J104" s="311">
        <f t="shared" ref="J104:L104" si="30">SUM(J94:J102)</f>
        <v>5.5817761191783575</v>
      </c>
      <c r="K104" s="311">
        <f t="shared" si="30"/>
        <v>17.455223880821617</v>
      </c>
      <c r="L104" s="311">
        <f t="shared" si="30"/>
        <v>23.036999999999974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1.0393304243959607E-2</v>
      </c>
      <c r="C111" s="302">
        <v>3.3099879394691376E-2</v>
      </c>
      <c r="D111" s="302">
        <f>SUM(B111:C111)</f>
        <v>4.3493183638650984E-2</v>
      </c>
      <c r="E111" s="303"/>
      <c r="F111" s="302">
        <v>2.18855014081904E-2</v>
      </c>
      <c r="G111" s="302">
        <v>5.6461192825621669E-2</v>
      </c>
      <c r="H111" s="302">
        <f>SUM(F111:G111)</f>
        <v>7.8346694233812075E-2</v>
      </c>
      <c r="I111" s="303"/>
      <c r="J111" s="302">
        <v>2.1478793293278502E-2</v>
      </c>
      <c r="K111" s="302">
        <v>5.3739816252394934E-2</v>
      </c>
      <c r="L111" s="302">
        <f>SUM(J111:K111)</f>
        <v>7.5218609545673443E-2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1.9631262464896694E-2</v>
      </c>
      <c r="C112" s="302">
        <v>9.4486071258467266E-2</v>
      </c>
      <c r="D112" s="302">
        <f t="shared" ref="D112:D119" si="31">SUM(B112:C112)</f>
        <v>0.11411733372336397</v>
      </c>
      <c r="E112" s="303"/>
      <c r="F112" s="302">
        <v>4.4761213798482469E-2</v>
      </c>
      <c r="G112" s="302">
        <v>0.1900203214441161</v>
      </c>
      <c r="H112" s="302">
        <f t="shared" ref="H112:H119" si="32">SUM(F112:G112)</f>
        <v>0.23478153524259857</v>
      </c>
      <c r="I112" s="303"/>
      <c r="J112" s="302">
        <v>5.0076350603891255E-2</v>
      </c>
      <c r="K112" s="302">
        <v>0.18628546400100524</v>
      </c>
      <c r="L112" s="302">
        <f t="shared" ref="L112:L119" si="33">SUM(J112:K112)</f>
        <v>0.2363618146048965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1.915979534020763E-2</v>
      </c>
      <c r="C113" s="302">
        <v>5.8073452301044881E-2</v>
      </c>
      <c r="D113" s="302">
        <f t="shared" si="31"/>
        <v>7.7233247641252514E-2</v>
      </c>
      <c r="E113" s="303"/>
      <c r="F113" s="302">
        <v>3.865092088223001E-2</v>
      </c>
      <c r="G113" s="302">
        <v>0.11646499732566741</v>
      </c>
      <c r="H113" s="302">
        <f t="shared" si="32"/>
        <v>0.15511591820789741</v>
      </c>
      <c r="I113" s="303"/>
      <c r="J113" s="302">
        <v>3.5189540565913176E-2</v>
      </c>
      <c r="K113" s="302">
        <v>9.0549178023516877E-2</v>
      </c>
      <c r="L113" s="302">
        <f t="shared" si="33"/>
        <v>0.12573871858943006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7.6308649540546017E-2</v>
      </c>
      <c r="C114" s="302">
        <v>4.9298117859177849E-2</v>
      </c>
      <c r="D114" s="302">
        <f t="shared" si="31"/>
        <v>0.12560676739972387</v>
      </c>
      <c r="E114" s="303"/>
      <c r="F114" s="302">
        <v>0.11684838828570841</v>
      </c>
      <c r="G114" s="302">
        <v>9.7807391523841811E-2</v>
      </c>
      <c r="H114" s="302">
        <f t="shared" si="32"/>
        <v>0.21465577980955022</v>
      </c>
      <c r="I114" s="303"/>
      <c r="J114" s="302">
        <v>8.0071646594959051E-2</v>
      </c>
      <c r="K114" s="302">
        <v>8.6018385860681959E-2</v>
      </c>
      <c r="L114" s="302">
        <f t="shared" si="33"/>
        <v>0.16609003245564102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4.7557476685412183E-3</v>
      </c>
      <c r="C115" s="302">
        <v>7.7223482766123272E-2</v>
      </c>
      <c r="D115" s="302">
        <f t="shared" si="31"/>
        <v>8.1979230434664485E-2</v>
      </c>
      <c r="E115" s="303"/>
      <c r="F115" s="302">
        <v>9.0314556854651402E-3</v>
      </c>
      <c r="G115" s="302">
        <v>0.10092399250785554</v>
      </c>
      <c r="H115" s="302">
        <f t="shared" si="32"/>
        <v>0.10995544819332068</v>
      </c>
      <c r="I115" s="303"/>
      <c r="J115" s="302">
        <v>2.2647452500092143E-2</v>
      </c>
      <c r="K115" s="302">
        <v>6.2902951894866416E-2</v>
      </c>
      <c r="L115" s="302">
        <f t="shared" si="33"/>
        <v>8.5550404394958562E-2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3.4548192088919407E-3</v>
      </c>
      <c r="C116" s="302">
        <v>1.2558059185739701E-2</v>
      </c>
      <c r="D116" s="302">
        <f t="shared" si="31"/>
        <v>1.6012878394631641E-2</v>
      </c>
      <c r="E116" s="303"/>
      <c r="F116" s="302">
        <v>5.4301183740570868E-3</v>
      </c>
      <c r="G116" s="302">
        <v>2.3932689640772088E-2</v>
      </c>
      <c r="H116" s="302">
        <f t="shared" si="32"/>
        <v>2.9362808014829177E-2</v>
      </c>
      <c r="I116" s="303"/>
      <c r="J116" s="302">
        <v>4.2784298444833585E-3</v>
      </c>
      <c r="K116" s="302">
        <v>2.7081124475672978E-2</v>
      </c>
      <c r="L116" s="302">
        <f t="shared" si="33"/>
        <v>3.1359554320156337E-2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4.378104058402351E-2</v>
      </c>
      <c r="C117" s="302">
        <v>7.317807793288271E-2</v>
      </c>
      <c r="D117" s="302">
        <f t="shared" si="31"/>
        <v>0.11695911851690621</v>
      </c>
      <c r="E117" s="303"/>
      <c r="F117" s="302">
        <v>8.1944811948864618E-2</v>
      </c>
      <c r="G117" s="302">
        <v>0.13487721151263138</v>
      </c>
      <c r="H117" s="302">
        <f t="shared" si="32"/>
        <v>0.21682202346149598</v>
      </c>
      <c r="I117" s="303"/>
      <c r="J117" s="302">
        <v>9.3496240946803422E-2</v>
      </c>
      <c r="K117" s="302">
        <v>0.15344147793488583</v>
      </c>
      <c r="L117" s="302">
        <f t="shared" si="33"/>
        <v>0.24693771888168925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9.2886866895347238E-4</v>
      </c>
      <c r="C118" s="302">
        <v>3.8735163178563063E-2</v>
      </c>
      <c r="D118" s="302">
        <f t="shared" si="31"/>
        <v>3.9664031847516538E-2</v>
      </c>
      <c r="E118" s="303"/>
      <c r="F118" s="302">
        <v>1.3233151908907919E-3</v>
      </c>
      <c r="G118" s="302">
        <v>5.2554100640743236E-2</v>
      </c>
      <c r="H118" s="302">
        <f t="shared" si="32"/>
        <v>5.387741583163403E-2</v>
      </c>
      <c r="I118" s="303"/>
      <c r="J118" s="302">
        <v>2.1383326926528276E-3</v>
      </c>
      <c r="K118" s="302">
        <v>5.8686332640590214E-2</v>
      </c>
      <c r="L118" s="302">
        <f t="shared" si="33"/>
        <v>6.0824665333243044E-2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4.1405355945562531E-3</v>
      </c>
      <c r="C119" s="302">
        <v>1.1793672808733906E-2</v>
      </c>
      <c r="D119" s="302">
        <f t="shared" si="31"/>
        <v>1.593420840329016E-2</v>
      </c>
      <c r="E119" s="303"/>
      <c r="F119" s="302">
        <v>6.6677866742175049E-3</v>
      </c>
      <c r="G119" s="302">
        <v>1.7414590330644589E-2</v>
      </c>
      <c r="H119" s="302">
        <f t="shared" si="32"/>
        <v>2.4082377004862092E-2</v>
      </c>
      <c r="I119" s="303"/>
      <c r="J119" s="302">
        <v>3.6418367823330368E-3</v>
      </c>
      <c r="K119" s="302">
        <v>1.1276645091976682E-2</v>
      </c>
      <c r="L119" s="302">
        <f t="shared" si="33"/>
        <v>1.4918481874309719E-2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0.18255402331457637</v>
      </c>
      <c r="C121" s="311">
        <f t="shared" ref="C121:D121" si="34">SUM(C111:C119)</f>
        <v>0.44844597668542402</v>
      </c>
      <c r="D121" s="311">
        <f t="shared" si="34"/>
        <v>0.63100000000000045</v>
      </c>
      <c r="E121" s="311"/>
      <c r="F121" s="311">
        <f t="shared" ref="F121:H121" si="35">SUM(F111:F119)</f>
        <v>0.32654351224810646</v>
      </c>
      <c r="G121" s="311">
        <f t="shared" si="35"/>
        <v>0.79045648775189403</v>
      </c>
      <c r="H121" s="311">
        <f t="shared" si="35"/>
        <v>1.1170000000000002</v>
      </c>
      <c r="I121" s="311"/>
      <c r="J121" s="311">
        <f t="shared" ref="J121:L121" si="36">SUM(J111:J119)</f>
        <v>0.31301862382440682</v>
      </c>
      <c r="K121" s="311">
        <f t="shared" si="36"/>
        <v>0.72998137617559111</v>
      </c>
      <c r="L121" s="311">
        <f t="shared" si="36"/>
        <v>1.0429999999999982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6.1722955000326318E-2</v>
      </c>
      <c r="C128" s="302">
        <v>0.29697381061471423</v>
      </c>
      <c r="D128" s="302">
        <f>SUM(B128:C128)</f>
        <v>0.35869676561504055</v>
      </c>
      <c r="E128" s="303"/>
      <c r="F128" s="302">
        <v>6.8489720668441292E-2</v>
      </c>
      <c r="G128" s="302">
        <v>0.32477857739167737</v>
      </c>
      <c r="H128" s="302">
        <f>SUM(F128:G128)</f>
        <v>0.39326829806011865</v>
      </c>
      <c r="I128" s="303"/>
      <c r="J128" s="302">
        <v>9.4482637884571924E-2</v>
      </c>
      <c r="K128" s="302">
        <v>0.3691200522131069</v>
      </c>
      <c r="L128" s="302">
        <f>SUM(J128:K128)</f>
        <v>0.46360269009767885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9.0695949060727546E-2</v>
      </c>
      <c r="C129" s="302">
        <v>0.21090261237828503</v>
      </c>
      <c r="D129" s="302">
        <f t="shared" ref="D129:D136" si="37">SUM(B129:C129)</f>
        <v>0.30159856143901259</v>
      </c>
      <c r="E129" s="303"/>
      <c r="F129" s="302">
        <v>0.11308468923070282</v>
      </c>
      <c r="G129" s="302">
        <v>0.31666772591739534</v>
      </c>
      <c r="H129" s="302">
        <f t="shared" ref="H129:H136" si="38">SUM(F129:G129)</f>
        <v>0.42975241514809814</v>
      </c>
      <c r="I129" s="303"/>
      <c r="J129" s="302">
        <v>0.16993079304875949</v>
      </c>
      <c r="K129" s="302">
        <v>0.38165510171121481</v>
      </c>
      <c r="L129" s="302">
        <f t="shared" ref="L129:L136" si="39">SUM(J129:K129)</f>
        <v>0.55158589475997433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0.1191911383628456</v>
      </c>
      <c r="C130" s="302">
        <v>0.16929309562102821</v>
      </c>
      <c r="D130" s="302">
        <f t="shared" si="37"/>
        <v>0.28848423398387379</v>
      </c>
      <c r="E130" s="303"/>
      <c r="F130" s="302">
        <v>0.13267044730655267</v>
      </c>
      <c r="G130" s="302">
        <v>0.24477637062173638</v>
      </c>
      <c r="H130" s="302">
        <f t="shared" si="38"/>
        <v>0.37744681792828905</v>
      </c>
      <c r="I130" s="303"/>
      <c r="J130" s="302">
        <v>0.15502376107100077</v>
      </c>
      <c r="K130" s="302">
        <v>0.23702521879583102</v>
      </c>
      <c r="L130" s="302">
        <f t="shared" si="39"/>
        <v>0.39204897986683179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0.17291274753651267</v>
      </c>
      <c r="C131" s="302">
        <v>7.612451299082236E-2</v>
      </c>
      <c r="D131" s="302">
        <f t="shared" si="37"/>
        <v>0.24903726052733505</v>
      </c>
      <c r="E131" s="303"/>
      <c r="F131" s="302">
        <v>0.1595888935265557</v>
      </c>
      <c r="G131" s="302">
        <v>0.11330714745920048</v>
      </c>
      <c r="H131" s="302">
        <f t="shared" si="38"/>
        <v>0.27289604098575615</v>
      </c>
      <c r="I131" s="303"/>
      <c r="J131" s="302">
        <v>0.12814695039414919</v>
      </c>
      <c r="K131" s="302">
        <v>0.14058199222257889</v>
      </c>
      <c r="L131" s="302">
        <f t="shared" si="39"/>
        <v>0.26872894261672808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5.942795283846071E-2</v>
      </c>
      <c r="C132" s="302">
        <v>0.40873272017053025</v>
      </c>
      <c r="D132" s="302">
        <f t="shared" si="37"/>
        <v>0.46816067300899095</v>
      </c>
      <c r="E132" s="303"/>
      <c r="F132" s="302">
        <v>4.6772499516918642E-2</v>
      </c>
      <c r="G132" s="302">
        <v>0.26531951673486587</v>
      </c>
      <c r="H132" s="302">
        <f t="shared" si="38"/>
        <v>0.31209201625178451</v>
      </c>
      <c r="I132" s="303"/>
      <c r="J132" s="302">
        <v>0.12592364458502051</v>
      </c>
      <c r="K132" s="302">
        <v>0.25361341069775156</v>
      </c>
      <c r="L132" s="302">
        <f t="shared" si="39"/>
        <v>0.37953705528277204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3.8865642083855088E-2</v>
      </c>
      <c r="C133" s="302">
        <v>2.5842292155770243E-2</v>
      </c>
      <c r="D133" s="302">
        <f t="shared" si="37"/>
        <v>6.4707934239625328E-2</v>
      </c>
      <c r="E133" s="303"/>
      <c r="F133" s="302">
        <v>2.5489095346394472E-2</v>
      </c>
      <c r="G133" s="302">
        <v>3.3720240048109008E-2</v>
      </c>
      <c r="H133" s="302">
        <f t="shared" si="38"/>
        <v>5.920933539450348E-2</v>
      </c>
      <c r="I133" s="303"/>
      <c r="J133" s="302">
        <v>2.4282573270236453E-2</v>
      </c>
      <c r="K133" s="302">
        <v>3.9290889312379798E-2</v>
      </c>
      <c r="L133" s="302">
        <f t="shared" si="39"/>
        <v>6.3573462582616258E-2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5.9241131134919439E-2</v>
      </c>
      <c r="C134" s="302">
        <v>8.3477350602353825E-2</v>
      </c>
      <c r="D134" s="302">
        <f>SUM(B134:C134)</f>
        <v>0.14271848173727325</v>
      </c>
      <c r="E134" s="303"/>
      <c r="F134" s="302">
        <v>7.0543119411126606E-2</v>
      </c>
      <c r="G134" s="302">
        <v>9.3367282711343452E-2</v>
      </c>
      <c r="H134" s="302">
        <f t="shared" si="38"/>
        <v>0.16391040212247004</v>
      </c>
      <c r="I134" s="303"/>
      <c r="J134" s="302">
        <v>9.2382045687109018E-2</v>
      </c>
      <c r="K134" s="302">
        <v>0.12014933340754232</v>
      </c>
      <c r="L134" s="302">
        <f t="shared" si="39"/>
        <v>0.21253137909465133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4.5460536825018265E-2</v>
      </c>
      <c r="C135" s="302">
        <v>0.65159074268771588</v>
      </c>
      <c r="D135" s="302">
        <f t="shared" si="37"/>
        <v>0.69705127951273416</v>
      </c>
      <c r="E135" s="303"/>
      <c r="F135" s="302">
        <v>3.5268036230682087E-2</v>
      </c>
      <c r="G135" s="302">
        <v>0.76494791108462823</v>
      </c>
      <c r="H135" s="302">
        <f t="shared" si="38"/>
        <v>0.80021594731531032</v>
      </c>
      <c r="I135" s="303"/>
      <c r="J135" s="302">
        <v>4.5540499857020418E-2</v>
      </c>
      <c r="K135" s="302">
        <v>0.93662079795093744</v>
      </c>
      <c r="L135" s="302">
        <f t="shared" si="39"/>
        <v>0.98216129780795791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6.5312030723182951E-2</v>
      </c>
      <c r="C136" s="302">
        <v>0.38823277921293708</v>
      </c>
      <c r="D136" s="302">
        <f t="shared" si="37"/>
        <v>0.45354480993612001</v>
      </c>
      <c r="E136" s="303"/>
      <c r="F136" s="302">
        <v>4.2076126944385776E-2</v>
      </c>
      <c r="G136" s="302">
        <v>0.4611325998492864</v>
      </c>
      <c r="H136" s="302">
        <f t="shared" si="38"/>
        <v>0.50320872679367212</v>
      </c>
      <c r="I136" s="303"/>
      <c r="J136" s="302">
        <v>3.0942527482250817E-2</v>
      </c>
      <c r="K136" s="302">
        <v>0.4622877704085408</v>
      </c>
      <c r="L136" s="302">
        <f t="shared" si="39"/>
        <v>0.49323029789079159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0.71283008356584865</v>
      </c>
      <c r="C138" s="311">
        <f t="shared" ref="C138" si="40">SUM(C128:C136)</f>
        <v>2.311169916434157</v>
      </c>
      <c r="D138" s="311">
        <f>SUM(D128:D136)</f>
        <v>3.0240000000000054</v>
      </c>
      <c r="E138" s="311"/>
      <c r="F138" s="311">
        <f t="shared" ref="F138:H138" si="41">SUM(F128:F136)</f>
        <v>0.69398262818175993</v>
      </c>
      <c r="G138" s="311">
        <f t="shared" si="41"/>
        <v>2.6180173718182425</v>
      </c>
      <c r="H138" s="311">
        <f t="shared" si="41"/>
        <v>3.3120000000000029</v>
      </c>
      <c r="I138" s="311"/>
      <c r="J138" s="311">
        <f t="shared" ref="J138:L138" si="42">SUM(J128:J136)</f>
        <v>0.86665543328011851</v>
      </c>
      <c r="K138" s="311">
        <f t="shared" si="42"/>
        <v>2.9403445667198835</v>
      </c>
      <c r="L138" s="311">
        <f t="shared" si="42"/>
        <v>3.8070000000000022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0.37104435903458449</v>
      </c>
      <c r="C145" s="302">
        <v>1.4766330491168618</v>
      </c>
      <c r="D145" s="302">
        <f>SUM(B145:C145)</f>
        <v>1.8476774081514462</v>
      </c>
      <c r="E145" s="303"/>
      <c r="F145" s="302">
        <v>0.73530743144985999</v>
      </c>
      <c r="G145" s="302">
        <v>2.3992362598854129</v>
      </c>
      <c r="H145" s="302">
        <f>SUM(F145:G145)</f>
        <v>3.1345436913352729</v>
      </c>
      <c r="I145" s="303"/>
      <c r="J145" s="302">
        <v>0.97165745321606833</v>
      </c>
      <c r="K145" s="302">
        <v>2.5793411763003333</v>
      </c>
      <c r="L145" s="302">
        <f>SUM(J145:K145)</f>
        <v>3.5509986295164016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0.36977115491249229</v>
      </c>
      <c r="C146" s="302">
        <v>1.8570368305785063</v>
      </c>
      <c r="D146" s="302">
        <f t="shared" ref="D146:D153" si="43">SUM(B146:C146)</f>
        <v>2.2268079854909986</v>
      </c>
      <c r="E146" s="303"/>
      <c r="F146" s="302">
        <v>0.62373382564291013</v>
      </c>
      <c r="G146" s="302">
        <v>3.1647780767884646</v>
      </c>
      <c r="H146" s="302">
        <f t="shared" ref="H146:H153" si="44">SUM(F146:G146)</f>
        <v>3.7885119024313747</v>
      </c>
      <c r="I146" s="303"/>
      <c r="J146" s="302">
        <v>0.87708855006620112</v>
      </c>
      <c r="K146" s="302">
        <v>4.0440959078268071</v>
      </c>
      <c r="L146" s="302">
        <f t="shared" ref="L146:L153" si="45">SUM(J146:K146)</f>
        <v>4.9211844578930082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0.31262947246940681</v>
      </c>
      <c r="C147" s="302">
        <v>0.92348102203470994</v>
      </c>
      <c r="D147" s="302">
        <f t="shared" si="43"/>
        <v>1.2361104945041168</v>
      </c>
      <c r="E147" s="303"/>
      <c r="F147" s="302">
        <v>0.46608372031773238</v>
      </c>
      <c r="G147" s="302">
        <v>1.526835356169649</v>
      </c>
      <c r="H147" s="302">
        <f t="shared" si="44"/>
        <v>1.9929190764873814</v>
      </c>
      <c r="I147" s="303"/>
      <c r="J147" s="302">
        <v>0.58605945529729331</v>
      </c>
      <c r="K147" s="302">
        <v>1.5348101005359795</v>
      </c>
      <c r="L147" s="302">
        <f t="shared" si="45"/>
        <v>2.1208695558332726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1.3574824731663309</v>
      </c>
      <c r="C148" s="302">
        <v>0.15192160888612263</v>
      </c>
      <c r="D148" s="302">
        <f t="shared" si="43"/>
        <v>1.5094040820524535</v>
      </c>
      <c r="E148" s="303"/>
      <c r="F148" s="302">
        <v>1.7520733033321005</v>
      </c>
      <c r="G148" s="302">
        <v>0.23829078181846436</v>
      </c>
      <c r="H148" s="302">
        <f t="shared" si="44"/>
        <v>1.9903640851505648</v>
      </c>
      <c r="I148" s="303"/>
      <c r="J148" s="302">
        <v>1.510239489412847</v>
      </c>
      <c r="K148" s="302">
        <v>0.25303944860009381</v>
      </c>
      <c r="L148" s="302">
        <f t="shared" si="45"/>
        <v>1.7632789380129408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7.3977476708114664E-2</v>
      </c>
      <c r="C149" s="302">
        <v>11.249727383801551</v>
      </c>
      <c r="D149" s="302">
        <f t="shared" si="43"/>
        <v>11.323704860509665</v>
      </c>
      <c r="E149" s="303"/>
      <c r="F149" s="302">
        <v>0.14827867870828526</v>
      </c>
      <c r="G149" s="302">
        <v>11.396433310006707</v>
      </c>
      <c r="H149" s="302">
        <f t="shared" si="44"/>
        <v>11.544711988714992</v>
      </c>
      <c r="I149" s="303"/>
      <c r="J149" s="302">
        <v>0.29991131834290741</v>
      </c>
      <c r="K149" s="302">
        <v>12.146318995609064</v>
      </c>
      <c r="L149" s="302">
        <f t="shared" si="45"/>
        <v>12.446230313951972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1.4790529297628505E-2</v>
      </c>
      <c r="C150" s="302">
        <v>2.9734984415671472E-2</v>
      </c>
      <c r="D150" s="302">
        <f t="shared" si="43"/>
        <v>4.4525513713299977E-2</v>
      </c>
      <c r="E150" s="303"/>
      <c r="F150" s="302">
        <v>2.3637553042229899E-2</v>
      </c>
      <c r="G150" s="302">
        <v>4.8879504213509853E-2</v>
      </c>
      <c r="H150" s="302">
        <f t="shared" si="44"/>
        <v>7.2517057255739759E-2</v>
      </c>
      <c r="I150" s="303"/>
      <c r="J150" s="302">
        <v>3.9422754479049776E-2</v>
      </c>
      <c r="K150" s="302">
        <v>5.448629610836199E-2</v>
      </c>
      <c r="L150" s="302">
        <f t="shared" si="45"/>
        <v>9.3909050587411766E-2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0.21161143214123779</v>
      </c>
      <c r="C151" s="302">
        <v>0.1767329131551606</v>
      </c>
      <c r="D151" s="302">
        <f t="shared" si="43"/>
        <v>0.38834434529639839</v>
      </c>
      <c r="E151" s="303"/>
      <c r="F151" s="302">
        <v>0.2622740145868907</v>
      </c>
      <c r="G151" s="302">
        <v>0.2565721854396113</v>
      </c>
      <c r="H151" s="302">
        <f t="shared" si="44"/>
        <v>0.51884620002650195</v>
      </c>
      <c r="I151" s="303"/>
      <c r="J151" s="302">
        <v>0.32131678951334186</v>
      </c>
      <c r="K151" s="302">
        <v>0.31585691167314595</v>
      </c>
      <c r="L151" s="302">
        <f t="shared" si="45"/>
        <v>0.63717370118648775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1.6328744014447977E-2</v>
      </c>
      <c r="C152" s="302">
        <v>1.772164951246076</v>
      </c>
      <c r="D152" s="302">
        <f t="shared" si="43"/>
        <v>1.7884936952605239</v>
      </c>
      <c r="E152" s="303"/>
      <c r="F152" s="302">
        <v>1.8753682863428735E-2</v>
      </c>
      <c r="G152" s="302">
        <v>2.0549742028981015</v>
      </c>
      <c r="H152" s="302">
        <f t="shared" si="44"/>
        <v>2.0737278857615302</v>
      </c>
      <c r="I152" s="303"/>
      <c r="J152" s="302">
        <v>2.6617113348103884E-2</v>
      </c>
      <c r="K152" s="302">
        <v>2.517426538638829</v>
      </c>
      <c r="L152" s="302">
        <f t="shared" si="45"/>
        <v>2.5440436519869327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7.738142834871499E-2</v>
      </c>
      <c r="C153" s="302">
        <v>1.0845501866723961</v>
      </c>
      <c r="D153" s="302">
        <f t="shared" si="43"/>
        <v>1.1619316150211112</v>
      </c>
      <c r="E153" s="303"/>
      <c r="F153" s="302">
        <v>9.1379962354940572E-2</v>
      </c>
      <c r="G153" s="302">
        <v>1.2364781504817399</v>
      </c>
      <c r="H153" s="302">
        <f t="shared" si="44"/>
        <v>1.3278581128366804</v>
      </c>
      <c r="I153" s="303"/>
      <c r="J153" s="302">
        <v>0.10077829019619129</v>
      </c>
      <c r="K153" s="302">
        <v>1.1735334108354027</v>
      </c>
      <c r="L153" s="302">
        <f t="shared" si="45"/>
        <v>1.2743117010315941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2.8050170700929584</v>
      </c>
      <c r="C155" s="311">
        <f t="shared" ref="C155:D155" si="46">SUM(C145:C153)</f>
        <v>18.721982929907053</v>
      </c>
      <c r="D155" s="311">
        <f t="shared" si="46"/>
        <v>21.527000000000012</v>
      </c>
      <c r="E155" s="311"/>
      <c r="F155" s="311">
        <f t="shared" ref="F155:H155" si="47">SUM(F145:F153)</f>
        <v>4.1215221722983779</v>
      </c>
      <c r="G155" s="311">
        <f t="shared" si="47"/>
        <v>22.322477827701661</v>
      </c>
      <c r="H155" s="311">
        <f t="shared" si="47"/>
        <v>26.444000000000042</v>
      </c>
      <c r="I155" s="311"/>
      <c r="J155" s="311">
        <f t="shared" ref="J155:L155" si="48">SUM(J145:J153)</f>
        <v>4.7330912138720045</v>
      </c>
      <c r="K155" s="311">
        <f t="shared" si="48"/>
        <v>24.618908786128017</v>
      </c>
      <c r="L155" s="311">
        <f t="shared" si="48"/>
        <v>29.352000000000022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2.0019616499284751</v>
      </c>
      <c r="C162" s="302">
        <v>4.6149210307819759</v>
      </c>
      <c r="D162" s="302">
        <f>SUM(B162:C162)</f>
        <v>6.616882680710451</v>
      </c>
      <c r="E162" s="303"/>
      <c r="F162" s="302">
        <v>2.9148678705659687</v>
      </c>
      <c r="G162" s="302">
        <v>5.5959740237228797</v>
      </c>
      <c r="H162" s="302">
        <f>SUM(F162:G162)</f>
        <v>8.5108418942888484</v>
      </c>
      <c r="I162" s="303"/>
      <c r="J162" s="302">
        <v>3.1196291076832359</v>
      </c>
      <c r="K162" s="302">
        <v>6.2000118503920785</v>
      </c>
      <c r="L162" s="302">
        <f>SUM(J162:K162)</f>
        <v>9.3196409580753148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1.4118540875901462</v>
      </c>
      <c r="C163" s="302">
        <v>2.437550734379748</v>
      </c>
      <c r="D163" s="302">
        <f t="shared" ref="D163:D170" si="49">SUM(B163:C163)</f>
        <v>3.8494048219698942</v>
      </c>
      <c r="E163" s="303"/>
      <c r="F163" s="302">
        <v>2.1081950428031835</v>
      </c>
      <c r="G163" s="302">
        <v>3.293180088570526</v>
      </c>
      <c r="H163" s="302">
        <f t="shared" ref="H163:H170" si="50">SUM(F163:G163)</f>
        <v>5.4013751313737099</v>
      </c>
      <c r="I163" s="303"/>
      <c r="J163" s="302">
        <v>2.7902571089049117</v>
      </c>
      <c r="K163" s="302">
        <v>4.0871048781627417</v>
      </c>
      <c r="L163" s="302">
        <f t="shared" ref="L163:L170" si="51">SUM(J163:K163)</f>
        <v>6.877361987067653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1.5965072487511822</v>
      </c>
      <c r="C164" s="302">
        <v>2.5868969691973023</v>
      </c>
      <c r="D164" s="302">
        <f t="shared" si="49"/>
        <v>4.1834042179484845</v>
      </c>
      <c r="E164" s="303"/>
      <c r="F164" s="302">
        <v>2.0454546705088386</v>
      </c>
      <c r="G164" s="302">
        <v>3.0784200304468241</v>
      </c>
      <c r="H164" s="302">
        <f t="shared" si="50"/>
        <v>5.1238747009556622</v>
      </c>
      <c r="I164" s="303"/>
      <c r="J164" s="302">
        <v>2.2990910457201466</v>
      </c>
      <c r="K164" s="302">
        <v>3.05901181850568</v>
      </c>
      <c r="L164" s="302">
        <f t="shared" si="51"/>
        <v>5.3581028642258266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3.2421480862019085</v>
      </c>
      <c r="C165" s="302">
        <v>1.6595265771394712</v>
      </c>
      <c r="D165" s="302">
        <f t="shared" si="49"/>
        <v>4.9016746633413799</v>
      </c>
      <c r="E165" s="303"/>
      <c r="F165" s="302">
        <v>3.3339184762249912</v>
      </c>
      <c r="G165" s="302">
        <v>1.8408466817788345</v>
      </c>
      <c r="H165" s="302">
        <f t="shared" si="50"/>
        <v>5.1747651580038259</v>
      </c>
      <c r="I165" s="303"/>
      <c r="J165" s="302">
        <v>3.8396986641908866</v>
      </c>
      <c r="K165" s="302">
        <v>2.1486563643897094</v>
      </c>
      <c r="L165" s="302">
        <f t="shared" si="51"/>
        <v>5.988355028580596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0.61987804145431236</v>
      </c>
      <c r="C166" s="302">
        <v>5.7314741613029021</v>
      </c>
      <c r="D166" s="302">
        <f t="shared" si="49"/>
        <v>6.351352202757214</v>
      </c>
      <c r="E166" s="303"/>
      <c r="F166" s="302">
        <v>0.65828471057774463</v>
      </c>
      <c r="G166" s="302">
        <v>4.6895552109905791</v>
      </c>
      <c r="H166" s="302">
        <f t="shared" si="50"/>
        <v>5.3478399215683234</v>
      </c>
      <c r="I166" s="303"/>
      <c r="J166" s="302">
        <v>0.64451923867099603</v>
      </c>
      <c r="K166" s="302">
        <v>4.4833813540754468</v>
      </c>
      <c r="L166" s="302">
        <f t="shared" si="51"/>
        <v>5.1279005927464425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0.32877547420970055</v>
      </c>
      <c r="C167" s="302">
        <v>0.12003405280762225</v>
      </c>
      <c r="D167" s="302">
        <f t="shared" si="49"/>
        <v>0.4488095270173228</v>
      </c>
      <c r="E167" s="303"/>
      <c r="F167" s="302">
        <v>0.34120684885021479</v>
      </c>
      <c r="G167" s="302">
        <v>0.13704579232351985</v>
      </c>
      <c r="H167" s="302">
        <f t="shared" si="50"/>
        <v>0.47825264117373467</v>
      </c>
      <c r="I167" s="303"/>
      <c r="J167" s="302">
        <v>0.41479149365430967</v>
      </c>
      <c r="K167" s="302">
        <v>0.17804172721143999</v>
      </c>
      <c r="L167" s="302">
        <f t="shared" si="51"/>
        <v>0.59283322086574963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14.236413204484679</v>
      </c>
      <c r="C168" s="302">
        <v>7.3483219455231792</v>
      </c>
      <c r="D168" s="302">
        <f t="shared" si="49"/>
        <v>21.584735150007859</v>
      </c>
      <c r="E168" s="303"/>
      <c r="F168" s="302">
        <v>13.403766898429188</v>
      </c>
      <c r="G168" s="302">
        <v>7.2938876384331852</v>
      </c>
      <c r="H168" s="302">
        <f t="shared" si="50"/>
        <v>20.697654536862373</v>
      </c>
      <c r="I168" s="303"/>
      <c r="J168" s="302">
        <v>11.192424356884246</v>
      </c>
      <c r="K168" s="302">
        <v>6.9258528634901904</v>
      </c>
      <c r="L168" s="302">
        <f t="shared" si="51"/>
        <v>18.118277220374438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0.5857882669217982</v>
      </c>
      <c r="C169" s="302">
        <v>2.5724989696695144</v>
      </c>
      <c r="D169" s="302">
        <f t="shared" si="49"/>
        <v>3.1582872365913124</v>
      </c>
      <c r="E169" s="303"/>
      <c r="F169" s="302">
        <v>0.52029739466349312</v>
      </c>
      <c r="G169" s="302">
        <v>2.180245691900029</v>
      </c>
      <c r="H169" s="302">
        <f t="shared" si="50"/>
        <v>2.7005430865635223</v>
      </c>
      <c r="I169" s="303"/>
      <c r="J169" s="302">
        <v>0.77292516769236708</v>
      </c>
      <c r="K169" s="302">
        <v>2.2698866283215171</v>
      </c>
      <c r="L169" s="302">
        <f t="shared" si="51"/>
        <v>3.0428117960138841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2.1801036061853116</v>
      </c>
      <c r="C170" s="302">
        <v>3.2953458934707065</v>
      </c>
      <c r="D170" s="302">
        <f t="shared" si="49"/>
        <v>5.4754494996560181</v>
      </c>
      <c r="E170" s="303"/>
      <c r="F170" s="302">
        <v>1.8560912935273073</v>
      </c>
      <c r="G170" s="302">
        <v>2.6987616356826547</v>
      </c>
      <c r="H170" s="302">
        <f t="shared" si="50"/>
        <v>4.5548529292099618</v>
      </c>
      <c r="I170" s="303"/>
      <c r="J170" s="302">
        <v>1.8616949719331717</v>
      </c>
      <c r="K170" s="302">
        <v>2.115021360116951</v>
      </c>
      <c r="L170" s="302">
        <f t="shared" si="51"/>
        <v>3.9767163320501226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26.203429665727516</v>
      </c>
      <c r="C172" s="311">
        <f t="shared" ref="C172:D172" si="52">SUM(C162:C170)</f>
        <v>30.366570334272421</v>
      </c>
      <c r="D172" s="311">
        <f t="shared" si="52"/>
        <v>56.569999999999936</v>
      </c>
      <c r="E172" s="311"/>
      <c r="F172" s="311">
        <f t="shared" ref="F172:H172" si="53">SUM(F162:F170)</f>
        <v>27.182083206150928</v>
      </c>
      <c r="G172" s="311">
        <f t="shared" si="53"/>
        <v>30.807916793849031</v>
      </c>
      <c r="H172" s="311">
        <f t="shared" si="53"/>
        <v>57.989999999999966</v>
      </c>
      <c r="I172" s="311"/>
      <c r="J172" s="311">
        <f t="shared" ref="J172:L172" si="54">SUM(J162:J170)</f>
        <v>26.935031155334272</v>
      </c>
      <c r="K172" s="311">
        <f t="shared" si="54"/>
        <v>31.466968844665754</v>
      </c>
      <c r="L172" s="311">
        <f t="shared" si="54"/>
        <v>58.402000000000037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0.29564960071959473</v>
      </c>
      <c r="C179" s="302">
        <v>1.2370865258679555</v>
      </c>
      <c r="D179" s="302">
        <f>SUM(B179:C179)</f>
        <v>1.5327361265875503</v>
      </c>
      <c r="E179" s="303"/>
      <c r="F179" s="302">
        <v>0.38711749871753748</v>
      </c>
      <c r="G179" s="302">
        <v>1.4012368222165958</v>
      </c>
      <c r="H179" s="302">
        <f>SUM(F179:G179)</f>
        <v>1.7883543209341333</v>
      </c>
      <c r="I179" s="303"/>
      <c r="J179" s="302">
        <v>0.50040003277102596</v>
      </c>
      <c r="K179" s="302">
        <v>1.4729718786609605</v>
      </c>
      <c r="L179" s="302">
        <f>SUM(J179:K179)</f>
        <v>1.9733719114319865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0.19115918782385444</v>
      </c>
      <c r="C180" s="302">
        <v>0.90426607547057958</v>
      </c>
      <c r="D180" s="302">
        <f t="shared" ref="D180:D187" si="55">SUM(B180:C180)</f>
        <v>1.0954252632944339</v>
      </c>
      <c r="E180" s="303"/>
      <c r="F180" s="302">
        <v>0.29781479657014465</v>
      </c>
      <c r="G180" s="302">
        <v>1.1354649367166818</v>
      </c>
      <c r="H180" s="302">
        <f t="shared" ref="H180:H187" si="56">SUM(F180:G180)</f>
        <v>1.4332797332868266</v>
      </c>
      <c r="I180" s="303"/>
      <c r="J180" s="302">
        <v>0.38697416051293032</v>
      </c>
      <c r="K180" s="302">
        <v>1.395251501841265</v>
      </c>
      <c r="L180" s="302">
        <f t="shared" ref="L180:L187" si="57">SUM(J180:K180)</f>
        <v>1.7822256623541954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0.23549260992101489</v>
      </c>
      <c r="C181" s="302">
        <v>0.97615260607099186</v>
      </c>
      <c r="D181" s="302">
        <f t="shared" si="55"/>
        <v>1.2116452159920068</v>
      </c>
      <c r="E181" s="303"/>
      <c r="F181" s="302">
        <v>0.31328613233460528</v>
      </c>
      <c r="G181" s="302">
        <v>1.1228111846354274</v>
      </c>
      <c r="H181" s="302">
        <f t="shared" si="56"/>
        <v>1.4360973169700326</v>
      </c>
      <c r="I181" s="303"/>
      <c r="J181" s="302">
        <v>0.350459305289054</v>
      </c>
      <c r="K181" s="302">
        <v>1.0856710412708619</v>
      </c>
      <c r="L181" s="302">
        <f t="shared" si="57"/>
        <v>1.4361303465599158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1.1827002465936358</v>
      </c>
      <c r="C182" s="302">
        <v>0.87730050206436982</v>
      </c>
      <c r="D182" s="302">
        <f t="shared" si="55"/>
        <v>2.0600007486580054</v>
      </c>
      <c r="E182" s="303"/>
      <c r="F182" s="302">
        <v>1.3872001682376041</v>
      </c>
      <c r="G182" s="302">
        <v>1.001026101341153</v>
      </c>
      <c r="H182" s="302">
        <f t="shared" si="56"/>
        <v>2.3882262695787571</v>
      </c>
      <c r="I182" s="303"/>
      <c r="J182" s="302">
        <v>1.2755923354938961</v>
      </c>
      <c r="K182" s="302">
        <v>1.0495958416853275</v>
      </c>
      <c r="L182" s="302">
        <f t="shared" si="57"/>
        <v>2.3251881771792235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3.458282719915081E-2</v>
      </c>
      <c r="C183" s="302">
        <v>1.2646945721027001</v>
      </c>
      <c r="D183" s="302">
        <f t="shared" si="55"/>
        <v>1.2992773993018509</v>
      </c>
      <c r="E183" s="303"/>
      <c r="F183" s="302">
        <v>3.7722454808196422E-2</v>
      </c>
      <c r="G183" s="302">
        <v>1.0250505728200408</v>
      </c>
      <c r="H183" s="302">
        <f t="shared" si="56"/>
        <v>1.0627730276282372</v>
      </c>
      <c r="I183" s="303"/>
      <c r="J183" s="302">
        <v>8.6564017418975694E-2</v>
      </c>
      <c r="K183" s="302">
        <v>0.92028620274953232</v>
      </c>
      <c r="L183" s="302">
        <f t="shared" si="57"/>
        <v>1.0068502201685081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0.41074013679646643</v>
      </c>
      <c r="C184" s="302">
        <v>0.45468564543985757</v>
      </c>
      <c r="D184" s="302">
        <f t="shared" si="55"/>
        <v>0.86542578223632405</v>
      </c>
      <c r="E184" s="303"/>
      <c r="F184" s="302">
        <v>0.44780010872212156</v>
      </c>
      <c r="G184" s="302">
        <v>0.49477598086278107</v>
      </c>
      <c r="H184" s="302">
        <f t="shared" si="56"/>
        <v>0.94257608958490269</v>
      </c>
      <c r="I184" s="303"/>
      <c r="J184" s="302">
        <v>0.47188741465030654</v>
      </c>
      <c r="K184" s="302">
        <v>0.54758368510227462</v>
      </c>
      <c r="L184" s="302">
        <f t="shared" si="57"/>
        <v>1.0194710997525811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0.29058849976533518</v>
      </c>
      <c r="C185" s="302">
        <v>0.35357025363845934</v>
      </c>
      <c r="D185" s="302">
        <f t="shared" si="55"/>
        <v>0.64415875340379447</v>
      </c>
      <c r="E185" s="303"/>
      <c r="F185" s="302">
        <v>0.33947239979005916</v>
      </c>
      <c r="G185" s="302">
        <v>0.35538669510360099</v>
      </c>
      <c r="H185" s="302">
        <f t="shared" si="56"/>
        <v>0.69485909489366016</v>
      </c>
      <c r="I185" s="303"/>
      <c r="J185" s="302">
        <v>0.40674424433621298</v>
      </c>
      <c r="K185" s="302">
        <v>0.45075515440036323</v>
      </c>
      <c r="L185" s="302">
        <f t="shared" si="57"/>
        <v>0.85749939873657621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0.25570129686319787</v>
      </c>
      <c r="C186" s="302">
        <v>4.8667705391534106</v>
      </c>
      <c r="D186" s="302">
        <f t="shared" si="55"/>
        <v>5.1224718360166088</v>
      </c>
      <c r="E186" s="303"/>
      <c r="F186" s="302">
        <v>0.24064235611510973</v>
      </c>
      <c r="G186" s="302">
        <v>4.5427888909219512</v>
      </c>
      <c r="H186" s="302">
        <f t="shared" si="56"/>
        <v>4.7834312470370612</v>
      </c>
      <c r="I186" s="303"/>
      <c r="J186" s="302">
        <v>0.4290090057641639</v>
      </c>
      <c r="K186" s="302">
        <v>4.4777944957919544</v>
      </c>
      <c r="L186" s="302">
        <f t="shared" si="57"/>
        <v>4.9068035015561184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0.55492755575901864</v>
      </c>
      <c r="C187" s="302">
        <v>2.3449313187504086</v>
      </c>
      <c r="D187" s="302">
        <f t="shared" si="55"/>
        <v>2.8998588745094271</v>
      </c>
      <c r="E187" s="303"/>
      <c r="F187" s="302">
        <v>0.55444855242684743</v>
      </c>
      <c r="G187" s="302">
        <v>1.7719543476595461</v>
      </c>
      <c r="H187" s="302">
        <f t="shared" si="56"/>
        <v>2.3264029000863937</v>
      </c>
      <c r="I187" s="303"/>
      <c r="J187" s="302">
        <v>0.55671818200142886</v>
      </c>
      <c r="K187" s="302">
        <v>1.3737415002595033</v>
      </c>
      <c r="L187" s="302">
        <f t="shared" si="57"/>
        <v>1.9304596822609321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3.4515419614412681</v>
      </c>
      <c r="C189" s="311">
        <f t="shared" ref="C189:D189" si="58">SUM(C179:C187)</f>
        <v>13.279458038558733</v>
      </c>
      <c r="D189" s="311">
        <f t="shared" si="58"/>
        <v>16.731000000000002</v>
      </c>
      <c r="E189" s="311"/>
      <c r="F189" s="311">
        <f t="shared" ref="F189:H189" si="59">SUM(F179:F187)</f>
        <v>4.0055044677222256</v>
      </c>
      <c r="G189" s="311">
        <f t="shared" si="59"/>
        <v>12.850495532277778</v>
      </c>
      <c r="H189" s="311">
        <f t="shared" si="59"/>
        <v>16.856000000000005</v>
      </c>
      <c r="I189" s="311"/>
      <c r="J189" s="311">
        <f t="shared" ref="J189:L189" si="60">SUM(J179:J187)</f>
        <v>4.4643486982379939</v>
      </c>
      <c r="K189" s="311">
        <f t="shared" si="60"/>
        <v>12.773651301762046</v>
      </c>
      <c r="L189" s="311">
        <f t="shared" si="60"/>
        <v>17.238000000000035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1.6353423125983115</v>
      </c>
      <c r="C196" s="302">
        <v>2.4998973619810108</v>
      </c>
      <c r="D196" s="302">
        <f>SUM(B196:C196)</f>
        <v>4.1352396745793225</v>
      </c>
      <c r="E196" s="303"/>
      <c r="F196" s="302">
        <v>1.9769502105511185</v>
      </c>
      <c r="G196" s="302">
        <v>2.6222002393596213</v>
      </c>
      <c r="H196" s="302">
        <f>SUM(F196:G196)</f>
        <v>4.5991504499107396</v>
      </c>
      <c r="I196" s="303"/>
      <c r="J196" s="302">
        <v>2.601752085511202</v>
      </c>
      <c r="K196" s="302">
        <v>3.6871739858053343</v>
      </c>
      <c r="L196" s="302">
        <f>SUM(J196:K196)</f>
        <v>6.2889260713165367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0.36206902237509764</v>
      </c>
      <c r="C197" s="302">
        <v>0.51946629551348833</v>
      </c>
      <c r="D197" s="302">
        <f t="shared" ref="D197:D204" si="61">SUM(B197:C197)</f>
        <v>0.88153531788858597</v>
      </c>
      <c r="E197" s="303"/>
      <c r="F197" s="302">
        <v>0.49277686266599924</v>
      </c>
      <c r="G197" s="302">
        <v>0.67069145113701933</v>
      </c>
      <c r="H197" s="302">
        <f t="shared" ref="H197:H204" si="62">SUM(F197:G197)</f>
        <v>1.1634683138030186</v>
      </c>
      <c r="I197" s="303"/>
      <c r="J197" s="302">
        <v>0.59832385598159388</v>
      </c>
      <c r="K197" s="302">
        <v>0.82170439306662979</v>
      </c>
      <c r="L197" s="302">
        <f t="shared" ref="L197:L204" si="63">SUM(J197:K197)</f>
        <v>1.4200282490482237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0.42205358940263121</v>
      </c>
      <c r="C198" s="302">
        <v>0.41213915710243182</v>
      </c>
      <c r="D198" s="302">
        <f t="shared" si="61"/>
        <v>0.83419274650506303</v>
      </c>
      <c r="E198" s="303"/>
      <c r="F198" s="302">
        <v>0.53866820926003411</v>
      </c>
      <c r="G198" s="302">
        <v>0.50402567619828598</v>
      </c>
      <c r="H198" s="302">
        <f t="shared" si="62"/>
        <v>1.0426938854583201</v>
      </c>
      <c r="I198" s="303"/>
      <c r="J198" s="302">
        <v>0.69880528552715448</v>
      </c>
      <c r="K198" s="302">
        <v>0.52382527488257313</v>
      </c>
      <c r="L198" s="302">
        <f t="shared" si="63"/>
        <v>1.2226305604097276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0.99196392343205342</v>
      </c>
      <c r="C199" s="302">
        <v>0.48615892749135509</v>
      </c>
      <c r="D199" s="302">
        <f t="shared" si="61"/>
        <v>1.4781228509234086</v>
      </c>
      <c r="E199" s="303"/>
      <c r="F199" s="302">
        <v>1.0915516245675776</v>
      </c>
      <c r="G199" s="302">
        <v>0.50518807118194009</v>
      </c>
      <c r="H199" s="302">
        <f t="shared" si="62"/>
        <v>1.5967396957495177</v>
      </c>
      <c r="I199" s="303"/>
      <c r="J199" s="302">
        <v>1.3492308934381814</v>
      </c>
      <c r="K199" s="302">
        <v>0.74005582067075404</v>
      </c>
      <c r="L199" s="302">
        <f t="shared" si="63"/>
        <v>2.0892867141089355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1.1547664954192229</v>
      </c>
      <c r="C200" s="302">
        <v>1.9113688316730402</v>
      </c>
      <c r="D200" s="302">
        <f t="shared" si="61"/>
        <v>3.0661353270922631</v>
      </c>
      <c r="E200" s="303"/>
      <c r="F200" s="302">
        <v>1.1777007002867506</v>
      </c>
      <c r="G200" s="302">
        <v>1.6439803819647791</v>
      </c>
      <c r="H200" s="302">
        <f t="shared" si="62"/>
        <v>2.8216810822515299</v>
      </c>
      <c r="I200" s="303"/>
      <c r="J200" s="302">
        <v>1.2825201320740063</v>
      </c>
      <c r="K200" s="302">
        <v>1.5003595631142461</v>
      </c>
      <c r="L200" s="302">
        <f t="shared" si="63"/>
        <v>2.7828796951882522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0.90335462216158735</v>
      </c>
      <c r="C201" s="302">
        <v>0.2156995050811539</v>
      </c>
      <c r="D201" s="302">
        <f t="shared" si="61"/>
        <v>1.1190541272427412</v>
      </c>
      <c r="E201" s="303"/>
      <c r="F201" s="302">
        <v>0.93609584453743955</v>
      </c>
      <c r="G201" s="302">
        <v>0.27532669216587702</v>
      </c>
      <c r="H201" s="302">
        <f t="shared" si="62"/>
        <v>1.2114225367033167</v>
      </c>
      <c r="I201" s="303"/>
      <c r="J201" s="302">
        <v>1.2234380514853622</v>
      </c>
      <c r="K201" s="302">
        <v>0.32712029172123885</v>
      </c>
      <c r="L201" s="302">
        <f t="shared" si="63"/>
        <v>1.550558343206601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1.4006417292076612</v>
      </c>
      <c r="C202" s="302">
        <v>1.0442169885583141</v>
      </c>
      <c r="D202" s="302">
        <f t="shared" si="61"/>
        <v>2.4448587177659755</v>
      </c>
      <c r="E202" s="303"/>
      <c r="F202" s="302">
        <v>1.6041530156640815</v>
      </c>
      <c r="G202" s="302">
        <v>1.1676674479484996</v>
      </c>
      <c r="H202" s="302">
        <f t="shared" si="62"/>
        <v>2.7718204636125812</v>
      </c>
      <c r="I202" s="303"/>
      <c r="J202" s="302">
        <v>2.14900603917879</v>
      </c>
      <c r="K202" s="302">
        <v>1.5033026367438236</v>
      </c>
      <c r="L202" s="302">
        <f t="shared" si="63"/>
        <v>3.6523086759226135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0.13854044300007198</v>
      </c>
      <c r="C203" s="302">
        <v>0.510471871790381</v>
      </c>
      <c r="D203" s="302">
        <f t="shared" si="61"/>
        <v>0.64901231479045296</v>
      </c>
      <c r="E203" s="303"/>
      <c r="F203" s="302">
        <v>0.12844016878880726</v>
      </c>
      <c r="G203" s="302">
        <v>0.65787626898221641</v>
      </c>
      <c r="H203" s="302">
        <f t="shared" si="62"/>
        <v>0.78631643777102367</v>
      </c>
      <c r="I203" s="303"/>
      <c r="J203" s="302">
        <v>0.38506496312926908</v>
      </c>
      <c r="K203" s="302">
        <v>0.93841775722368914</v>
      </c>
      <c r="L203" s="302">
        <f t="shared" si="63"/>
        <v>1.3234827203529582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6.0333801120583743</v>
      </c>
      <c r="C204" s="302">
        <v>3.5354688111537755</v>
      </c>
      <c r="D204" s="302">
        <f t="shared" si="61"/>
        <v>9.5688489232121494</v>
      </c>
      <c r="E204" s="303"/>
      <c r="F204" s="302">
        <v>6.6774233736598472</v>
      </c>
      <c r="G204" s="302">
        <v>4.3272837610800954</v>
      </c>
      <c r="H204" s="302">
        <f t="shared" si="62"/>
        <v>11.004707134739942</v>
      </c>
      <c r="I204" s="303"/>
      <c r="J204" s="302">
        <v>7.3060818651709667</v>
      </c>
      <c r="K204" s="302">
        <v>4.7978171052751559</v>
      </c>
      <c r="L204" s="302">
        <f t="shared" si="63"/>
        <v>12.103898970446123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13.042112249655013</v>
      </c>
      <c r="C206" s="311">
        <f t="shared" ref="C206:D206" si="64">SUM(C196:C204)</f>
        <v>11.13488775034495</v>
      </c>
      <c r="D206" s="311">
        <f t="shared" si="64"/>
        <v>24.176999999999961</v>
      </c>
      <c r="E206" s="311"/>
      <c r="F206" s="311">
        <f t="shared" ref="F206:H206" si="65">SUM(F196:F204)</f>
        <v>14.623760009981657</v>
      </c>
      <c r="G206" s="311">
        <f t="shared" si="65"/>
        <v>12.374239990018335</v>
      </c>
      <c r="H206" s="311">
        <f t="shared" si="65"/>
        <v>26.99799999999999</v>
      </c>
      <c r="I206" s="311"/>
      <c r="J206" s="311">
        <f t="shared" ref="J206:L206" si="66">SUM(J196:J204)</f>
        <v>17.594223171496523</v>
      </c>
      <c r="K206" s="311">
        <f t="shared" si="66"/>
        <v>14.839776828503446</v>
      </c>
      <c r="L206" s="311">
        <f t="shared" si="66"/>
        <v>32.433999999999976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5.9413253460777325E-2</v>
      </c>
      <c r="C213" s="302">
        <v>0.14326639184256473</v>
      </c>
      <c r="D213" s="302">
        <f>SUM(B213:C213)</f>
        <v>0.20267964530334207</v>
      </c>
      <c r="E213" s="303"/>
      <c r="F213" s="302">
        <v>9.5328411810599104E-2</v>
      </c>
      <c r="G213" s="302">
        <v>0.18830016090157761</v>
      </c>
      <c r="H213" s="302">
        <f>SUM(F213:G213)</f>
        <v>0.28362857271217673</v>
      </c>
      <c r="I213" s="303"/>
      <c r="J213" s="302">
        <v>9.5494253122601847E-2</v>
      </c>
      <c r="K213" s="302">
        <v>0.20074139917042319</v>
      </c>
      <c r="L213" s="302">
        <f>SUM(J213:K213)</f>
        <v>0.29623565229302506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0.10975404509715005</v>
      </c>
      <c r="C214" s="302">
        <v>0.18403789817035762</v>
      </c>
      <c r="D214" s="302">
        <f t="shared" ref="D214:D221" si="67">SUM(B214:C214)</f>
        <v>0.29379194326750768</v>
      </c>
      <c r="E214" s="303"/>
      <c r="F214" s="302">
        <v>0.17811643309566394</v>
      </c>
      <c r="G214" s="302">
        <v>0.26270660820712577</v>
      </c>
      <c r="H214" s="302">
        <f t="shared" ref="H214:H221" si="68">SUM(F214:G214)</f>
        <v>0.44082304130278971</v>
      </c>
      <c r="I214" s="303"/>
      <c r="J214" s="302">
        <v>0.1891166288119871</v>
      </c>
      <c r="K214" s="302">
        <v>0.2821416127656613</v>
      </c>
      <c r="L214" s="302">
        <f t="shared" ref="L214:L221" si="69">SUM(J214:K214)</f>
        <v>0.4712582415776484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0.19593687085611963</v>
      </c>
      <c r="C215" s="302">
        <v>0.18679064596464848</v>
      </c>
      <c r="D215" s="302">
        <f t="shared" si="67"/>
        <v>0.38272751682076811</v>
      </c>
      <c r="E215" s="303"/>
      <c r="F215" s="302">
        <v>0.29783639537890177</v>
      </c>
      <c r="G215" s="302">
        <v>0.21557832024584889</v>
      </c>
      <c r="H215" s="302">
        <f t="shared" si="68"/>
        <v>0.51341471562475061</v>
      </c>
      <c r="I215" s="303"/>
      <c r="J215" s="302">
        <v>0.2853550507604326</v>
      </c>
      <c r="K215" s="302">
        <v>0.19071714495348863</v>
      </c>
      <c r="L215" s="302">
        <f t="shared" si="69"/>
        <v>0.47607219571392123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0.1075357017658741</v>
      </c>
      <c r="C216" s="302">
        <v>3.164582730318307E-2</v>
      </c>
      <c r="D216" s="302">
        <f t="shared" si="67"/>
        <v>0.13918152906905717</v>
      </c>
      <c r="E216" s="303"/>
      <c r="F216" s="302">
        <v>0.12643299211051323</v>
      </c>
      <c r="G216" s="302">
        <v>4.8328177509245077E-2</v>
      </c>
      <c r="H216" s="302">
        <f t="shared" si="68"/>
        <v>0.17476116961975829</v>
      </c>
      <c r="I216" s="303"/>
      <c r="J216" s="302">
        <v>7.842748129139486E-2</v>
      </c>
      <c r="K216" s="302">
        <v>3.7839250232896235E-2</v>
      </c>
      <c r="L216" s="302">
        <f t="shared" si="69"/>
        <v>0.11626673152429109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2.400165448499943E-2</v>
      </c>
      <c r="C217" s="302">
        <v>0.15510882402966342</v>
      </c>
      <c r="D217" s="302">
        <f t="shared" si="67"/>
        <v>0.17911047851466286</v>
      </c>
      <c r="E217" s="303"/>
      <c r="F217" s="302">
        <v>3.4281727816449503E-2</v>
      </c>
      <c r="G217" s="302">
        <v>0.13942838790947756</v>
      </c>
      <c r="H217" s="302">
        <f t="shared" si="68"/>
        <v>0.17371011572592707</v>
      </c>
      <c r="I217" s="303"/>
      <c r="J217" s="302">
        <v>4.5639928204479159E-2</v>
      </c>
      <c r="K217" s="302">
        <v>0.11332017805970165</v>
      </c>
      <c r="L217" s="302">
        <f t="shared" si="69"/>
        <v>0.15896010626418081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5.4070352883875253E-2</v>
      </c>
      <c r="C218" s="302">
        <v>2.4912113245414313E-2</v>
      </c>
      <c r="D218" s="302">
        <f t="shared" si="67"/>
        <v>7.8982466129289566E-2</v>
      </c>
      <c r="E218" s="303"/>
      <c r="F218" s="302">
        <v>5.9706174047057622E-2</v>
      </c>
      <c r="G218" s="302">
        <v>3.3675603381092878E-2</v>
      </c>
      <c r="H218" s="302">
        <f t="shared" si="68"/>
        <v>9.33817774281505E-2</v>
      </c>
      <c r="I218" s="303"/>
      <c r="J218" s="302">
        <v>5.492105640489487E-2</v>
      </c>
      <c r="K218" s="302">
        <v>3.650984953258532E-2</v>
      </c>
      <c r="L218" s="302">
        <f t="shared" si="69"/>
        <v>9.1430905937480184E-2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3.8538556947531881E-2</v>
      </c>
      <c r="C219" s="302">
        <v>3.5907517362860013E-2</v>
      </c>
      <c r="D219" s="302">
        <f t="shared" si="67"/>
        <v>7.4446074310391894E-2</v>
      </c>
      <c r="E219" s="303"/>
      <c r="F219" s="302">
        <v>4.3848501232130931E-2</v>
      </c>
      <c r="G219" s="302">
        <v>4.4172047150177793E-2</v>
      </c>
      <c r="H219" s="302">
        <f t="shared" si="68"/>
        <v>8.8020548382308716E-2</v>
      </c>
      <c r="I219" s="303"/>
      <c r="J219" s="302">
        <v>3.7283242269966911E-2</v>
      </c>
      <c r="K219" s="302">
        <v>5.0482171832098896E-2</v>
      </c>
      <c r="L219" s="302">
        <f t="shared" si="69"/>
        <v>8.7765414102065814E-2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6.7172905991222699E-3</v>
      </c>
      <c r="C220" s="302">
        <v>3.1022368654094086E-2</v>
      </c>
      <c r="D220" s="302">
        <f t="shared" si="67"/>
        <v>3.7739659253216359E-2</v>
      </c>
      <c r="E220" s="303"/>
      <c r="F220" s="302">
        <v>7.3139337745828882E-3</v>
      </c>
      <c r="G220" s="302">
        <v>4.1595982539436339E-2</v>
      </c>
      <c r="H220" s="302">
        <f t="shared" si="68"/>
        <v>4.8909916314019225E-2</v>
      </c>
      <c r="I220" s="303"/>
      <c r="J220" s="302">
        <v>5.1487248558979232E-3</v>
      </c>
      <c r="K220" s="302">
        <v>3.9930745145873754E-2</v>
      </c>
      <c r="L220" s="302">
        <f t="shared" si="69"/>
        <v>4.5079470001771677E-2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6.2200964359801346E-2</v>
      </c>
      <c r="C221" s="302">
        <v>0.1101397229719623</v>
      </c>
      <c r="D221" s="302">
        <f t="shared" si="67"/>
        <v>0.17234068733176364</v>
      </c>
      <c r="E221" s="303"/>
      <c r="F221" s="302">
        <v>5.5134454346356672E-2</v>
      </c>
      <c r="G221" s="302">
        <v>0.12121568854376341</v>
      </c>
      <c r="H221" s="302">
        <f t="shared" si="68"/>
        <v>0.17635014289012008</v>
      </c>
      <c r="I221" s="303"/>
      <c r="J221" s="302">
        <v>4.195960257940079E-2</v>
      </c>
      <c r="K221" s="302">
        <v>9.6971680006214853E-2</v>
      </c>
      <c r="L221" s="302">
        <f t="shared" si="69"/>
        <v>0.13893128258561566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0.65816869045525128</v>
      </c>
      <c r="C223" s="311">
        <f t="shared" ref="C223:D223" si="70">SUM(C213:C221)</f>
        <v>0.90283130954474811</v>
      </c>
      <c r="D223" s="311">
        <f t="shared" si="70"/>
        <v>1.5609999999999993</v>
      </c>
      <c r="E223" s="311"/>
      <c r="F223" s="311">
        <f t="shared" ref="F223:H223" si="71">SUM(F213:F221)</f>
        <v>0.89799902361225559</v>
      </c>
      <c r="G223" s="311">
        <f t="shared" si="71"/>
        <v>1.0950009763877453</v>
      </c>
      <c r="H223" s="311">
        <f t="shared" si="71"/>
        <v>1.9930000000000008</v>
      </c>
      <c r="I223" s="311"/>
      <c r="J223" s="311">
        <f t="shared" ref="J223:L223" si="72">SUM(J213:J221)</f>
        <v>0.83334596830105601</v>
      </c>
      <c r="K223" s="311">
        <f t="shared" si="72"/>
        <v>1.0486540316989439</v>
      </c>
      <c r="L223" s="311">
        <f t="shared" si="72"/>
        <v>1.8820000000000001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0.45406658508652009</v>
      </c>
      <c r="C230" s="302">
        <v>1.4206595347325539</v>
      </c>
      <c r="D230" s="302">
        <f>SUM(B230:C230)</f>
        <v>1.8747261198190741</v>
      </c>
      <c r="E230" s="303"/>
      <c r="F230" s="302">
        <v>0.37866762041588165</v>
      </c>
      <c r="G230" s="302">
        <v>1.1064733685051626</v>
      </c>
      <c r="H230" s="302">
        <f>SUM(F230:G230)</f>
        <v>1.4851409889210443</v>
      </c>
      <c r="I230" s="303"/>
      <c r="J230" s="302">
        <v>0.4548331864151916</v>
      </c>
      <c r="K230" s="302">
        <v>1.15528282114015</v>
      </c>
      <c r="L230" s="302">
        <f>SUM(J230:K230)</f>
        <v>1.6101160075553416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0.84707648204739849</v>
      </c>
      <c r="C231" s="302">
        <v>4.050910358436262</v>
      </c>
      <c r="D231" s="302">
        <f t="shared" ref="D231:D238" si="73">SUM(B231:C231)</f>
        <v>4.8979868404836608</v>
      </c>
      <c r="E231" s="303"/>
      <c r="F231" s="302">
        <v>0.78612091894430758</v>
      </c>
      <c r="G231" s="302">
        <v>3.3059458017444636</v>
      </c>
      <c r="H231" s="302">
        <f t="shared" ref="H231:H238" si="74">SUM(F231:G231)</f>
        <v>4.0920667206887709</v>
      </c>
      <c r="I231" s="303"/>
      <c r="J231" s="302">
        <v>0.99848237159342634</v>
      </c>
      <c r="K231" s="302">
        <v>3.756036045594823</v>
      </c>
      <c r="L231" s="302">
        <f t="shared" ref="L231:L238" si="75">SUM(J231:K231)</f>
        <v>4.7545184171882493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0.6524515682073786</v>
      </c>
      <c r="C232" s="302">
        <v>1.3505617006491299</v>
      </c>
      <c r="D232" s="302">
        <f t="shared" si="73"/>
        <v>2.0030132688565088</v>
      </c>
      <c r="E232" s="303"/>
      <c r="F232" s="302">
        <v>0.52353575407478503</v>
      </c>
      <c r="G232" s="302">
        <v>1.0608443132840495</v>
      </c>
      <c r="H232" s="302">
        <f t="shared" si="74"/>
        <v>1.5843800673588344</v>
      </c>
      <c r="I232" s="303"/>
      <c r="J232" s="302">
        <v>0.57914899497218641</v>
      </c>
      <c r="K232" s="302">
        <v>1.0725943734797025</v>
      </c>
      <c r="L232" s="302">
        <f t="shared" si="75"/>
        <v>1.651743368451889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0.61332637137986457</v>
      </c>
      <c r="C233" s="302">
        <v>0.23269519707112116</v>
      </c>
      <c r="D233" s="302">
        <f t="shared" si="73"/>
        <v>0.84602156845098575</v>
      </c>
      <c r="E233" s="303"/>
      <c r="F233" s="302">
        <v>0.36422116925700643</v>
      </c>
      <c r="G233" s="302">
        <v>0.18780300015926904</v>
      </c>
      <c r="H233" s="302">
        <f t="shared" si="74"/>
        <v>0.55202416941627552</v>
      </c>
      <c r="I233" s="303"/>
      <c r="J233" s="302">
        <v>0.27395642026881162</v>
      </c>
      <c r="K233" s="302">
        <v>0.18129762862968715</v>
      </c>
      <c r="L233" s="302">
        <f t="shared" si="75"/>
        <v>0.45525404889849874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4.7116550047790258E-2</v>
      </c>
      <c r="C234" s="302">
        <v>0.95656449233812957</v>
      </c>
      <c r="D234" s="302">
        <f t="shared" si="73"/>
        <v>1.0036810423859199</v>
      </c>
      <c r="E234" s="303"/>
      <c r="F234" s="302">
        <v>3.6933374998828809E-2</v>
      </c>
      <c r="G234" s="302">
        <v>0.48323390887606477</v>
      </c>
      <c r="H234" s="302">
        <f t="shared" si="74"/>
        <v>0.52016728387489353</v>
      </c>
      <c r="I234" s="303"/>
      <c r="J234" s="302">
        <v>6.2151811380322622E-2</v>
      </c>
      <c r="K234" s="302">
        <v>0.44741692434186608</v>
      </c>
      <c r="L234" s="302">
        <f t="shared" si="75"/>
        <v>0.50956873572218875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0.19770482798511596</v>
      </c>
      <c r="C235" s="302">
        <v>0.18740709055773816</v>
      </c>
      <c r="D235" s="302">
        <f t="shared" si="73"/>
        <v>0.38511191854285409</v>
      </c>
      <c r="E235" s="303"/>
      <c r="F235" s="302">
        <v>0.11577564055494158</v>
      </c>
      <c r="G235" s="302">
        <v>0.138094666577741</v>
      </c>
      <c r="H235" s="302">
        <f t="shared" si="74"/>
        <v>0.25387030713268255</v>
      </c>
      <c r="I235" s="303"/>
      <c r="J235" s="302">
        <v>0.14373739902375612</v>
      </c>
      <c r="K235" s="302">
        <v>0.21245834755903489</v>
      </c>
      <c r="L235" s="302">
        <f t="shared" si="75"/>
        <v>0.35619574658279102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0.2846749655339067</v>
      </c>
      <c r="C236" s="302">
        <v>0.2472366902827107</v>
      </c>
      <c r="D236" s="302">
        <f t="shared" si="73"/>
        <v>0.53191165581661737</v>
      </c>
      <c r="E236" s="303"/>
      <c r="F236" s="302">
        <v>0.15406361968105936</v>
      </c>
      <c r="G236" s="302">
        <v>0.16688943753159741</v>
      </c>
      <c r="H236" s="302">
        <f t="shared" si="74"/>
        <v>0.32095305721265677</v>
      </c>
      <c r="I236" s="303"/>
      <c r="J236" s="302">
        <v>0.17463880733382339</v>
      </c>
      <c r="K236" s="302">
        <v>0.24124760154323588</v>
      </c>
      <c r="L236" s="302">
        <f t="shared" si="75"/>
        <v>0.4158864088770593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4.6418157120576585E-2</v>
      </c>
      <c r="C237" s="302">
        <v>0.14767284479358844</v>
      </c>
      <c r="D237" s="302">
        <f t="shared" si="73"/>
        <v>0.19409100191416503</v>
      </c>
      <c r="E237" s="303"/>
      <c r="F237" s="302">
        <v>2.2861663423858512E-2</v>
      </c>
      <c r="G237" s="302">
        <v>9.835974822648863E-2</v>
      </c>
      <c r="H237" s="302">
        <f t="shared" si="74"/>
        <v>0.12122141165034714</v>
      </c>
      <c r="I237" s="303"/>
      <c r="J237" s="302">
        <v>3.2696575567500247E-2</v>
      </c>
      <c r="K237" s="302">
        <v>0.12256862542245854</v>
      </c>
      <c r="L237" s="302">
        <f t="shared" si="75"/>
        <v>0.15526520098995877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0.20209338820836323</v>
      </c>
      <c r="C238" s="302">
        <v>0.27836319552182553</v>
      </c>
      <c r="D238" s="302">
        <f t="shared" si="73"/>
        <v>0.48045658373018874</v>
      </c>
      <c r="E238" s="303"/>
      <c r="F238" s="302">
        <v>7.5184163703759382E-2</v>
      </c>
      <c r="G238" s="302">
        <v>0.12699183004073913</v>
      </c>
      <c r="H238" s="302">
        <f t="shared" si="74"/>
        <v>0.20217599374449852</v>
      </c>
      <c r="I238" s="303"/>
      <c r="J238" s="302">
        <v>9.3055279522660489E-2</v>
      </c>
      <c r="K238" s="302">
        <v>0.11639678621137819</v>
      </c>
      <c r="L238" s="302">
        <f t="shared" si="75"/>
        <v>0.20945206573403868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3.3449288956169143</v>
      </c>
      <c r="C240" s="311">
        <f t="shared" ref="C240:D240" si="76">SUM(C230:C238)</f>
        <v>8.8720711043830569</v>
      </c>
      <c r="D240" s="311">
        <f t="shared" si="76"/>
        <v>12.216999999999976</v>
      </c>
      <c r="E240" s="311"/>
      <c r="F240" s="311">
        <f t="shared" ref="F240:H240" si="77">SUM(F230:F238)</f>
        <v>2.4573639250544281</v>
      </c>
      <c r="G240" s="311">
        <f t="shared" si="77"/>
        <v>6.6746360749455755</v>
      </c>
      <c r="H240" s="311">
        <f t="shared" si="77"/>
        <v>9.132000000000005</v>
      </c>
      <c r="I240" s="311"/>
      <c r="J240" s="311">
        <f t="shared" ref="J240:L240" si="78">SUM(J230:J238)</f>
        <v>2.812700846077679</v>
      </c>
      <c r="K240" s="311">
        <f t="shared" si="78"/>
        <v>7.3052991539223369</v>
      </c>
      <c r="L240" s="311">
        <f t="shared" si="78"/>
        <v>10.118000000000016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1.0021898688943576</v>
      </c>
      <c r="C247" s="302">
        <v>2.0263885225433134</v>
      </c>
      <c r="D247" s="302">
        <f>SUM(B247:C247)</f>
        <v>3.0285783914376712</v>
      </c>
      <c r="E247" s="303"/>
      <c r="F247" s="302">
        <v>1.033206146571237</v>
      </c>
      <c r="G247" s="302">
        <v>1.7110220009630266</v>
      </c>
      <c r="H247" s="302">
        <f>SUM(F247:G247)</f>
        <v>2.7442281475342636</v>
      </c>
      <c r="I247" s="303"/>
      <c r="J247" s="302">
        <v>1.1773626324503805</v>
      </c>
      <c r="K247" s="302">
        <v>1.5568448213172339</v>
      </c>
      <c r="L247" s="302">
        <f>SUM(J247:K247)</f>
        <v>2.7342074537676142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1.1766855841586126</v>
      </c>
      <c r="C248" s="302">
        <v>2.3069716189260063</v>
      </c>
      <c r="D248" s="302">
        <f t="shared" ref="D248:D255" si="79">SUM(B248:C248)</f>
        <v>3.4836572030846189</v>
      </c>
      <c r="E248" s="303"/>
      <c r="F248" s="302">
        <v>1.4002128155949067</v>
      </c>
      <c r="G248" s="302">
        <v>2.2107215215624212</v>
      </c>
      <c r="H248" s="302">
        <f t="shared" ref="H248:H255" si="80">SUM(F248:G248)</f>
        <v>3.6109343371573281</v>
      </c>
      <c r="I248" s="303"/>
      <c r="J248" s="302">
        <v>1.6806511491948586</v>
      </c>
      <c r="K248" s="302">
        <v>2.5106561865482235</v>
      </c>
      <c r="L248" s="302">
        <f t="shared" ref="L248:L255" si="81">SUM(J248:K248)</f>
        <v>4.1913073357430823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1.6031190647468447</v>
      </c>
      <c r="C249" s="302">
        <v>2.3349437604060848</v>
      </c>
      <c r="D249" s="302">
        <f t="shared" si="79"/>
        <v>3.9380628251529295</v>
      </c>
      <c r="E249" s="303"/>
      <c r="F249" s="302">
        <v>1.5733063387619122</v>
      </c>
      <c r="G249" s="302">
        <v>1.9470319308182156</v>
      </c>
      <c r="H249" s="302">
        <f t="shared" si="80"/>
        <v>3.5203382695801277</v>
      </c>
      <c r="I249" s="303"/>
      <c r="J249" s="302">
        <v>1.5739221601153834</v>
      </c>
      <c r="K249" s="302">
        <v>1.6410536272286582</v>
      </c>
      <c r="L249" s="302">
        <f t="shared" si="81"/>
        <v>3.2149757873440414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3.7656932598491455</v>
      </c>
      <c r="C250" s="302">
        <v>1.2802823713763267</v>
      </c>
      <c r="D250" s="302">
        <f t="shared" si="79"/>
        <v>5.0459756312254722</v>
      </c>
      <c r="E250" s="303"/>
      <c r="F250" s="302">
        <v>2.9199245992589957</v>
      </c>
      <c r="G250" s="302">
        <v>1.0639190387940973</v>
      </c>
      <c r="H250" s="302">
        <f t="shared" si="80"/>
        <v>3.9838436380530933</v>
      </c>
      <c r="I250" s="303"/>
      <c r="J250" s="302">
        <v>2.0053914912966087</v>
      </c>
      <c r="K250" s="302">
        <v>0.90135916698564622</v>
      </c>
      <c r="L250" s="302">
        <f t="shared" si="81"/>
        <v>2.9067506582822551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4.6004758973855579E-2</v>
      </c>
      <c r="C251" s="302">
        <v>0.30986765937727095</v>
      </c>
      <c r="D251" s="302">
        <f t="shared" si="79"/>
        <v>0.35587241835112654</v>
      </c>
      <c r="E251" s="303"/>
      <c r="F251" s="302">
        <v>4.1482165673780318E-2</v>
      </c>
      <c r="G251" s="302">
        <v>0.15161452400399855</v>
      </c>
      <c r="H251" s="302">
        <f t="shared" si="80"/>
        <v>0.19309668967777888</v>
      </c>
      <c r="I251" s="303"/>
      <c r="J251" s="302">
        <v>6.4774837035283958E-2</v>
      </c>
      <c r="K251" s="302">
        <v>0.12996671349539579</v>
      </c>
      <c r="L251" s="302">
        <f t="shared" si="81"/>
        <v>0.19474155053067976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5.639222919994296E-2</v>
      </c>
      <c r="C252" s="302">
        <v>7.2699880152716834E-2</v>
      </c>
      <c r="D252" s="302">
        <f t="shared" si="79"/>
        <v>0.1290921093526598</v>
      </c>
      <c r="E252" s="303"/>
      <c r="F252" s="302">
        <v>5.6712873279006655E-2</v>
      </c>
      <c r="G252" s="302">
        <v>5.63748652872261E-2</v>
      </c>
      <c r="H252" s="302">
        <f t="shared" si="80"/>
        <v>0.11308773856623275</v>
      </c>
      <c r="I252" s="303"/>
      <c r="J252" s="302">
        <v>5.8518119073963294E-2</v>
      </c>
      <c r="K252" s="302">
        <v>7.2208681840906633E-2</v>
      </c>
      <c r="L252" s="302">
        <f t="shared" si="81"/>
        <v>0.13072680091486993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0.80827960422861433</v>
      </c>
      <c r="C253" s="302">
        <v>0.48032887162717769</v>
      </c>
      <c r="D253" s="302">
        <f t="shared" si="79"/>
        <v>1.2886084758557921</v>
      </c>
      <c r="E253" s="303"/>
      <c r="F253" s="302">
        <v>0.69988573358646833</v>
      </c>
      <c r="G253" s="302">
        <v>0.33491730246319484</v>
      </c>
      <c r="H253" s="302">
        <f t="shared" si="80"/>
        <v>1.0348030360496632</v>
      </c>
      <c r="I253" s="303"/>
      <c r="J253" s="302">
        <v>0.7284534015554982</v>
      </c>
      <c r="K253" s="302">
        <v>0.38638842296554299</v>
      </c>
      <c r="L253" s="302">
        <f t="shared" si="81"/>
        <v>1.1148418245210412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3.683304474585098E-2</v>
      </c>
      <c r="C254" s="302">
        <v>0.10987348491072275</v>
      </c>
      <c r="D254" s="302">
        <f t="shared" si="79"/>
        <v>0.14670652965657374</v>
      </c>
      <c r="E254" s="303"/>
      <c r="F254" s="302">
        <v>2.4216777478922254E-2</v>
      </c>
      <c r="G254" s="302">
        <v>6.1044321709417246E-2</v>
      </c>
      <c r="H254" s="302">
        <f t="shared" si="80"/>
        <v>8.5261099188339504E-2</v>
      </c>
      <c r="I254" s="303"/>
      <c r="J254" s="302">
        <v>3.9746568123706749E-2</v>
      </c>
      <c r="K254" s="302">
        <v>7.4504996671224552E-2</v>
      </c>
      <c r="L254" s="302">
        <f t="shared" si="81"/>
        <v>0.1142515647949313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0.12367108194097728</v>
      </c>
      <c r="C255" s="302">
        <v>0.18677533394217394</v>
      </c>
      <c r="D255" s="302">
        <f t="shared" si="79"/>
        <v>0.31044641588315125</v>
      </c>
      <c r="E255" s="303"/>
      <c r="F255" s="302">
        <v>8.807346164722285E-2</v>
      </c>
      <c r="G255" s="302">
        <v>0.10533358254594608</v>
      </c>
      <c r="H255" s="302">
        <f t="shared" si="80"/>
        <v>0.19340704419316893</v>
      </c>
      <c r="I255" s="303"/>
      <c r="J255" s="302">
        <v>8.2374825313943606E-2</v>
      </c>
      <c r="K255" s="302">
        <v>9.6822198787562791E-2</v>
      </c>
      <c r="L255" s="302">
        <f t="shared" si="81"/>
        <v>0.1791970241015064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8.6188684967381999</v>
      </c>
      <c r="C257" s="311">
        <f t="shared" ref="C257:D257" si="82">SUM(C247:C255)</f>
        <v>9.1081315032617951</v>
      </c>
      <c r="D257" s="311">
        <f t="shared" si="82"/>
        <v>17.726999999999997</v>
      </c>
      <c r="E257" s="311"/>
      <c r="F257" s="311">
        <f t="shared" ref="F257:H257" si="83">SUM(F247:F255)</f>
        <v>7.8370209118524521</v>
      </c>
      <c r="G257" s="311">
        <f t="shared" si="83"/>
        <v>7.6419790881475436</v>
      </c>
      <c r="H257" s="311">
        <f t="shared" si="83"/>
        <v>15.478999999999996</v>
      </c>
      <c r="I257" s="311"/>
      <c r="J257" s="311">
        <f t="shared" ref="J257:L257" si="84">SUM(J247:J255)</f>
        <v>7.4111951841596264</v>
      </c>
      <c r="K257" s="311">
        <f t="shared" si="84"/>
        <v>7.3698048158403937</v>
      </c>
      <c r="L257" s="311">
        <f t="shared" si="84"/>
        <v>14.781000000000024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0.50554318968006295</v>
      </c>
      <c r="C264" s="302">
        <v>0.7755927783357851</v>
      </c>
      <c r="D264" s="302">
        <f>SUM(B264:C264)</f>
        <v>1.2811359680158481</v>
      </c>
      <c r="E264" s="303"/>
      <c r="F264" s="302">
        <v>0.61565042815561877</v>
      </c>
      <c r="G264" s="302">
        <v>0.90222713270862287</v>
      </c>
      <c r="H264" s="302">
        <f>SUM(F264:G264)</f>
        <v>1.5178775608642416</v>
      </c>
      <c r="I264" s="303"/>
      <c r="J264" s="302">
        <v>0.65122769906970712</v>
      </c>
      <c r="K264" s="302">
        <v>0.88148657277989906</v>
      </c>
      <c r="L264" s="302">
        <f>SUM(J264:K264)</f>
        <v>1.5327142718496063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0.42668063837199027</v>
      </c>
      <c r="C265" s="302">
        <v>0.42573152059883318</v>
      </c>
      <c r="D265" s="302">
        <f t="shared" ref="D265:D272" si="85">SUM(B265:C265)</f>
        <v>0.85241215897082345</v>
      </c>
      <c r="E265" s="303"/>
      <c r="F265" s="302">
        <v>0.67348516135325753</v>
      </c>
      <c r="G265" s="302">
        <v>0.6243777235450706</v>
      </c>
      <c r="H265" s="302">
        <f t="shared" ref="H265:H272" si="86">SUM(F265:G265)</f>
        <v>1.2978628848983282</v>
      </c>
      <c r="I265" s="303"/>
      <c r="J265" s="302">
        <v>0.6812257615429258</v>
      </c>
      <c r="K265" s="302">
        <v>0.57661198529210012</v>
      </c>
      <c r="L265" s="302">
        <f t="shared" ref="L265:L272" si="87">SUM(J265:K265)</f>
        <v>1.2578377468350259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0.44693794696845812</v>
      </c>
      <c r="C266" s="302">
        <v>0.39567498717032618</v>
      </c>
      <c r="D266" s="302">
        <f t="shared" si="85"/>
        <v>0.84261293413878424</v>
      </c>
      <c r="E266" s="303"/>
      <c r="F266" s="302">
        <v>0.63194471940153696</v>
      </c>
      <c r="G266" s="302">
        <v>0.48657527148908264</v>
      </c>
      <c r="H266" s="302">
        <f t="shared" si="86"/>
        <v>1.1185199908906196</v>
      </c>
      <c r="I266" s="303"/>
      <c r="J266" s="302">
        <v>0.60806526935509742</v>
      </c>
      <c r="K266" s="302">
        <v>0.36479963514374686</v>
      </c>
      <c r="L266" s="302">
        <f t="shared" si="87"/>
        <v>0.97286490449884422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1.1809241689482632</v>
      </c>
      <c r="C267" s="302">
        <v>0.10284580310558963</v>
      </c>
      <c r="D267" s="302">
        <f t="shared" si="85"/>
        <v>1.2837699720538529</v>
      </c>
      <c r="E267" s="303"/>
      <c r="F267" s="302">
        <v>1.0542948064428679</v>
      </c>
      <c r="G267" s="302">
        <v>0.11701994101441149</v>
      </c>
      <c r="H267" s="302">
        <f t="shared" si="86"/>
        <v>1.1713147474572794</v>
      </c>
      <c r="I267" s="303"/>
      <c r="J267" s="302">
        <v>0.68957917107320066</v>
      </c>
      <c r="K267" s="302">
        <v>9.5722629825379865E-2</v>
      </c>
      <c r="L267" s="302">
        <f t="shared" si="87"/>
        <v>0.78530180089858048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0.11628355446260667</v>
      </c>
      <c r="C268" s="302">
        <v>0.54537667221343966</v>
      </c>
      <c r="D268" s="302">
        <f t="shared" si="85"/>
        <v>0.66166022667604629</v>
      </c>
      <c r="E268" s="303"/>
      <c r="F268" s="302">
        <v>0.10408743450334199</v>
      </c>
      <c r="G268" s="302">
        <v>0.40732117686676506</v>
      </c>
      <c r="H268" s="302">
        <f t="shared" si="86"/>
        <v>0.51140861137010707</v>
      </c>
      <c r="I268" s="303"/>
      <c r="J268" s="302">
        <v>0.16048671677246418</v>
      </c>
      <c r="K268" s="302">
        <v>0.37134718108713993</v>
      </c>
      <c r="L268" s="302">
        <f t="shared" si="87"/>
        <v>0.53183389785960411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0.157540536644173</v>
      </c>
      <c r="C269" s="302">
        <v>0.10747448510219959</v>
      </c>
      <c r="D269" s="302">
        <f t="shared" si="85"/>
        <v>0.26501502174637259</v>
      </c>
      <c r="E269" s="303"/>
      <c r="F269" s="302">
        <v>0.16786141637341973</v>
      </c>
      <c r="G269" s="302">
        <v>0.10786208956947077</v>
      </c>
      <c r="H269" s="302">
        <f t="shared" si="86"/>
        <v>0.27572350594289052</v>
      </c>
      <c r="I269" s="303"/>
      <c r="J269" s="302">
        <v>0.17829215062438208</v>
      </c>
      <c r="K269" s="302">
        <v>0.10810464035895538</v>
      </c>
      <c r="L269" s="302">
        <f t="shared" si="87"/>
        <v>0.28639679098333748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0.48170836805275996</v>
      </c>
      <c r="C270" s="302">
        <v>0.22409302487168137</v>
      </c>
      <c r="D270" s="302">
        <f t="shared" si="85"/>
        <v>0.70580139292444133</v>
      </c>
      <c r="E270" s="303"/>
      <c r="F270" s="302">
        <v>0.45367205041073122</v>
      </c>
      <c r="G270" s="302">
        <v>0.18197777772891954</v>
      </c>
      <c r="H270" s="302">
        <f t="shared" si="86"/>
        <v>0.63564982813965076</v>
      </c>
      <c r="I270" s="303"/>
      <c r="J270" s="302">
        <v>0.38795172906918629</v>
      </c>
      <c r="K270" s="302">
        <v>0.14369549064573922</v>
      </c>
      <c r="L270" s="302">
        <f t="shared" si="87"/>
        <v>0.53164721971492557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1.6462676841471742E-2</v>
      </c>
      <c r="C271" s="302">
        <v>9.3184684497837372E-2</v>
      </c>
      <c r="D271" s="302">
        <f t="shared" si="85"/>
        <v>0.10964736133930911</v>
      </c>
      <c r="E271" s="303"/>
      <c r="F271" s="302">
        <v>1.544570051960064E-2</v>
      </c>
      <c r="G271" s="302">
        <v>9.228904192467087E-2</v>
      </c>
      <c r="H271" s="302">
        <f t="shared" si="86"/>
        <v>0.1077347424442715</v>
      </c>
      <c r="I271" s="303"/>
      <c r="J271" s="302">
        <v>2.6644012316796115E-2</v>
      </c>
      <c r="K271" s="302">
        <v>7.425995193421249E-2</v>
      </c>
      <c r="L271" s="302">
        <f t="shared" si="87"/>
        <v>0.1009039642510086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0.15691979875654533</v>
      </c>
      <c r="C272" s="302">
        <v>0.12002516537797939</v>
      </c>
      <c r="D272" s="302">
        <f t="shared" si="85"/>
        <v>0.27694496413452474</v>
      </c>
      <c r="E272" s="303"/>
      <c r="F272" s="302">
        <v>0.10908087759727884</v>
      </c>
      <c r="G272" s="302">
        <v>0.10382725039532149</v>
      </c>
      <c r="H272" s="302">
        <f t="shared" si="86"/>
        <v>0.21290812799260034</v>
      </c>
      <c r="I272" s="303"/>
      <c r="J272" s="302">
        <v>9.2248822414470591E-2</v>
      </c>
      <c r="K272" s="302">
        <v>7.7250580694592591E-2</v>
      </c>
      <c r="L272" s="302">
        <f t="shared" si="87"/>
        <v>0.1694994031090632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3.4890008787263311</v>
      </c>
      <c r="C274" s="311">
        <f t="shared" ref="C274:D274" si="88">SUM(C264:C272)</f>
        <v>2.7899991212736714</v>
      </c>
      <c r="D274" s="311">
        <f t="shared" si="88"/>
        <v>6.2790000000000035</v>
      </c>
      <c r="E274" s="311"/>
      <c r="F274" s="311">
        <f t="shared" ref="F274:H274" si="89">SUM(F264:F272)</f>
        <v>3.8255225947576537</v>
      </c>
      <c r="G274" s="311">
        <f t="shared" si="89"/>
        <v>3.0234774052423359</v>
      </c>
      <c r="H274" s="311">
        <f t="shared" si="89"/>
        <v>6.8489999999999887</v>
      </c>
      <c r="I274" s="311"/>
      <c r="J274" s="311">
        <f t="shared" ref="J274:L274" si="90">SUM(J264:J272)</f>
        <v>3.4757213322382303</v>
      </c>
      <c r="K274" s="311">
        <f t="shared" si="90"/>
        <v>2.6932786677617653</v>
      </c>
      <c r="L274" s="311">
        <f t="shared" si="90"/>
        <v>6.1689999999999969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1.3542645713375023</v>
      </c>
      <c r="C281" s="302">
        <v>3.2221566157030321</v>
      </c>
      <c r="D281" s="302">
        <f>SUM(B281:C281)</f>
        <v>4.576421187040534</v>
      </c>
      <c r="E281" s="303"/>
      <c r="F281" s="302">
        <v>2.2334935009413148</v>
      </c>
      <c r="G281" s="302">
        <v>3.3307171537704789</v>
      </c>
      <c r="H281" s="302">
        <f>SUM(F281:G281)</f>
        <v>5.5642106547117933</v>
      </c>
      <c r="I281" s="303"/>
      <c r="J281" s="302">
        <v>2.9181333639336815</v>
      </c>
      <c r="K281" s="302">
        <v>3.8856792269054456</v>
      </c>
      <c r="L281" s="302">
        <f>SUM(J281:K281)</f>
        <v>6.8038125908391276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3.4683345328038593</v>
      </c>
      <c r="C282" s="302">
        <v>8.539364844376566</v>
      </c>
      <c r="D282" s="302">
        <f t="shared" ref="D282:D289" si="91">SUM(B282:C282)</f>
        <v>12.007699377180426</v>
      </c>
      <c r="E282" s="303"/>
      <c r="F282" s="302">
        <v>5.8073402436974799</v>
      </c>
      <c r="G282" s="302">
        <v>9.0540898014328821</v>
      </c>
      <c r="H282" s="302">
        <f t="shared" ref="H282:H289" si="92">SUM(F282:G282)</f>
        <v>14.861430045130362</v>
      </c>
      <c r="I282" s="303"/>
      <c r="J282" s="302">
        <v>8.015531735711674</v>
      </c>
      <c r="K282" s="302">
        <v>10.765613590877507</v>
      </c>
      <c r="L282" s="302">
        <f t="shared" ref="L282:L289" si="93">SUM(J282:K282)</f>
        <v>18.781145326589183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2.5187115408967267</v>
      </c>
      <c r="C283" s="302">
        <v>3.651454776762888</v>
      </c>
      <c r="D283" s="302">
        <f t="shared" si="91"/>
        <v>6.1701663176596142</v>
      </c>
      <c r="E283" s="303"/>
      <c r="F283" s="302">
        <v>3.6537945124491809</v>
      </c>
      <c r="G283" s="302">
        <v>3.8380637210303439</v>
      </c>
      <c r="H283" s="302">
        <f t="shared" si="92"/>
        <v>7.4918582334795243</v>
      </c>
      <c r="I283" s="303"/>
      <c r="J283" s="302">
        <v>4.6718879127390389</v>
      </c>
      <c r="K283" s="302">
        <v>3.8411670357869387</v>
      </c>
      <c r="L283" s="302">
        <f t="shared" si="93"/>
        <v>8.5130549485259781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4.3709830293078733</v>
      </c>
      <c r="C284" s="302">
        <v>1.0337389422030276</v>
      </c>
      <c r="D284" s="302">
        <f t="shared" si="91"/>
        <v>5.4047219715109005</v>
      </c>
      <c r="E284" s="303"/>
      <c r="F284" s="302">
        <v>5.5111145345456567</v>
      </c>
      <c r="G284" s="302">
        <v>1.066656365261087</v>
      </c>
      <c r="H284" s="302">
        <f t="shared" si="92"/>
        <v>6.5777708998067439</v>
      </c>
      <c r="I284" s="303"/>
      <c r="J284" s="302">
        <v>4.7067398897386248</v>
      </c>
      <c r="K284" s="302">
        <v>1.021168743489856</v>
      </c>
      <c r="L284" s="302">
        <f t="shared" si="93"/>
        <v>5.7279086332284805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0.11814033416997582</v>
      </c>
      <c r="C285" s="302">
        <v>1.1309765133615739</v>
      </c>
      <c r="D285" s="302">
        <f t="shared" si="91"/>
        <v>1.2491168475315497</v>
      </c>
      <c r="E285" s="303"/>
      <c r="F285" s="302">
        <v>0.1655357447760489</v>
      </c>
      <c r="G285" s="302">
        <v>0.78311022967610622</v>
      </c>
      <c r="H285" s="302">
        <f t="shared" si="92"/>
        <v>0.94864597445215515</v>
      </c>
      <c r="I285" s="303"/>
      <c r="J285" s="302">
        <v>0.35876764126047855</v>
      </c>
      <c r="K285" s="302">
        <v>0.80426131648921984</v>
      </c>
      <c r="L285" s="302">
        <f t="shared" si="93"/>
        <v>1.1630289577496984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0.68015769239351187</v>
      </c>
      <c r="C286" s="302">
        <v>0.24972515297275136</v>
      </c>
      <c r="D286" s="302">
        <f t="shared" si="91"/>
        <v>0.9298828453662632</v>
      </c>
      <c r="E286" s="303"/>
      <c r="F286" s="302">
        <v>0.74192770825533971</v>
      </c>
      <c r="G286" s="302">
        <v>0.22118517538389423</v>
      </c>
      <c r="H286" s="302">
        <f t="shared" si="92"/>
        <v>0.96311288363923397</v>
      </c>
      <c r="I286" s="303"/>
      <c r="J286" s="302">
        <v>1.1668696301276973</v>
      </c>
      <c r="K286" s="302">
        <v>0.39241397536953559</v>
      </c>
      <c r="L286" s="302">
        <f t="shared" si="93"/>
        <v>1.559283605497233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0.70215083164452263</v>
      </c>
      <c r="C287" s="302">
        <v>0.46166223861029276</v>
      </c>
      <c r="D287" s="302">
        <f t="shared" si="91"/>
        <v>1.1638130702548155</v>
      </c>
      <c r="E287" s="303"/>
      <c r="F287" s="302">
        <v>0.83071975485610716</v>
      </c>
      <c r="G287" s="302">
        <v>0.44047525239588786</v>
      </c>
      <c r="H287" s="302">
        <f t="shared" si="92"/>
        <v>1.2711950072519951</v>
      </c>
      <c r="I287" s="303"/>
      <c r="J287" s="302">
        <v>0.94597466460401369</v>
      </c>
      <c r="K287" s="302">
        <v>0.59844997493105612</v>
      </c>
      <c r="L287" s="302">
        <f t="shared" si="93"/>
        <v>1.5444246395350698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0.11187471868002381</v>
      </c>
      <c r="C288" s="302">
        <v>0.49057841029871746</v>
      </c>
      <c r="D288" s="302">
        <f t="shared" si="91"/>
        <v>0.60245312897874126</v>
      </c>
      <c r="E288" s="303"/>
      <c r="F288" s="302">
        <v>0.12985773087704633</v>
      </c>
      <c r="G288" s="302">
        <v>0.38957195469404143</v>
      </c>
      <c r="H288" s="302">
        <f t="shared" si="92"/>
        <v>0.51942968557108782</v>
      </c>
      <c r="I288" s="303"/>
      <c r="J288" s="302">
        <v>0.24746216518424052</v>
      </c>
      <c r="K288" s="302">
        <v>0.50047737268425441</v>
      </c>
      <c r="L288" s="302">
        <f t="shared" si="93"/>
        <v>0.74793953786849499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0.53360755037696972</v>
      </c>
      <c r="C289" s="302">
        <v>0.6111177041002096</v>
      </c>
      <c r="D289" s="302">
        <f t="shared" si="91"/>
        <v>1.1447252544771793</v>
      </c>
      <c r="E289" s="303"/>
      <c r="F289" s="302">
        <v>0.56806227366833029</v>
      </c>
      <c r="G289" s="302">
        <v>0.49228434228875106</v>
      </c>
      <c r="H289" s="302">
        <f t="shared" si="92"/>
        <v>1.0603466159570814</v>
      </c>
      <c r="I289" s="303"/>
      <c r="J289" s="302">
        <v>0.70761398486800298</v>
      </c>
      <c r="K289" s="302">
        <v>0.60478777529866989</v>
      </c>
      <c r="L289" s="302">
        <f t="shared" si="93"/>
        <v>1.3124017601666729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13.858224801610966</v>
      </c>
      <c r="C291" s="311">
        <f t="shared" ref="C291:D291" si="94">SUM(C281:C289)</f>
        <v>19.390775198389054</v>
      </c>
      <c r="D291" s="311">
        <f t="shared" si="94"/>
        <v>33.249000000000024</v>
      </c>
      <c r="E291" s="311"/>
      <c r="F291" s="311">
        <f t="shared" ref="F291:H291" si="95">SUM(F281:F289)</f>
        <v>19.641846004066505</v>
      </c>
      <c r="G291" s="311">
        <f t="shared" si="95"/>
        <v>19.61615399593347</v>
      </c>
      <c r="H291" s="311">
        <f t="shared" si="95"/>
        <v>39.257999999999981</v>
      </c>
      <c r="I291" s="311"/>
      <c r="J291" s="311">
        <f t="shared" ref="J291:L291" si="96">SUM(J281:J289)</f>
        <v>23.738980988167452</v>
      </c>
      <c r="K291" s="311">
        <f t="shared" si="96"/>
        <v>22.414019011832487</v>
      </c>
      <c r="L291" s="311">
        <f t="shared" si="96"/>
        <v>46.152999999999942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0.82752540645025763</v>
      </c>
      <c r="C298" s="302">
        <v>1.7382979882880927</v>
      </c>
      <c r="D298" s="302">
        <f>SUM(B298:C298)</f>
        <v>2.5658233947383504</v>
      </c>
      <c r="E298" s="303"/>
      <c r="F298" s="302">
        <v>1.1244891157965031</v>
      </c>
      <c r="G298" s="302">
        <v>1.9543833002494588</v>
      </c>
      <c r="H298" s="302">
        <f>SUM(F298:G298)</f>
        <v>3.0788724160459617</v>
      </c>
      <c r="I298" s="303"/>
      <c r="J298" s="302">
        <v>1.3363051029632325</v>
      </c>
      <c r="K298" s="302">
        <v>2.3745853707695428</v>
      </c>
      <c r="L298" s="302">
        <f>SUM(J298:K298)</f>
        <v>3.7108904737327753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1.2703010450638386</v>
      </c>
      <c r="C299" s="302">
        <v>1.4794320129362013</v>
      </c>
      <c r="D299" s="302">
        <f t="shared" ref="D299:D306" si="97">SUM(B299:C299)</f>
        <v>2.7497330580000399</v>
      </c>
      <c r="E299" s="303"/>
      <c r="F299" s="302">
        <v>1.712524336352452</v>
      </c>
      <c r="G299" s="302">
        <v>1.792105507522727</v>
      </c>
      <c r="H299" s="302">
        <f t="shared" ref="H299:H306" si="98">SUM(F299:G299)</f>
        <v>3.5046298438751791</v>
      </c>
      <c r="I299" s="303"/>
      <c r="J299" s="302">
        <v>2.1765233708785545</v>
      </c>
      <c r="K299" s="302">
        <v>2.3175673663208358</v>
      </c>
      <c r="L299" s="302">
        <f t="shared" ref="L299:L306" si="99">SUM(J299:K299)</f>
        <v>4.4940907371993903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1.6525440722408646</v>
      </c>
      <c r="C300" s="302">
        <v>2.1157911283100961</v>
      </c>
      <c r="D300" s="302">
        <f t="shared" si="97"/>
        <v>3.7683352005509607</v>
      </c>
      <c r="E300" s="303"/>
      <c r="F300" s="302">
        <v>2.1036035384899368</v>
      </c>
      <c r="G300" s="302">
        <v>2.3745765784152448</v>
      </c>
      <c r="H300" s="302">
        <f t="shared" si="98"/>
        <v>4.4781801169051816</v>
      </c>
      <c r="I300" s="303"/>
      <c r="J300" s="302">
        <v>2.3980487235184502</v>
      </c>
      <c r="K300" s="302">
        <v>2.4842472658191199</v>
      </c>
      <c r="L300" s="302">
        <f t="shared" si="99"/>
        <v>4.8822959893375701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2.5750404355444436</v>
      </c>
      <c r="C301" s="302">
        <v>0.64150728965709114</v>
      </c>
      <c r="D301" s="302">
        <f t="shared" si="97"/>
        <v>3.2165477252015346</v>
      </c>
      <c r="E301" s="303"/>
      <c r="F301" s="302">
        <v>2.6189718648050988</v>
      </c>
      <c r="G301" s="302">
        <v>0.64485737335542348</v>
      </c>
      <c r="H301" s="302">
        <f t="shared" si="98"/>
        <v>3.2638292381605223</v>
      </c>
      <c r="I301" s="303"/>
      <c r="J301" s="302">
        <v>2.6086258264305449</v>
      </c>
      <c r="K301" s="302">
        <v>0.71191009207978484</v>
      </c>
      <c r="L301" s="302">
        <f t="shared" si="99"/>
        <v>3.3205359185103296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0.17425085841549476</v>
      </c>
      <c r="C302" s="302">
        <v>1.1334000528160317</v>
      </c>
      <c r="D302" s="302">
        <f t="shared" si="97"/>
        <v>1.3076509112315264</v>
      </c>
      <c r="E302" s="303"/>
      <c r="F302" s="302">
        <v>0.22106901377917745</v>
      </c>
      <c r="G302" s="302">
        <v>0.90504989870903196</v>
      </c>
      <c r="H302" s="302">
        <f t="shared" si="98"/>
        <v>1.1261189124882094</v>
      </c>
      <c r="I302" s="303"/>
      <c r="J302" s="302">
        <v>0.35600553862543055</v>
      </c>
      <c r="K302" s="302">
        <v>0.88291347468393344</v>
      </c>
      <c r="L302" s="302">
        <f t="shared" si="99"/>
        <v>1.2389190133093639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1.7984160820461164</v>
      </c>
      <c r="C303" s="302">
        <v>0.65827261258142078</v>
      </c>
      <c r="D303" s="302">
        <f t="shared" si="97"/>
        <v>2.456688694627537</v>
      </c>
      <c r="E303" s="303"/>
      <c r="F303" s="302">
        <v>1.8873783028502407</v>
      </c>
      <c r="G303" s="302">
        <v>0.68451335947671155</v>
      </c>
      <c r="H303" s="302">
        <f t="shared" si="98"/>
        <v>2.5718916623269523</v>
      </c>
      <c r="I303" s="303"/>
      <c r="J303" s="302">
        <v>2.1905709279830927</v>
      </c>
      <c r="K303" s="302">
        <v>0.90950730817829639</v>
      </c>
      <c r="L303" s="302">
        <f t="shared" si="99"/>
        <v>3.100078236161389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0.88152343340527206</v>
      </c>
      <c r="C304" s="302">
        <v>0.84099475610437024</v>
      </c>
      <c r="D304" s="302">
        <f t="shared" si="97"/>
        <v>1.7225181895096422</v>
      </c>
      <c r="E304" s="303"/>
      <c r="F304" s="302">
        <v>0.91716170111552286</v>
      </c>
      <c r="G304" s="302">
        <v>0.74004942686745812</v>
      </c>
      <c r="H304" s="302">
        <f t="shared" si="98"/>
        <v>1.6572111279829809</v>
      </c>
      <c r="I304" s="303"/>
      <c r="J304" s="302">
        <v>1.2625677331635279</v>
      </c>
      <c r="K304" s="302">
        <v>0.89058581173768725</v>
      </c>
      <c r="L304" s="302">
        <f t="shared" si="99"/>
        <v>2.1531535449012154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0.23703016256266782</v>
      </c>
      <c r="C305" s="302">
        <v>1.290356936169103</v>
      </c>
      <c r="D305" s="302">
        <f t="shared" si="97"/>
        <v>1.5273870987317708</v>
      </c>
      <c r="E305" s="303"/>
      <c r="F305" s="302">
        <v>0.20658982998872427</v>
      </c>
      <c r="G305" s="302">
        <v>1.0514460242455803</v>
      </c>
      <c r="H305" s="302">
        <f t="shared" si="98"/>
        <v>1.2580358542343046</v>
      </c>
      <c r="I305" s="303"/>
      <c r="J305" s="302">
        <v>0.39670674435092612</v>
      </c>
      <c r="K305" s="302">
        <v>1.1714307977742806</v>
      </c>
      <c r="L305" s="302">
        <f t="shared" si="99"/>
        <v>1.5681375421252066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3.2818793483014121</v>
      </c>
      <c r="C306" s="302">
        <v>6.1954363791072202</v>
      </c>
      <c r="D306" s="302">
        <f t="shared" si="97"/>
        <v>9.4773157274086319</v>
      </c>
      <c r="E306" s="303"/>
      <c r="F306" s="302">
        <v>2.8722252668176056</v>
      </c>
      <c r="G306" s="302">
        <v>4.8590055611630714</v>
      </c>
      <c r="H306" s="302">
        <f t="shared" si="98"/>
        <v>7.731230827980677</v>
      </c>
      <c r="I306" s="303"/>
      <c r="J306" s="302">
        <v>2.9842180302869479</v>
      </c>
      <c r="K306" s="302">
        <v>5.5166805144357829</v>
      </c>
      <c r="L306" s="302">
        <f t="shared" si="99"/>
        <v>8.5008985447227303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12.698510844030368</v>
      </c>
      <c r="C308" s="311">
        <f t="shared" ref="C308:D308" si="100">SUM(C298:C306)</f>
        <v>16.093489155969625</v>
      </c>
      <c r="D308" s="311">
        <f t="shared" si="100"/>
        <v>28.791999999999994</v>
      </c>
      <c r="E308" s="311"/>
      <c r="F308" s="311">
        <f t="shared" ref="F308:H308" si="101">SUM(F298:F306)</f>
        <v>13.664012969995262</v>
      </c>
      <c r="G308" s="311">
        <f t="shared" si="101"/>
        <v>15.005987030004706</v>
      </c>
      <c r="H308" s="311">
        <f t="shared" si="101"/>
        <v>28.669999999999966</v>
      </c>
      <c r="I308" s="311"/>
      <c r="J308" s="311">
        <f t="shared" ref="J308:L308" si="102">SUM(J298:J306)</f>
        <v>15.709571998200706</v>
      </c>
      <c r="K308" s="311">
        <f t="shared" si="102"/>
        <v>17.259428001799265</v>
      </c>
      <c r="L308" s="311">
        <f t="shared" si="102"/>
        <v>32.968999999999973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0.53472477783963612</v>
      </c>
      <c r="C315" s="302">
        <v>1.057708814346241</v>
      </c>
      <c r="D315" s="302">
        <f>SUM(B315:C315)</f>
        <v>1.592433592185877</v>
      </c>
      <c r="E315" s="303"/>
      <c r="F315" s="302">
        <v>0.63114508042816009</v>
      </c>
      <c r="G315" s="302">
        <v>1.1378669872496203</v>
      </c>
      <c r="H315" s="302">
        <f>SUM(F315:G315)</f>
        <v>1.7690120676777803</v>
      </c>
      <c r="I315" s="303"/>
      <c r="J315" s="302">
        <v>0.7065238426667737</v>
      </c>
      <c r="K315" s="302">
        <v>1.1324112297708917</v>
      </c>
      <c r="L315" s="302">
        <f>SUM(J315:K315)</f>
        <v>1.8389350724376654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2.1896386546457576</v>
      </c>
      <c r="C316" s="302">
        <v>1.8881852187069927</v>
      </c>
      <c r="D316" s="302">
        <f t="shared" ref="D316:D323" si="103">SUM(B316:C316)</f>
        <v>4.0778238733527505</v>
      </c>
      <c r="E316" s="303"/>
      <c r="F316" s="302">
        <v>2.6229539939578816</v>
      </c>
      <c r="G316" s="302">
        <v>2.2744662374523932</v>
      </c>
      <c r="H316" s="302">
        <f t="shared" ref="H316:H323" si="104">SUM(F316:G316)</f>
        <v>4.8974202314102744</v>
      </c>
      <c r="I316" s="303"/>
      <c r="J316" s="302">
        <v>2.9925098417476801</v>
      </c>
      <c r="K316" s="302">
        <v>2.6138602787686875</v>
      </c>
      <c r="L316" s="302">
        <f t="shared" ref="L316:L323" si="105">SUM(J316:K316)</f>
        <v>5.6063701205163676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1.9669321440847152</v>
      </c>
      <c r="C317" s="302">
        <v>2.5310178485686414</v>
      </c>
      <c r="D317" s="302">
        <f t="shared" si="103"/>
        <v>4.497949992653357</v>
      </c>
      <c r="E317" s="303"/>
      <c r="F317" s="302">
        <v>2.1535070150092288</v>
      </c>
      <c r="G317" s="302">
        <v>2.6162142796524117</v>
      </c>
      <c r="H317" s="302">
        <f t="shared" si="104"/>
        <v>4.7697212946616405</v>
      </c>
      <c r="I317" s="303"/>
      <c r="J317" s="302">
        <v>2.6553907317418104</v>
      </c>
      <c r="K317" s="302">
        <v>2.4188871886246992</v>
      </c>
      <c r="L317" s="302">
        <f t="shared" si="105"/>
        <v>5.0742779203665096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3.3965441085834716</v>
      </c>
      <c r="C318" s="302">
        <v>1.0290389355954606</v>
      </c>
      <c r="D318" s="302">
        <f t="shared" si="103"/>
        <v>4.4255830441789321</v>
      </c>
      <c r="E318" s="303"/>
      <c r="F318" s="302">
        <v>2.9364252512482656</v>
      </c>
      <c r="G318" s="302">
        <v>1.0014320007917412</v>
      </c>
      <c r="H318" s="302">
        <f t="shared" si="104"/>
        <v>3.9378572520400068</v>
      </c>
      <c r="I318" s="303"/>
      <c r="J318" s="302">
        <v>1.986215075756177</v>
      </c>
      <c r="K318" s="302">
        <v>0.78553794882241634</v>
      </c>
      <c r="L318" s="302">
        <f t="shared" si="105"/>
        <v>2.7717530245785933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4.3948718918177518E-2</v>
      </c>
      <c r="C319" s="302">
        <v>0.36955479119141316</v>
      </c>
      <c r="D319" s="302">
        <f t="shared" si="103"/>
        <v>0.41350351010959069</v>
      </c>
      <c r="E319" s="303"/>
      <c r="F319" s="302">
        <v>4.4330502994212324E-2</v>
      </c>
      <c r="G319" s="302">
        <v>0.28123095494693506</v>
      </c>
      <c r="H319" s="302">
        <f t="shared" si="104"/>
        <v>0.32556145794114738</v>
      </c>
      <c r="I319" s="303"/>
      <c r="J319" s="302">
        <v>0.10249284500681848</v>
      </c>
      <c r="K319" s="302">
        <v>0.26524460671161426</v>
      </c>
      <c r="L319" s="302">
        <f t="shared" si="105"/>
        <v>0.36773745171843275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0.87542904836746516</v>
      </c>
      <c r="C320" s="302">
        <v>0.18382383717487347</v>
      </c>
      <c r="D320" s="302">
        <f t="shared" si="103"/>
        <v>1.0592528855423387</v>
      </c>
      <c r="E320" s="303"/>
      <c r="F320" s="302">
        <v>0.78996380246314057</v>
      </c>
      <c r="G320" s="302">
        <v>0.18039688103464693</v>
      </c>
      <c r="H320" s="302">
        <f t="shared" si="104"/>
        <v>0.97036068349778748</v>
      </c>
      <c r="I320" s="303"/>
      <c r="J320" s="302">
        <v>0.83681230821581554</v>
      </c>
      <c r="K320" s="302">
        <v>0.21693301168427603</v>
      </c>
      <c r="L320" s="302">
        <f t="shared" si="105"/>
        <v>1.0537453199000915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0.30053541636396719</v>
      </c>
      <c r="C321" s="302">
        <v>0.15448545486477894</v>
      </c>
      <c r="D321" s="302">
        <f t="shared" si="103"/>
        <v>0.45502087122874613</v>
      </c>
      <c r="E321" s="303"/>
      <c r="F321" s="302">
        <v>0.2877967591413344</v>
      </c>
      <c r="G321" s="302">
        <v>0.14120533734157509</v>
      </c>
      <c r="H321" s="302">
        <f t="shared" si="104"/>
        <v>0.42900209648290949</v>
      </c>
      <c r="I321" s="303"/>
      <c r="J321" s="302">
        <v>0.3185836060207598</v>
      </c>
      <c r="K321" s="302">
        <v>0.17900671353679565</v>
      </c>
      <c r="L321" s="302">
        <f t="shared" si="105"/>
        <v>0.49759031955755545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3.2069571931223055E-2</v>
      </c>
      <c r="C322" s="302">
        <v>0.27610470958604</v>
      </c>
      <c r="D322" s="302">
        <f t="shared" si="103"/>
        <v>0.30817428151726306</v>
      </c>
      <c r="E322" s="303"/>
      <c r="F322" s="302">
        <v>2.5503810993487433E-2</v>
      </c>
      <c r="G322" s="302">
        <v>0.2081829851883939</v>
      </c>
      <c r="H322" s="302">
        <f t="shared" si="104"/>
        <v>0.23368679618188132</v>
      </c>
      <c r="I322" s="303"/>
      <c r="J322" s="302">
        <v>5.0932798956085476E-2</v>
      </c>
      <c r="K322" s="302">
        <v>0.22789662678181538</v>
      </c>
      <c r="L322" s="302">
        <f t="shared" si="105"/>
        <v>0.27882942573790087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0.3039876700811846</v>
      </c>
      <c r="C323" s="302">
        <v>0.37727027914993944</v>
      </c>
      <c r="D323" s="302">
        <f t="shared" si="103"/>
        <v>0.68125794923112404</v>
      </c>
      <c r="E323" s="303"/>
      <c r="F323" s="302">
        <v>0.3047428239706173</v>
      </c>
      <c r="G323" s="302">
        <v>0.27163529613595766</v>
      </c>
      <c r="H323" s="302">
        <f t="shared" si="104"/>
        <v>0.57637812010657496</v>
      </c>
      <c r="I323" s="303"/>
      <c r="J323" s="302">
        <v>0.36328955427765897</v>
      </c>
      <c r="K323" s="302">
        <v>0.22347179090919442</v>
      </c>
      <c r="L323" s="302">
        <f t="shared" si="105"/>
        <v>0.58676134518685341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9.6438101108155969</v>
      </c>
      <c r="C325" s="311">
        <f t="shared" ref="C325:D325" si="106">SUM(C315:C323)</f>
        <v>7.867189889184381</v>
      </c>
      <c r="D325" s="311">
        <f t="shared" si="106"/>
        <v>17.510999999999981</v>
      </c>
      <c r="E325" s="311"/>
      <c r="F325" s="311">
        <f t="shared" ref="F325:H325" si="107">SUM(F315:F323)</f>
        <v>9.7963690402063275</v>
      </c>
      <c r="G325" s="311">
        <f t="shared" si="107"/>
        <v>8.112630959793675</v>
      </c>
      <c r="H325" s="311">
        <f t="shared" si="107"/>
        <v>17.909000000000002</v>
      </c>
      <c r="I325" s="311"/>
      <c r="J325" s="311">
        <f t="shared" ref="J325:L325" si="108">SUM(J315:J323)</f>
        <v>10.012750604389577</v>
      </c>
      <c r="K325" s="311">
        <f t="shared" si="108"/>
        <v>8.0632493956103897</v>
      </c>
      <c r="L325" s="311">
        <f t="shared" si="108"/>
        <v>18.075999999999972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0.31306380465950034</v>
      </c>
      <c r="C332" s="302">
        <v>0.35892942543543122</v>
      </c>
      <c r="D332" s="302">
        <f>SUM(B332:C332)</f>
        <v>0.67199323009493162</v>
      </c>
      <c r="E332" s="303"/>
      <c r="F332" s="302">
        <v>0.41928933024847265</v>
      </c>
      <c r="G332" s="302">
        <v>0.32571508313287406</v>
      </c>
      <c r="H332" s="302">
        <f>SUM(F332:G332)</f>
        <v>0.74500441338134671</v>
      </c>
      <c r="I332" s="303"/>
      <c r="J332" s="302">
        <v>0.50942114908550851</v>
      </c>
      <c r="K332" s="302">
        <v>0.3390733878411048</v>
      </c>
      <c r="L332" s="302">
        <f>SUM(J332:K332)</f>
        <v>0.84849453692661325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8.209055522020023</v>
      </c>
      <c r="C333" s="302">
        <v>5.476851550177062</v>
      </c>
      <c r="D333" s="302">
        <f t="shared" ref="D333:D340" si="109">SUM(B333:C333)</f>
        <v>13.685907072197086</v>
      </c>
      <c r="E333" s="303"/>
      <c r="F333" s="302">
        <v>10.188585166280109</v>
      </c>
      <c r="G333" s="302">
        <v>5.4738188174628597</v>
      </c>
      <c r="H333" s="302">
        <f t="shared" ref="H333:H340" si="110">SUM(F333:G333)</f>
        <v>15.662403983742969</v>
      </c>
      <c r="I333" s="303"/>
      <c r="J333" s="302">
        <v>12.249996022913237</v>
      </c>
      <c r="K333" s="302">
        <v>6.3607375775122987</v>
      </c>
      <c r="L333" s="302">
        <f t="shared" ref="L333:L340" si="111">SUM(J333:K333)</f>
        <v>18.610733600425537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1.3603231367329696</v>
      </c>
      <c r="C334" s="302">
        <v>0.81160961791711805</v>
      </c>
      <c r="D334" s="302">
        <f t="shared" si="109"/>
        <v>2.1719327546500877</v>
      </c>
      <c r="E334" s="303"/>
      <c r="F334" s="302">
        <v>1.5794072904361494</v>
      </c>
      <c r="G334" s="302">
        <v>0.72680645660336018</v>
      </c>
      <c r="H334" s="302">
        <f t="shared" si="110"/>
        <v>2.3062137470395094</v>
      </c>
      <c r="I334" s="303"/>
      <c r="J334" s="302">
        <v>1.7819088228907909</v>
      </c>
      <c r="K334" s="302">
        <v>0.58598505431887782</v>
      </c>
      <c r="L334" s="302">
        <f t="shared" si="111"/>
        <v>2.3678938772096689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1.1983340132007787</v>
      </c>
      <c r="C335" s="302">
        <v>0.19297712521603103</v>
      </c>
      <c r="D335" s="302">
        <f t="shared" si="109"/>
        <v>1.3913111384168098</v>
      </c>
      <c r="E335" s="303"/>
      <c r="F335" s="302">
        <v>1.1584561560766133</v>
      </c>
      <c r="G335" s="302">
        <v>0.15809024394088789</v>
      </c>
      <c r="H335" s="302">
        <f t="shared" si="110"/>
        <v>1.3165464000175011</v>
      </c>
      <c r="I335" s="303"/>
      <c r="J335" s="302">
        <v>0.52613026703045151</v>
      </c>
      <c r="K335" s="302">
        <v>0.12687549423001712</v>
      </c>
      <c r="L335" s="302">
        <f t="shared" si="111"/>
        <v>0.65300576126046861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0.18259936797201573</v>
      </c>
      <c r="C336" s="302">
        <v>0.19878763844677266</v>
      </c>
      <c r="D336" s="302">
        <f t="shared" si="109"/>
        <v>0.38138700641878842</v>
      </c>
      <c r="E336" s="303"/>
      <c r="F336" s="302">
        <v>0.1659648043757867</v>
      </c>
      <c r="G336" s="302">
        <v>0.12286175278833032</v>
      </c>
      <c r="H336" s="302">
        <f t="shared" si="110"/>
        <v>0.28882655716411704</v>
      </c>
      <c r="I336" s="303"/>
      <c r="J336" s="302">
        <v>0.13874452041578808</v>
      </c>
      <c r="K336" s="302">
        <v>8.4457368564358051E-2</v>
      </c>
      <c r="L336" s="302">
        <f t="shared" si="111"/>
        <v>0.22320188898014615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5.8064468062323105</v>
      </c>
      <c r="C337" s="302">
        <v>0.42293830158551438</v>
      </c>
      <c r="D337" s="302">
        <f t="shared" si="109"/>
        <v>6.2293851078178246</v>
      </c>
      <c r="E337" s="303"/>
      <c r="F337" s="302">
        <v>5.9125158551937407</v>
      </c>
      <c r="G337" s="302">
        <v>0.38322496023013808</v>
      </c>
      <c r="H337" s="302">
        <f t="shared" si="110"/>
        <v>6.295740815423879</v>
      </c>
      <c r="I337" s="303"/>
      <c r="J337" s="302">
        <v>6.6651439207981902</v>
      </c>
      <c r="K337" s="302">
        <v>0.43923996812872912</v>
      </c>
      <c r="L337" s="302">
        <f t="shared" si="111"/>
        <v>7.1043838889269191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0.10347645377076904</v>
      </c>
      <c r="C338" s="302">
        <v>4.3893905105920221E-2</v>
      </c>
      <c r="D338" s="302">
        <f t="shared" si="109"/>
        <v>0.14737035887668926</v>
      </c>
      <c r="E338" s="303"/>
      <c r="F338" s="302">
        <v>0.10014407473544965</v>
      </c>
      <c r="G338" s="302">
        <v>3.0683685627426946E-2</v>
      </c>
      <c r="H338" s="302">
        <f t="shared" si="110"/>
        <v>0.13082776036287658</v>
      </c>
      <c r="I338" s="303"/>
      <c r="J338" s="302">
        <v>9.4183202093373997E-2</v>
      </c>
      <c r="K338" s="302">
        <v>3.4860606565756472E-2</v>
      </c>
      <c r="L338" s="302">
        <f t="shared" si="111"/>
        <v>0.12904380865913045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0.13270067222045309</v>
      </c>
      <c r="C339" s="302">
        <v>0.34074410200268901</v>
      </c>
      <c r="D339" s="302">
        <f t="shared" si="109"/>
        <v>0.47344477422314213</v>
      </c>
      <c r="E339" s="303"/>
      <c r="F339" s="302">
        <v>0.14985093709853883</v>
      </c>
      <c r="G339" s="302">
        <v>0.19762665229262188</v>
      </c>
      <c r="H339" s="302">
        <f t="shared" si="110"/>
        <v>0.34747758939116069</v>
      </c>
      <c r="I339" s="303"/>
      <c r="J339" s="302">
        <v>0.18059031196305897</v>
      </c>
      <c r="K339" s="302">
        <v>0.20809850569033156</v>
      </c>
      <c r="L339" s="302">
        <f t="shared" si="111"/>
        <v>0.38868881765339053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1.3857937615742781</v>
      </c>
      <c r="C340" s="302">
        <v>0.3624747957303992</v>
      </c>
      <c r="D340" s="302">
        <f t="shared" si="109"/>
        <v>1.7482685573046775</v>
      </c>
      <c r="E340" s="303"/>
      <c r="F340" s="302">
        <v>1.1626024061493385</v>
      </c>
      <c r="G340" s="302">
        <v>0.22435632732730071</v>
      </c>
      <c r="H340" s="302">
        <f t="shared" si="110"/>
        <v>1.3869587334766393</v>
      </c>
      <c r="I340" s="303"/>
      <c r="J340" s="302">
        <v>0.66346734467563562</v>
      </c>
      <c r="K340" s="302">
        <v>0.16508647528248466</v>
      </c>
      <c r="L340" s="302">
        <f t="shared" si="111"/>
        <v>0.82855381995812027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18.691793538383092</v>
      </c>
      <c r="C342" s="311">
        <f t="shared" ref="C342:D342" si="112">SUM(C332:C340)</f>
        <v>8.2092064616169385</v>
      </c>
      <c r="D342" s="311">
        <f t="shared" si="112"/>
        <v>26.901000000000039</v>
      </c>
      <c r="E342" s="311"/>
      <c r="F342" s="311">
        <f t="shared" ref="F342:H342" si="113">SUM(F332:F340)</f>
        <v>20.836816020594199</v>
      </c>
      <c r="G342" s="311">
        <f t="shared" si="113"/>
        <v>7.6431839794057996</v>
      </c>
      <c r="H342" s="311">
        <f t="shared" si="113"/>
        <v>28.48</v>
      </c>
      <c r="I342" s="311"/>
      <c r="J342" s="311">
        <f t="shared" ref="J342:L342" si="114">SUM(J332:J340)</f>
        <v>22.809585561866029</v>
      </c>
      <c r="K342" s="311">
        <f t="shared" si="114"/>
        <v>8.344414438133958</v>
      </c>
      <c r="L342" s="311">
        <f t="shared" si="114"/>
        <v>31.153999999999993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1.0062751009891753</v>
      </c>
      <c r="C349" s="302">
        <v>0.81588760131085969</v>
      </c>
      <c r="D349" s="302">
        <f>SUM(B349:C349)</f>
        <v>1.8221627023000351</v>
      </c>
      <c r="E349" s="303"/>
      <c r="F349" s="302">
        <v>1.2000396490580449</v>
      </c>
      <c r="G349" s="302">
        <v>0.87922324618247238</v>
      </c>
      <c r="H349" s="302">
        <f>SUM(F349:G349)</f>
        <v>2.0792628952405172</v>
      </c>
      <c r="I349" s="303"/>
      <c r="J349" s="302">
        <v>1.6907739630506606</v>
      </c>
      <c r="K349" s="302">
        <v>1.0295056067532851</v>
      </c>
      <c r="L349" s="302">
        <f>SUM(J349:K349)</f>
        <v>2.7202795698039459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9.1019165825273909</v>
      </c>
      <c r="C350" s="302">
        <v>3.8382866709481593</v>
      </c>
      <c r="D350" s="302">
        <f t="shared" ref="D350:D357" si="115">SUM(B350:C350)</f>
        <v>12.94020325347555</v>
      </c>
      <c r="E350" s="303"/>
      <c r="F350" s="302">
        <v>10.127442750836481</v>
      </c>
      <c r="G350" s="302">
        <v>4.3161931092909551</v>
      </c>
      <c r="H350" s="302">
        <f t="shared" ref="H350:H357" si="116">SUM(F350:G350)</f>
        <v>14.443635860127436</v>
      </c>
      <c r="I350" s="303"/>
      <c r="J350" s="302">
        <v>13.674291952008478</v>
      </c>
      <c r="K350" s="302">
        <v>5.5715555420087721</v>
      </c>
      <c r="L350" s="302">
        <f t="shared" ref="L350:L357" si="117">SUM(J350:K350)</f>
        <v>19.245847494017248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4.1502719971726361</v>
      </c>
      <c r="C351" s="302">
        <v>1.4680728576679798</v>
      </c>
      <c r="D351" s="302">
        <f t="shared" si="115"/>
        <v>5.6183448548406156</v>
      </c>
      <c r="E351" s="303"/>
      <c r="F351" s="302">
        <v>4.4925887818609525</v>
      </c>
      <c r="G351" s="302">
        <v>1.4362153049525734</v>
      </c>
      <c r="H351" s="302">
        <f t="shared" si="116"/>
        <v>5.9288040868135257</v>
      </c>
      <c r="I351" s="303"/>
      <c r="J351" s="302">
        <v>5.6057890604183243</v>
      </c>
      <c r="K351" s="302">
        <v>1.5414910706735578</v>
      </c>
      <c r="L351" s="302">
        <f t="shared" si="117"/>
        <v>7.1472801310918825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3.0383888075880194</v>
      </c>
      <c r="C352" s="302">
        <v>0.48357312582756568</v>
      </c>
      <c r="D352" s="302">
        <f t="shared" si="115"/>
        <v>3.5219619334155849</v>
      </c>
      <c r="E352" s="303"/>
      <c r="F352" s="302">
        <v>2.6695762604271192</v>
      </c>
      <c r="G352" s="302">
        <v>0.41298879804061162</v>
      </c>
      <c r="H352" s="302">
        <f t="shared" si="116"/>
        <v>3.0825650584677309</v>
      </c>
      <c r="I352" s="303"/>
      <c r="J352" s="302">
        <v>1.5878979694756541</v>
      </c>
      <c r="K352" s="302">
        <v>0.39588699753618384</v>
      </c>
      <c r="L352" s="302">
        <f t="shared" si="117"/>
        <v>1.9837849670118379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0.21227684179454287</v>
      </c>
      <c r="C353" s="302">
        <v>0.34002775310166977</v>
      </c>
      <c r="D353" s="302">
        <f t="shared" si="115"/>
        <v>0.55230459489621264</v>
      </c>
      <c r="E353" s="303"/>
      <c r="F353" s="302">
        <v>0.17301308859732334</v>
      </c>
      <c r="G353" s="302">
        <v>0.26172470772970424</v>
      </c>
      <c r="H353" s="302">
        <f t="shared" si="116"/>
        <v>0.43473779632702758</v>
      </c>
      <c r="I353" s="303"/>
      <c r="J353" s="302">
        <v>0.143593824179199</v>
      </c>
      <c r="K353" s="302">
        <v>0.25963175827244295</v>
      </c>
      <c r="L353" s="302">
        <f t="shared" si="117"/>
        <v>0.40322558245164197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13.705106994488874</v>
      </c>
      <c r="C354" s="302">
        <v>1.2663238774979004</v>
      </c>
      <c r="D354" s="302">
        <f t="shared" si="115"/>
        <v>14.971430871986774</v>
      </c>
      <c r="E354" s="303"/>
      <c r="F354" s="302">
        <v>12.985767517350778</v>
      </c>
      <c r="G354" s="302">
        <v>1.2002991862310737</v>
      </c>
      <c r="H354" s="302">
        <f t="shared" si="116"/>
        <v>14.186066703581853</v>
      </c>
      <c r="I354" s="303"/>
      <c r="J354" s="302">
        <v>15.661159478889084</v>
      </c>
      <c r="K354" s="302">
        <v>1.7518778209861174</v>
      </c>
      <c r="L354" s="302">
        <f t="shared" si="117"/>
        <v>17.413037299875203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0.40113607327292194</v>
      </c>
      <c r="C355" s="302">
        <v>0.14134393851916408</v>
      </c>
      <c r="D355" s="302">
        <f t="shared" si="115"/>
        <v>0.54248001179208605</v>
      </c>
      <c r="E355" s="303"/>
      <c r="F355" s="302">
        <v>0.35606422238470786</v>
      </c>
      <c r="G355" s="302">
        <v>0.11001410944496708</v>
      </c>
      <c r="H355" s="302">
        <f t="shared" si="116"/>
        <v>0.46607833182967495</v>
      </c>
      <c r="I355" s="303"/>
      <c r="J355" s="302">
        <v>0.44395883054785873</v>
      </c>
      <c r="K355" s="302">
        <v>0.12430978366426564</v>
      </c>
      <c r="L355" s="302">
        <f t="shared" si="117"/>
        <v>0.56826861421212438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6.0434250887085185E-2</v>
      </c>
      <c r="C356" s="302">
        <v>0.25119294943687392</v>
      </c>
      <c r="D356" s="302">
        <f t="shared" si="115"/>
        <v>0.31162720032395913</v>
      </c>
      <c r="E356" s="303"/>
      <c r="F356" s="302">
        <v>4.5495635218330617E-2</v>
      </c>
      <c r="G356" s="302">
        <v>0.19324678295960154</v>
      </c>
      <c r="H356" s="302">
        <f t="shared" si="116"/>
        <v>0.23874241817793215</v>
      </c>
      <c r="I356" s="303"/>
      <c r="J356" s="302">
        <v>4.5093849129563997E-2</v>
      </c>
      <c r="K356" s="302">
        <v>0.18774152105501191</v>
      </c>
      <c r="L356" s="302">
        <f t="shared" si="117"/>
        <v>0.2328353701845759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0.8841579073178274</v>
      </c>
      <c r="C357" s="302">
        <v>0.53132666965131381</v>
      </c>
      <c r="D357" s="302">
        <f t="shared" si="115"/>
        <v>1.4154845769691411</v>
      </c>
      <c r="E357" s="303"/>
      <c r="F357" s="302">
        <v>0.65234328049723722</v>
      </c>
      <c r="G357" s="302">
        <v>0.3397635689370227</v>
      </c>
      <c r="H357" s="302">
        <f t="shared" si="116"/>
        <v>0.99210684943425997</v>
      </c>
      <c r="I357" s="303"/>
      <c r="J357" s="302">
        <v>0.46266587655946806</v>
      </c>
      <c r="K357" s="302">
        <v>0.230775094792076</v>
      </c>
      <c r="L357" s="302">
        <f t="shared" si="117"/>
        <v>0.69344097135154403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32.559964556038473</v>
      </c>
      <c r="C359" s="311">
        <f t="shared" ref="C359:D359" si="118">SUM(C349:C357)</f>
        <v>9.1360354439614859</v>
      </c>
      <c r="D359" s="311">
        <f t="shared" si="118"/>
        <v>41.695999999999962</v>
      </c>
      <c r="E359" s="311"/>
      <c r="F359" s="311">
        <f t="shared" ref="F359:H359" si="119">SUM(F349:F357)</f>
        <v>32.702331186230971</v>
      </c>
      <c r="G359" s="311">
        <f t="shared" si="119"/>
        <v>9.1496688137689812</v>
      </c>
      <c r="H359" s="311">
        <f t="shared" si="119"/>
        <v>41.851999999999961</v>
      </c>
      <c r="I359" s="311"/>
      <c r="J359" s="311">
        <f t="shared" ref="J359:L359" si="120">SUM(J349:J357)</f>
        <v>39.315224804258293</v>
      </c>
      <c r="K359" s="311">
        <f t="shared" si="120"/>
        <v>11.092775195741712</v>
      </c>
      <c r="L359" s="311">
        <f t="shared" si="120"/>
        <v>50.408000000000001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0.32493693895109482</v>
      </c>
      <c r="C366" s="302">
        <v>0.46347305361996888</v>
      </c>
      <c r="D366" s="302">
        <f>SUM(B366:C366)</f>
        <v>0.7884099925710637</v>
      </c>
      <c r="E366" s="303"/>
      <c r="F366" s="302">
        <v>0.3770375380888456</v>
      </c>
      <c r="G366" s="302">
        <v>0.49898600069693128</v>
      </c>
      <c r="H366" s="302">
        <f>SUM(F366:G366)</f>
        <v>0.87602353878577688</v>
      </c>
      <c r="I366" s="303"/>
      <c r="J366" s="302">
        <v>0.6209364887045572</v>
      </c>
      <c r="K366" s="302">
        <v>0.79456104270307604</v>
      </c>
      <c r="L366" s="302">
        <f>SUM(J366:K366)</f>
        <v>1.4154975314076332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0.75240480856171232</v>
      </c>
      <c r="C367" s="302">
        <v>0.67396785759957512</v>
      </c>
      <c r="D367" s="302">
        <f t="shared" ref="D367:D374" si="121">SUM(B367:C367)</f>
        <v>1.4263726661612874</v>
      </c>
      <c r="E367" s="303"/>
      <c r="F367" s="302">
        <v>0.85141802117513887</v>
      </c>
      <c r="G367" s="302">
        <v>0.72816603633529742</v>
      </c>
      <c r="H367" s="302">
        <f t="shared" ref="H367:H374" si="122">SUM(F367:G367)</f>
        <v>1.5795840575104363</v>
      </c>
      <c r="I367" s="303"/>
      <c r="J367" s="302">
        <v>1.2176870460086544</v>
      </c>
      <c r="K367" s="302">
        <v>1.1784773040300338</v>
      </c>
      <c r="L367" s="302">
        <f t="shared" ref="L367:L374" si="123">SUM(J367:K367)</f>
        <v>2.3961643500386884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1.4727100741762145</v>
      </c>
      <c r="C368" s="302">
        <v>1.6514119799418976</v>
      </c>
      <c r="D368" s="302">
        <f t="shared" si="121"/>
        <v>3.1241220541181121</v>
      </c>
      <c r="E368" s="303"/>
      <c r="F368" s="302">
        <v>1.6587499685433955</v>
      </c>
      <c r="G368" s="302">
        <v>1.4769929631732786</v>
      </c>
      <c r="H368" s="302">
        <f t="shared" si="122"/>
        <v>3.1357429317166741</v>
      </c>
      <c r="I368" s="303"/>
      <c r="J368" s="302">
        <v>2.430566350222672</v>
      </c>
      <c r="K368" s="302">
        <v>2.0677716328338387</v>
      </c>
      <c r="L368" s="302">
        <f t="shared" si="123"/>
        <v>4.4983379830565102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0.85369655665947253</v>
      </c>
      <c r="C369" s="302">
        <v>0.11919708329000517</v>
      </c>
      <c r="D369" s="302">
        <f t="shared" si="121"/>
        <v>0.97289363994947764</v>
      </c>
      <c r="E369" s="303"/>
      <c r="F369" s="302">
        <v>0.74787171946116682</v>
      </c>
      <c r="G369" s="302">
        <v>0.12117927495450687</v>
      </c>
      <c r="H369" s="302">
        <f t="shared" si="122"/>
        <v>0.86905099441567368</v>
      </c>
      <c r="I369" s="303"/>
      <c r="J369" s="302">
        <v>0.78038087425149372</v>
      </c>
      <c r="K369" s="302">
        <v>0.18758840002993335</v>
      </c>
      <c r="L369" s="302">
        <f t="shared" si="123"/>
        <v>0.96796927428142709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0.16404130362518621</v>
      </c>
      <c r="C370" s="302">
        <v>0.64904385077548465</v>
      </c>
      <c r="D370" s="302">
        <f t="shared" si="121"/>
        <v>0.81308515440067086</v>
      </c>
      <c r="E370" s="303"/>
      <c r="F370" s="302">
        <v>0.17910236670567695</v>
      </c>
      <c r="G370" s="302">
        <v>0.53456382911738043</v>
      </c>
      <c r="H370" s="302">
        <f t="shared" si="122"/>
        <v>0.71366619582305735</v>
      </c>
      <c r="I370" s="303"/>
      <c r="J370" s="302">
        <v>0.29320744858292735</v>
      </c>
      <c r="K370" s="302">
        <v>0.68966544624353254</v>
      </c>
      <c r="L370" s="302">
        <f t="shared" si="123"/>
        <v>0.9828728948264599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0.76449132716882595</v>
      </c>
      <c r="C371" s="302">
        <v>0.34647745359849452</v>
      </c>
      <c r="D371" s="302">
        <f t="shared" si="121"/>
        <v>1.1109687807673205</v>
      </c>
      <c r="E371" s="303"/>
      <c r="F371" s="302">
        <v>0.62467104486753489</v>
      </c>
      <c r="G371" s="302">
        <v>0.38628092255661389</v>
      </c>
      <c r="H371" s="302">
        <f t="shared" si="122"/>
        <v>1.0109519674241487</v>
      </c>
      <c r="I371" s="303"/>
      <c r="J371" s="302">
        <v>0.80176374375195192</v>
      </c>
      <c r="K371" s="302">
        <v>0.63164988605641936</v>
      </c>
      <c r="L371" s="302">
        <f t="shared" si="123"/>
        <v>1.4334136298083713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0.23153361274889406</v>
      </c>
      <c r="C372" s="302">
        <v>0.20582565922847737</v>
      </c>
      <c r="D372" s="302">
        <f t="shared" si="121"/>
        <v>0.43735927197737146</v>
      </c>
      <c r="E372" s="303"/>
      <c r="F372" s="302">
        <v>0.19128387203219063</v>
      </c>
      <c r="G372" s="302">
        <v>0.21233332087157314</v>
      </c>
      <c r="H372" s="302">
        <f t="shared" si="122"/>
        <v>0.40361719290376374</v>
      </c>
      <c r="I372" s="303"/>
      <c r="J372" s="302">
        <v>0.24964700477892984</v>
      </c>
      <c r="K372" s="302">
        <v>0.29546580216258939</v>
      </c>
      <c r="L372" s="302">
        <f t="shared" si="123"/>
        <v>0.5451128069415192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2.3037982688774657E-2</v>
      </c>
      <c r="C373" s="302">
        <v>9.8144409891842768E-2</v>
      </c>
      <c r="D373" s="302">
        <f t="shared" si="121"/>
        <v>0.12118239258061743</v>
      </c>
      <c r="E373" s="303"/>
      <c r="F373" s="302">
        <v>1.9030857491148551E-2</v>
      </c>
      <c r="G373" s="302">
        <v>9.7012091446434454E-2</v>
      </c>
      <c r="H373" s="302">
        <f t="shared" si="122"/>
        <v>0.116042948937583</v>
      </c>
      <c r="I373" s="303"/>
      <c r="J373" s="302">
        <v>4.8495481147660176E-2</v>
      </c>
      <c r="K373" s="302">
        <v>0.14063173539137092</v>
      </c>
      <c r="L373" s="302">
        <f t="shared" si="123"/>
        <v>0.18912721653903108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0.57482678480865079</v>
      </c>
      <c r="C374" s="302">
        <v>0.56177926266542977</v>
      </c>
      <c r="D374" s="302">
        <f t="shared" si="121"/>
        <v>1.1366060474740807</v>
      </c>
      <c r="E374" s="303"/>
      <c r="F374" s="302">
        <v>0.45221219485567743</v>
      </c>
      <c r="G374" s="302">
        <v>0.51310797762719018</v>
      </c>
      <c r="H374" s="302">
        <f t="shared" si="122"/>
        <v>0.96532017248286761</v>
      </c>
      <c r="I374" s="303"/>
      <c r="J374" s="302">
        <v>0.44328935800508573</v>
      </c>
      <c r="K374" s="302">
        <v>0.58621495509528454</v>
      </c>
      <c r="L374" s="302">
        <f t="shared" si="123"/>
        <v>1.0295043131003703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5.1616793893888255</v>
      </c>
      <c r="C376" s="311">
        <f t="shared" ref="C376:D376" si="124">SUM(C366:C374)</f>
        <v>4.7693206106111754</v>
      </c>
      <c r="D376" s="311">
        <f t="shared" si="124"/>
        <v>9.9310000000000009</v>
      </c>
      <c r="E376" s="311"/>
      <c r="F376" s="311">
        <f t="shared" ref="F376:H376" si="125">SUM(F366:F374)</f>
        <v>5.1013775832207751</v>
      </c>
      <c r="G376" s="311">
        <f t="shared" si="125"/>
        <v>4.5686224167792062</v>
      </c>
      <c r="H376" s="311">
        <f t="shared" si="125"/>
        <v>9.6699999999999822</v>
      </c>
      <c r="I376" s="311"/>
      <c r="J376" s="311">
        <f t="shared" ref="J376:L376" si="126">SUM(J366:J374)</f>
        <v>6.885973795453932</v>
      </c>
      <c r="K376" s="311">
        <f t="shared" si="126"/>
        <v>6.5720262045460798</v>
      </c>
      <c r="L376" s="311">
        <f t="shared" si="126"/>
        <v>13.458000000000011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0.44778611775734134</v>
      </c>
      <c r="C383" s="302">
        <v>0.40599273486232201</v>
      </c>
      <c r="D383" s="302">
        <f>SUM(B383:C383)</f>
        <v>0.85377885261966335</v>
      </c>
      <c r="E383" s="303"/>
      <c r="F383" s="302">
        <v>0.55650554269342489</v>
      </c>
      <c r="G383" s="302">
        <v>0.55583058049102096</v>
      </c>
      <c r="H383" s="302">
        <f>SUM(F383:G383)</f>
        <v>1.1123361231844457</v>
      </c>
      <c r="I383" s="303"/>
      <c r="J383" s="302">
        <v>0.67037257036002662</v>
      </c>
      <c r="K383" s="302">
        <v>0.71822641493968131</v>
      </c>
      <c r="L383" s="302">
        <f>SUM(J383:K383)</f>
        <v>1.388598985299708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1.0134424142118095</v>
      </c>
      <c r="C384" s="302">
        <v>0.6741090447832474</v>
      </c>
      <c r="D384" s="302">
        <f t="shared" ref="D384:D391" si="127">SUM(B384:C384)</f>
        <v>1.6875514589950569</v>
      </c>
      <c r="E384" s="303"/>
      <c r="F384" s="302">
        <v>1.1148786610390444</v>
      </c>
      <c r="G384" s="302">
        <v>0.8651986553333324</v>
      </c>
      <c r="H384" s="302">
        <f t="shared" ref="H384:H391" si="128">SUM(F384:G384)</f>
        <v>1.9800773163723768</v>
      </c>
      <c r="I384" s="303"/>
      <c r="J384" s="302">
        <v>1.2214595623121602</v>
      </c>
      <c r="K384" s="302">
        <v>1.0627909198713323</v>
      </c>
      <c r="L384" s="302">
        <f t="shared" ref="L384:L391" si="129">SUM(J384:K384)</f>
        <v>2.2842504821834924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0.8597355924876946</v>
      </c>
      <c r="C385" s="302">
        <v>0.31812601059910955</v>
      </c>
      <c r="D385" s="302">
        <f t="shared" si="127"/>
        <v>1.1778616030868041</v>
      </c>
      <c r="E385" s="303"/>
      <c r="F385" s="302">
        <v>0.84209182966655227</v>
      </c>
      <c r="G385" s="302">
        <v>0.43003216868890243</v>
      </c>
      <c r="H385" s="302">
        <f t="shared" si="128"/>
        <v>1.2721239983554546</v>
      </c>
      <c r="I385" s="303"/>
      <c r="J385" s="302">
        <v>0.92731154009746108</v>
      </c>
      <c r="K385" s="302">
        <v>0.40598624471596656</v>
      </c>
      <c r="L385" s="302">
        <f t="shared" si="129"/>
        <v>1.3332977848134275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0.81230561238181453</v>
      </c>
      <c r="C386" s="302">
        <v>9.2101477873154952E-2</v>
      </c>
      <c r="D386" s="302">
        <f t="shared" si="127"/>
        <v>0.90440709025496946</v>
      </c>
      <c r="E386" s="303"/>
      <c r="F386" s="302">
        <v>0.6408486852122578</v>
      </c>
      <c r="G386" s="302">
        <v>9.7581777617596635E-2</v>
      </c>
      <c r="H386" s="302">
        <f t="shared" si="128"/>
        <v>0.73843046282985447</v>
      </c>
      <c r="I386" s="303"/>
      <c r="J386" s="302">
        <v>0.52056085499177895</v>
      </c>
      <c r="K386" s="302">
        <v>0.11478668615171234</v>
      </c>
      <c r="L386" s="302">
        <f t="shared" si="129"/>
        <v>0.63534754114349123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0.12051980362419995</v>
      </c>
      <c r="C387" s="302">
        <v>0.29739809226544056</v>
      </c>
      <c r="D387" s="302">
        <f t="shared" si="127"/>
        <v>0.41791789588964051</v>
      </c>
      <c r="E387" s="303"/>
      <c r="F387" s="302">
        <v>0.13336665755220792</v>
      </c>
      <c r="G387" s="302">
        <v>0.316005805800393</v>
      </c>
      <c r="H387" s="302">
        <f t="shared" si="128"/>
        <v>0.44937246335260095</v>
      </c>
      <c r="I387" s="303"/>
      <c r="J387" s="302">
        <v>0.22425607521344945</v>
      </c>
      <c r="K387" s="302">
        <v>0.37395955240166273</v>
      </c>
      <c r="L387" s="302">
        <f t="shared" si="129"/>
        <v>0.59821562761511216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2.4413609021251141</v>
      </c>
      <c r="C388" s="302">
        <v>0.54045219151993051</v>
      </c>
      <c r="D388" s="302">
        <f t="shared" si="127"/>
        <v>2.9818130936450444</v>
      </c>
      <c r="E388" s="303"/>
      <c r="F388" s="302">
        <v>2.1404032990622048</v>
      </c>
      <c r="G388" s="302">
        <v>0.70607520701592819</v>
      </c>
      <c r="H388" s="302">
        <f t="shared" si="128"/>
        <v>2.846478506078133</v>
      </c>
      <c r="I388" s="303"/>
      <c r="J388" s="302">
        <v>2.11873006857682</v>
      </c>
      <c r="K388" s="302">
        <v>0.87447029114546049</v>
      </c>
      <c r="L388" s="302">
        <f t="shared" si="129"/>
        <v>2.9932003597222803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0.23546993390817852</v>
      </c>
      <c r="C389" s="302">
        <v>0.15151933763388822</v>
      </c>
      <c r="D389" s="302">
        <f t="shared" si="127"/>
        <v>0.38698927154206675</v>
      </c>
      <c r="E389" s="303"/>
      <c r="F389" s="302">
        <v>0.23773846264374898</v>
      </c>
      <c r="G389" s="302">
        <v>0.23802554785174954</v>
      </c>
      <c r="H389" s="302">
        <f t="shared" si="128"/>
        <v>0.47576401049549855</v>
      </c>
      <c r="I389" s="303"/>
      <c r="J389" s="302">
        <v>0.21995795737305668</v>
      </c>
      <c r="K389" s="302">
        <v>0.23696564692937441</v>
      </c>
      <c r="L389" s="302">
        <f t="shared" si="129"/>
        <v>0.45692360430243106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0.11382478456264158</v>
      </c>
      <c r="C390" s="302">
        <v>0.16658965666407491</v>
      </c>
      <c r="D390" s="302">
        <f t="shared" si="127"/>
        <v>0.28041444122671649</v>
      </c>
      <c r="E390" s="303"/>
      <c r="F390" s="302">
        <v>8.4902693378270847E-2</v>
      </c>
      <c r="G390" s="302">
        <v>0.2049573699518438</v>
      </c>
      <c r="H390" s="302">
        <f t="shared" si="128"/>
        <v>0.28986006333011466</v>
      </c>
      <c r="I390" s="303"/>
      <c r="J390" s="302">
        <v>0.1819382424892273</v>
      </c>
      <c r="K390" s="302">
        <v>0.20873232915191067</v>
      </c>
      <c r="L390" s="302">
        <f t="shared" si="129"/>
        <v>0.39067057164113794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0.54877488022327592</v>
      </c>
      <c r="C391" s="302">
        <v>0.32549141251675145</v>
      </c>
      <c r="D391" s="302">
        <f t="shared" si="127"/>
        <v>0.87426629274002732</v>
      </c>
      <c r="E391" s="303"/>
      <c r="F391" s="302">
        <v>0.35076063889089981</v>
      </c>
      <c r="G391" s="302">
        <v>0.38679641711062784</v>
      </c>
      <c r="H391" s="302">
        <f t="shared" si="128"/>
        <v>0.73755705600152766</v>
      </c>
      <c r="I391" s="303"/>
      <c r="J391" s="302">
        <v>0.23222308797871183</v>
      </c>
      <c r="K391" s="302">
        <v>0.36427195530019862</v>
      </c>
      <c r="L391" s="302">
        <f t="shared" si="129"/>
        <v>0.59649504327891045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6.5932200412820698</v>
      </c>
      <c r="C393" s="311">
        <f t="shared" ref="C393:D393" si="130">SUM(C383:C391)</f>
        <v>2.9717799587179199</v>
      </c>
      <c r="D393" s="311">
        <f t="shared" si="130"/>
        <v>9.5649999999999871</v>
      </c>
      <c r="E393" s="311"/>
      <c r="F393" s="311">
        <f t="shared" ref="F393:H393" si="131">SUM(F383:F391)</f>
        <v>6.1014964701386116</v>
      </c>
      <c r="G393" s="311">
        <f t="shared" si="131"/>
        <v>3.8005035298613947</v>
      </c>
      <c r="H393" s="311">
        <f t="shared" si="131"/>
        <v>9.9020000000000064</v>
      </c>
      <c r="I393" s="311"/>
      <c r="J393" s="311">
        <f t="shared" ref="J393:L393" si="132">SUM(J383:J391)</f>
        <v>6.3168099593926916</v>
      </c>
      <c r="K393" s="311">
        <f t="shared" si="132"/>
        <v>4.3601900406072991</v>
      </c>
      <c r="L393" s="311">
        <f t="shared" si="132"/>
        <v>10.676999999999992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Swindon and Wiltshire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25.49560424086755</v>
      </c>
      <c r="C9" s="249">
        <f t="shared" ref="C9:D9" si="0">SUM(C26,C43,C60,C77,C94,C111,C128,C145,C162,C179,C196,C213,C230,C247,C264,C281,C298,C315,C332,C349,C366,C383)</f>
        <v>3.5453712522283327</v>
      </c>
      <c r="D9" s="249">
        <f t="shared" si="0"/>
        <v>8.6352808750480534</v>
      </c>
      <c r="E9" s="249">
        <f>SUM(B9:D9)</f>
        <v>37.676256368143939</v>
      </c>
      <c r="F9" s="238"/>
      <c r="G9" s="249">
        <f>SUM(G26,G43,G60,G77,G94,G111,G128,G145,G162,G179,G196,G213,G230,G247,G264,G281,G298,G315,G332,G349,G366,G383)</f>
        <v>29.158122506241686</v>
      </c>
      <c r="H9" s="249">
        <f t="shared" ref="H9:I9" si="1">SUM(H26,H43,H60,H77,H94,H111,H128,H145,H162,H179,H196,H213,H230,H247,H264,H281,H298,H315,H332,H349,H366,H383)</f>
        <v>5.5317070051433959</v>
      </c>
      <c r="I9" s="249">
        <f t="shared" si="1"/>
        <v>9.9762537112987264</v>
      </c>
      <c r="J9" s="249">
        <f>SUM(G9:I9)</f>
        <v>44.66608322268381</v>
      </c>
      <c r="K9" s="238"/>
      <c r="L9" s="249">
        <f>SUM(L26,L43,L60,L77,L94,L111,L128,L145,L162,L179,L196,L213,L230,L247,L264,L281,L298,L315,L332,L349,L366,L383)</f>
        <v>32.842308889534124</v>
      </c>
      <c r="M9" s="249">
        <f t="shared" ref="M9:N9" si="2">SUM(M26,M43,M60,M77,M94,M111,M128,M145,M162,M179,M196,M213,M230,M247,M264,M281,M298,M315,M332,M349,M366,M383)</f>
        <v>7.1256748718263649</v>
      </c>
      <c r="N9" s="249">
        <f t="shared" si="2"/>
        <v>11.385954694233085</v>
      </c>
      <c r="O9" s="249">
        <f>SUM(L9:N9)</f>
        <v>51.353938455593571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46.290214715583822</v>
      </c>
      <c r="C10" s="249">
        <f t="shared" si="3"/>
        <v>13.99179754398526</v>
      </c>
      <c r="D10" s="249">
        <f t="shared" si="3"/>
        <v>10.733492147228631</v>
      </c>
      <c r="E10" s="249">
        <f t="shared" ref="E10:E17" si="4">SUM(B10:D10)</f>
        <v>71.015504406797717</v>
      </c>
      <c r="F10" s="238"/>
      <c r="G10" s="249">
        <f t="shared" ref="G10:I10" si="5">SUM(G27,G44,G61,G78,G95,G112,G129,G146,G163,G180,G197,G214,G231,G248,G265,G282,G299,G316,G333,G350,G367,G384)</f>
        <v>57.122286574997389</v>
      </c>
      <c r="H10" s="249">
        <f t="shared" si="5"/>
        <v>17.683975124056694</v>
      </c>
      <c r="I10" s="249">
        <f t="shared" si="5"/>
        <v>10.27468680377495</v>
      </c>
      <c r="J10" s="249">
        <f t="shared" ref="J10:J17" si="6">SUM(G10:I10)</f>
        <v>85.080948502829045</v>
      </c>
      <c r="K10" s="238"/>
      <c r="L10" s="249">
        <f t="shared" ref="L10:N10" si="7">SUM(L27,L44,L61,L78,L95,L112,L129,L146,L163,L180,L197,L214,L231,L248,L265,L282,L299,L316,L333,L350,L367,L384)</f>
        <v>70.716230498694287</v>
      </c>
      <c r="M10" s="249">
        <f t="shared" si="7"/>
        <v>23.227149738285267</v>
      </c>
      <c r="N10" s="249">
        <f t="shared" si="7"/>
        <v>10.690549283570896</v>
      </c>
      <c r="O10" s="249">
        <f t="shared" ref="O10:O17" si="8">SUM(L10:N10)</f>
        <v>104.63392952055045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27.74522341519716</v>
      </c>
      <c r="C11" s="249">
        <f t="shared" si="3"/>
        <v>8.5669837760958032</v>
      </c>
      <c r="D11" s="249">
        <f t="shared" si="3"/>
        <v>8.4203070054286346</v>
      </c>
      <c r="E11" s="249">
        <f t="shared" si="4"/>
        <v>44.732514196721596</v>
      </c>
      <c r="F11" s="238"/>
      <c r="G11" s="249">
        <f t="shared" ref="G11:I11" si="9">SUM(G28,G45,G62,G79,G96,G113,G130,G147,G164,G181,G198,G215,G232,G249,G266,G283,G300,G317,G334,G351,G368,G385)</f>
        <v>32.26741224716659</v>
      </c>
      <c r="H11" s="249">
        <f t="shared" si="9"/>
        <v>10.214355717254698</v>
      </c>
      <c r="I11" s="249">
        <f t="shared" si="9"/>
        <v>8.0981318265629767</v>
      </c>
      <c r="J11" s="249">
        <f t="shared" si="6"/>
        <v>50.579899790984264</v>
      </c>
      <c r="K11" s="238"/>
      <c r="L11" s="249">
        <f t="shared" ref="L11:N11" si="10">SUM(L28,L45,L62,L79,L96,L113,L130,L147,L164,L181,L198,L215,L232,L249,L266,L283,L300,L317,L334,L351,L368,L385)</f>
        <v>33.476164361334483</v>
      </c>
      <c r="M11" s="249">
        <f t="shared" si="10"/>
        <v>11.731201360875598</v>
      </c>
      <c r="N11" s="249">
        <f t="shared" si="10"/>
        <v>9.3611847869259339</v>
      </c>
      <c r="O11" s="249">
        <f t="shared" si="8"/>
        <v>54.568550509136017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21.505356887615793</v>
      </c>
      <c r="C12" s="249">
        <f t="shared" si="3"/>
        <v>16.279047570525872</v>
      </c>
      <c r="D12" s="249">
        <f t="shared" si="3"/>
        <v>2.323594265003166</v>
      </c>
      <c r="E12" s="249">
        <f t="shared" si="4"/>
        <v>40.107998723144831</v>
      </c>
      <c r="F12" s="238"/>
      <c r="G12" s="249">
        <f t="shared" ref="G12:I12" si="11">SUM(G29,G46,G63,G80,G97,G114,G131,G148,G165,G182,G199,G216,G233,G250,G267,G284,G301,G318,G335,G352,G369,G386)</f>
        <v>21.873235203380229</v>
      </c>
      <c r="H12" s="249">
        <f t="shared" si="11"/>
        <v>15.968510241175181</v>
      </c>
      <c r="I12" s="249">
        <f t="shared" si="11"/>
        <v>2.6856564131893328</v>
      </c>
      <c r="J12" s="249">
        <f t="shared" si="6"/>
        <v>40.527401857744749</v>
      </c>
      <c r="K12" s="238"/>
      <c r="L12" s="249">
        <f t="shared" ref="L12:N12" si="12">SUM(L29,L46,L63,L80,L97,L114,L131,L148,L165,L182,L199,L216,L233,L250,L267,L284,L301,L318,L335,L352,L369,L386)</f>
        <v>18.580628440640151</v>
      </c>
      <c r="M12" s="249">
        <f t="shared" si="12"/>
        <v>13.674271329692017</v>
      </c>
      <c r="N12" s="249">
        <f t="shared" si="12"/>
        <v>3.2540084642265747</v>
      </c>
      <c r="O12" s="249">
        <f t="shared" si="8"/>
        <v>35.508908234558739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23.326984804453115</v>
      </c>
      <c r="C13" s="249">
        <f t="shared" si="3"/>
        <v>3.4329924365082092</v>
      </c>
      <c r="D13" s="249">
        <f t="shared" si="3"/>
        <v>14.372768827999735</v>
      </c>
      <c r="E13" s="249">
        <f t="shared" si="4"/>
        <v>41.132746068961055</v>
      </c>
      <c r="F13" s="238"/>
      <c r="G13" s="249">
        <f t="shared" ref="G13:I13" si="13">SUM(G30,G47,G64,G81,G98,G115,G132,G149,G166,G183,G200,G217,G234,G251,G268,G285,G302,G319,G336,G353,G370,G387)</f>
        <v>20.427690056169261</v>
      </c>
      <c r="H13" s="249">
        <f t="shared" si="13"/>
        <v>3.1272862325311799</v>
      </c>
      <c r="I13" s="249">
        <f t="shared" si="13"/>
        <v>14.127670744999481</v>
      </c>
      <c r="J13" s="249">
        <f t="shared" si="6"/>
        <v>37.682647033699922</v>
      </c>
      <c r="K13" s="238"/>
      <c r="L13" s="249">
        <f t="shared" ref="L13:N13" si="14">SUM(L30,L47,L64,L81,L98,L115,L132,L149,L166,L183,L200,L217,L234,L251,L268,L285,L302,L319,L336,L353,L370,L387)</f>
        <v>18.512991471365751</v>
      </c>
      <c r="M13" s="249">
        <f t="shared" si="14"/>
        <v>3.7905074486700263</v>
      </c>
      <c r="N13" s="249">
        <f t="shared" si="14"/>
        <v>15.262906023658763</v>
      </c>
      <c r="O13" s="249">
        <f t="shared" si="8"/>
        <v>37.566404943694543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13.543946763401099</v>
      </c>
      <c r="C14" s="249">
        <f t="shared" si="3"/>
        <v>16.055883533776978</v>
      </c>
      <c r="D14" s="249">
        <f t="shared" si="3"/>
        <v>4.1534992340758423</v>
      </c>
      <c r="E14" s="249">
        <f t="shared" si="4"/>
        <v>33.753329531253918</v>
      </c>
      <c r="F14" s="238"/>
      <c r="G14" s="249">
        <f t="shared" ref="G14:I14" si="15">SUM(G31,G48,G65,G82,G99,G116,G133,G150,G167,G184,G201,G218,G235,G252,G269,G286,G303,G320,G337,G354,G371,G388)</f>
        <v>13.361061227754751</v>
      </c>
      <c r="H14" s="249">
        <f t="shared" si="15"/>
        <v>15.332959297988383</v>
      </c>
      <c r="I14" s="249">
        <f t="shared" si="15"/>
        <v>4.6073311543159914</v>
      </c>
      <c r="J14" s="249">
        <f t="shared" si="6"/>
        <v>33.301351680059128</v>
      </c>
      <c r="K14" s="238"/>
      <c r="L14" s="249">
        <f t="shared" ref="L14:N14" si="16">SUM(L31,L48,L65,L82,L99,L116,L133,L150,L167,L184,L201,L218,L235,L252,L269,L286,L303,L320,L337,L354,L371,L388)</f>
        <v>16.608879124865044</v>
      </c>
      <c r="M14" s="249">
        <f t="shared" si="16"/>
        <v>17.233277683712501</v>
      </c>
      <c r="N14" s="249">
        <f t="shared" si="16"/>
        <v>6.0072914814841205</v>
      </c>
      <c r="O14" s="249">
        <f t="shared" si="8"/>
        <v>39.849448290061659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11.781400333500887</v>
      </c>
      <c r="C15" s="249">
        <f t="shared" si="3"/>
        <v>19.600614059955916</v>
      </c>
      <c r="D15" s="249">
        <f t="shared" si="3"/>
        <v>2.5671523554163009</v>
      </c>
      <c r="E15" s="249">
        <f t="shared" si="4"/>
        <v>33.949166748873104</v>
      </c>
      <c r="F15" s="238"/>
      <c r="G15" s="249">
        <f t="shared" ref="G15:I15" si="17">SUM(G32,G49,G66,G83,G100,G117,G134,G151,G168,G185,G202,G219,G236,G253,G270,G287,G304,G321,G338,G355,G372,G389)</f>
        <v>11.806555851207465</v>
      </c>
      <c r="H15" s="249">
        <f t="shared" si="17"/>
        <v>19.329282838450869</v>
      </c>
      <c r="I15" s="249">
        <f t="shared" si="17"/>
        <v>2.1356680455591071</v>
      </c>
      <c r="J15" s="249">
        <f t="shared" si="6"/>
        <v>33.271506735217443</v>
      </c>
      <c r="K15" s="238"/>
      <c r="L15" s="249">
        <f t="shared" ref="L15:N15" si="18">SUM(L32,L49,L66,L83,L100,L117,L134,L151,L168,L185,L202,L219,L236,L253,L270,L287,L304,L321,L338,L355,L372,L389)</f>
        <v>11.564373588064788</v>
      </c>
      <c r="M15" s="249">
        <f t="shared" si="18"/>
        <v>19.600113567103421</v>
      </c>
      <c r="N15" s="249">
        <f t="shared" si="18"/>
        <v>1.8427503833944536</v>
      </c>
      <c r="O15" s="249">
        <f t="shared" si="8"/>
        <v>33.007237538562663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15.387028044770235</v>
      </c>
      <c r="C16" s="249">
        <f t="shared" si="3"/>
        <v>2.956609312746858</v>
      </c>
      <c r="D16" s="249">
        <f t="shared" si="3"/>
        <v>2.5580034221032824</v>
      </c>
      <c r="E16" s="249">
        <f t="shared" si="4"/>
        <v>20.901640779620376</v>
      </c>
      <c r="F16" s="238"/>
      <c r="G16" s="249">
        <f t="shared" ref="G16:I16" si="19">SUM(G33,G50,G67,G84,G101,G118,G135,G152,G169,G186,G203,G220,G237,G254,G271,G288,G305,G322,G339,G356,G373,G390)</f>
        <v>13.378613282630283</v>
      </c>
      <c r="H16" s="249">
        <f t="shared" si="19"/>
        <v>3.0807107421574913</v>
      </c>
      <c r="I16" s="249">
        <f t="shared" si="19"/>
        <v>2.9349929832942232</v>
      </c>
      <c r="J16" s="249">
        <f t="shared" si="6"/>
        <v>19.394317008081998</v>
      </c>
      <c r="K16" s="238"/>
      <c r="L16" s="249">
        <f t="shared" ref="L16:N16" si="20">SUM(L33,L50,L67,L84,L101,L118,L135,L152,L169,L186,L203,L220,L237,L254,L271,L288,L305,L322,L339,L356,L373,L390)</f>
        <v>13.699808868571877</v>
      </c>
      <c r="M16" s="249">
        <f t="shared" si="20"/>
        <v>4.4382040143367778</v>
      </c>
      <c r="N16" s="249">
        <f t="shared" si="20"/>
        <v>3.6165824384761045</v>
      </c>
      <c r="O16" s="249">
        <f t="shared" si="8"/>
        <v>21.754595321384759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17.2304762303731</v>
      </c>
      <c r="C17" s="249">
        <f t="shared" si="3"/>
        <v>19.846452853341574</v>
      </c>
      <c r="D17" s="249">
        <f t="shared" si="3"/>
        <v>3.4539140927686454</v>
      </c>
      <c r="E17" s="249">
        <f t="shared" si="4"/>
        <v>40.530843176483316</v>
      </c>
      <c r="F17" s="238"/>
      <c r="G17" s="249">
        <f t="shared" ref="G17:I17" si="21">SUM(G34,G51,G68,G85,G102,G119,G136,G153,G170,G187,G204,G221,G238,G255,G272,G289,G306,G323,G340,G357,G374,G391)</f>
        <v>14.5079351458667</v>
      </c>
      <c r="H17" s="249">
        <f t="shared" si="21"/>
        <v>19.042165616674826</v>
      </c>
      <c r="I17" s="249">
        <f t="shared" si="21"/>
        <v>3.5877434061580331</v>
      </c>
      <c r="J17" s="249">
        <f t="shared" si="6"/>
        <v>37.137844168699559</v>
      </c>
      <c r="K17" s="238"/>
      <c r="L17" s="249">
        <f t="shared" ref="L17:N17" si="22">SUM(L34,L51,L68,L85,L102,L119,L136,L153,L170,L187,L204,L221,L238,L255,L272,L289,L306,L323,L340,L357,L374,L391)</f>
        <v>14.324809159859148</v>
      </c>
      <c r="M17" s="249">
        <f t="shared" si="22"/>
        <v>17.407448160984032</v>
      </c>
      <c r="N17" s="249">
        <f t="shared" si="22"/>
        <v>5.0747298656143371</v>
      </c>
      <c r="O17" s="249">
        <f t="shared" si="8"/>
        <v>36.806987186457519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202.30623543576274</v>
      </c>
      <c r="C19" s="247">
        <f t="shared" ref="C19:O19" si="23">SUM(C9:C17)</f>
        <v>104.2757523391648</v>
      </c>
      <c r="D19" s="247">
        <f t="shared" si="23"/>
        <v>57.218012225072286</v>
      </c>
      <c r="E19" s="247">
        <f t="shared" si="23"/>
        <v>363.79999999999984</v>
      </c>
      <c r="F19" s="247"/>
      <c r="G19" s="247">
        <f t="shared" si="23"/>
        <v>213.90291209541437</v>
      </c>
      <c r="H19" s="247">
        <f t="shared" si="23"/>
        <v>109.31095281543271</v>
      </c>
      <c r="I19" s="247">
        <f t="shared" si="23"/>
        <v>58.428135089152825</v>
      </c>
      <c r="J19" s="247">
        <f t="shared" si="23"/>
        <v>381.64199999999994</v>
      </c>
      <c r="K19" s="247"/>
      <c r="L19" s="247">
        <f t="shared" si="23"/>
        <v>230.32619440292962</v>
      </c>
      <c r="M19" s="247">
        <f t="shared" si="23"/>
        <v>118.227848175486</v>
      </c>
      <c r="N19" s="247">
        <f t="shared" si="23"/>
        <v>66.495957421584279</v>
      </c>
      <c r="O19" s="247">
        <f t="shared" si="23"/>
        <v>415.04999999999995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0.23414053892244532</v>
      </c>
      <c r="C26" s="302">
        <v>1.9896423089962152E-2</v>
      </c>
      <c r="D26" s="302">
        <v>4.2707742852053095E-2</v>
      </c>
      <c r="E26" s="302">
        <f>SUM(B26:D26)</f>
        <v>0.29674470486446058</v>
      </c>
      <c r="F26" s="303"/>
      <c r="G26" s="302">
        <v>0.2554851567593947</v>
      </c>
      <c r="H26" s="302">
        <v>0.12699158173704739</v>
      </c>
      <c r="I26" s="302">
        <v>6.7521240452554934E-2</v>
      </c>
      <c r="J26" s="302">
        <f>SUM(G26:I26)</f>
        <v>0.44999797894899701</v>
      </c>
      <c r="K26" s="303"/>
      <c r="L26" s="302">
        <v>0.41114562408560534</v>
      </c>
      <c r="M26" s="302">
        <v>0.14383265985562371</v>
      </c>
      <c r="N26" s="302">
        <v>5.4388814025604817E-2</v>
      </c>
      <c r="O26" s="302">
        <f>SUM(L26:N26)</f>
        <v>0.60936709796683386</v>
      </c>
    </row>
    <row r="27" spans="1:15" s="236" customFormat="1" x14ac:dyDescent="0.2">
      <c r="A27" s="237" t="str">
        <f>name!E$5</f>
        <v>Professional occupations</v>
      </c>
      <c r="B27" s="302">
        <v>0.18093509593643953</v>
      </c>
      <c r="C27" s="302">
        <v>1.4972487608021137E-2</v>
      </c>
      <c r="D27" s="302">
        <v>3.0623478031255574E-2</v>
      </c>
      <c r="E27" s="302">
        <f t="shared" ref="E27:E34" si="24">SUM(B27:D27)</f>
        <v>0.22653106157571623</v>
      </c>
      <c r="F27" s="303"/>
      <c r="G27" s="302">
        <v>0.2326657750170637</v>
      </c>
      <c r="H27" s="302">
        <v>0.14843263124778455</v>
      </c>
      <c r="I27" s="302">
        <v>5.8703162647059576E-2</v>
      </c>
      <c r="J27" s="302">
        <f t="shared" ref="J27:J34" si="25">SUM(G27:I27)</f>
        <v>0.4398015689119078</v>
      </c>
      <c r="K27" s="303"/>
      <c r="L27" s="302">
        <v>0.34330808256335194</v>
      </c>
      <c r="M27" s="302">
        <v>0.19764677115684998</v>
      </c>
      <c r="N27" s="302">
        <v>4.1574048337420351E-2</v>
      </c>
      <c r="O27" s="302">
        <f t="shared" ref="O27:O34" si="26">SUM(L27:N27)</f>
        <v>0.58252890205762231</v>
      </c>
    </row>
    <row r="28" spans="1:15" s="236" customFormat="1" x14ac:dyDescent="0.2">
      <c r="A28" s="237" t="str">
        <f>name!E$6</f>
        <v>Associate professional occupations</v>
      </c>
      <c r="B28" s="302">
        <v>0.10819917526414133</v>
      </c>
      <c r="C28" s="302">
        <v>1.3893445857372127E-2</v>
      </c>
      <c r="D28" s="302">
        <v>2.9103922756426735E-2</v>
      </c>
      <c r="E28" s="302">
        <f t="shared" si="24"/>
        <v>0.15119654387794018</v>
      </c>
      <c r="F28" s="303"/>
      <c r="G28" s="302">
        <v>0.12859224315768528</v>
      </c>
      <c r="H28" s="302">
        <v>0.12003974183950279</v>
      </c>
      <c r="I28" s="302">
        <v>6.2905207747212283E-2</v>
      </c>
      <c r="J28" s="302">
        <f t="shared" si="25"/>
        <v>0.31153719274440039</v>
      </c>
      <c r="K28" s="303"/>
      <c r="L28" s="302">
        <v>0.14769718434988394</v>
      </c>
      <c r="M28" s="302">
        <v>0.11288965612510141</v>
      </c>
      <c r="N28" s="302">
        <v>7.1900052782697982E-2</v>
      </c>
      <c r="O28" s="302">
        <f t="shared" si="26"/>
        <v>0.33248689325768332</v>
      </c>
    </row>
    <row r="29" spans="1:15" s="236" customFormat="1" x14ac:dyDescent="0.2">
      <c r="A29" s="237" t="str">
        <f>name!E$7</f>
        <v>Administrative and secretarial occupations</v>
      </c>
      <c r="B29" s="302">
        <v>8.5605893083856188E-2</v>
      </c>
      <c r="C29" s="302">
        <v>4.4928759888032813E-2</v>
      </c>
      <c r="D29" s="302">
        <v>3.35294321926973E-2</v>
      </c>
      <c r="E29" s="302">
        <f t="shared" si="24"/>
        <v>0.16406408516458629</v>
      </c>
      <c r="F29" s="303"/>
      <c r="G29" s="302">
        <v>8.9147718098156192E-2</v>
      </c>
      <c r="H29" s="302">
        <v>0.14437921986154653</v>
      </c>
      <c r="I29" s="302">
        <v>7.2092210007680652E-2</v>
      </c>
      <c r="J29" s="302">
        <f t="shared" si="25"/>
        <v>0.30561914796738338</v>
      </c>
      <c r="K29" s="303"/>
      <c r="L29" s="302">
        <v>6.3823029312429821E-2</v>
      </c>
      <c r="M29" s="302">
        <v>0.12167008380732143</v>
      </c>
      <c r="N29" s="302">
        <v>3.643413126258617E-2</v>
      </c>
      <c r="O29" s="302">
        <f t="shared" si="26"/>
        <v>0.22192724438233741</v>
      </c>
    </row>
    <row r="30" spans="1:15" s="236" customFormat="1" x14ac:dyDescent="0.2">
      <c r="A30" s="237" t="str">
        <f>name!E$8</f>
        <v>Skilled trades occupations</v>
      </c>
      <c r="B30" s="302">
        <v>1.1220284443430879</v>
      </c>
      <c r="C30" s="302">
        <v>0.11971133163008151</v>
      </c>
      <c r="D30" s="302">
        <v>1.614680913059114</v>
      </c>
      <c r="E30" s="302">
        <f t="shared" si="24"/>
        <v>2.8564206890322836</v>
      </c>
      <c r="F30" s="303"/>
      <c r="G30" s="302">
        <v>0.98407599414039304</v>
      </c>
      <c r="H30" s="302">
        <v>0.14662468738398024</v>
      </c>
      <c r="I30" s="302">
        <v>2.2055037319708117</v>
      </c>
      <c r="J30" s="302">
        <f>SUM(G30:I30)</f>
        <v>3.3362044134951852</v>
      </c>
      <c r="K30" s="303"/>
      <c r="L30" s="302">
        <v>1.2051131572231051</v>
      </c>
      <c r="M30" s="302">
        <v>0.23621384938743936</v>
      </c>
      <c r="N30" s="302">
        <v>1.724935330443176</v>
      </c>
      <c r="O30" s="302">
        <f t="shared" si="26"/>
        <v>3.1662623370537206</v>
      </c>
    </row>
    <row r="31" spans="1:15" s="236" customFormat="1" x14ac:dyDescent="0.2">
      <c r="A31" s="237" t="str">
        <f>name!E$9</f>
        <v>Caring, leisure and other service occupations</v>
      </c>
      <c r="B31" s="302">
        <v>0.15176754334073059</v>
      </c>
      <c r="C31" s="302">
        <v>4.6381579359470029E-2</v>
      </c>
      <c r="D31" s="302">
        <v>0.10617592607470001</v>
      </c>
      <c r="E31" s="302">
        <f t="shared" si="24"/>
        <v>0.30432504877490063</v>
      </c>
      <c r="F31" s="303"/>
      <c r="G31" s="302">
        <v>0.14399630488682266</v>
      </c>
      <c r="H31" s="302">
        <v>6.6402471390905951E-2</v>
      </c>
      <c r="I31" s="302">
        <v>0.2769860606109838</v>
      </c>
      <c r="J31" s="302">
        <f t="shared" si="25"/>
        <v>0.48738483688871242</v>
      </c>
      <c r="K31" s="303"/>
      <c r="L31" s="302">
        <v>0.16631100320434175</v>
      </c>
      <c r="M31" s="302">
        <v>3.75021911991179E-2</v>
      </c>
      <c r="N31" s="302">
        <v>0.28991759657047855</v>
      </c>
      <c r="O31" s="302">
        <f t="shared" si="26"/>
        <v>0.49373079097393824</v>
      </c>
    </row>
    <row r="32" spans="1:15" s="236" customFormat="1" x14ac:dyDescent="0.2">
      <c r="A32" s="237" t="str">
        <f>name!E$10</f>
        <v>Sales and customer service occupations</v>
      </c>
      <c r="B32" s="302">
        <v>4.8054850470266322E-2</v>
      </c>
      <c r="C32" s="302">
        <v>1.4071520115646153E-2</v>
      </c>
      <c r="D32" s="302">
        <v>1.9243707455379497E-2</v>
      </c>
      <c r="E32" s="302">
        <f t="shared" si="24"/>
        <v>8.1370078041291968E-2</v>
      </c>
      <c r="F32" s="303"/>
      <c r="G32" s="302">
        <v>4.5539639811244988E-2</v>
      </c>
      <c r="H32" s="302">
        <v>5.9956712416252118E-2</v>
      </c>
      <c r="I32" s="302">
        <v>2.6549323166603259E-2</v>
      </c>
      <c r="J32" s="302">
        <f t="shared" si="25"/>
        <v>0.13204567539410036</v>
      </c>
      <c r="K32" s="303"/>
      <c r="L32" s="302">
        <v>5.3893192387905915E-2</v>
      </c>
      <c r="M32" s="302">
        <v>7.2402757407499616E-2</v>
      </c>
      <c r="N32" s="302">
        <v>2.162852486236495E-2</v>
      </c>
      <c r="O32" s="302">
        <f t="shared" si="26"/>
        <v>0.14792447465777048</v>
      </c>
    </row>
    <row r="33" spans="1:15" s="236" customFormat="1" x14ac:dyDescent="0.2">
      <c r="A33" s="237" t="str">
        <f>name!E$11</f>
        <v>Process, plant and machine operatives</v>
      </c>
      <c r="B33" s="302">
        <v>0.22413518740618035</v>
      </c>
      <c r="C33" s="302">
        <v>7.3053709512748491E-3</v>
      </c>
      <c r="D33" s="302">
        <v>5.1532204549970352E-2</v>
      </c>
      <c r="E33" s="302">
        <f t="shared" si="24"/>
        <v>0.28297276290742557</v>
      </c>
      <c r="F33" s="303"/>
      <c r="G33" s="302">
        <v>0.16970633188823542</v>
      </c>
      <c r="H33" s="302">
        <v>3.7473531623739412E-2</v>
      </c>
      <c r="I33" s="302">
        <v>0.1144909889934481</v>
      </c>
      <c r="J33" s="302">
        <f t="shared" si="25"/>
        <v>0.32167085250542293</v>
      </c>
      <c r="K33" s="303"/>
      <c r="L33" s="302">
        <v>0.17704318482361014</v>
      </c>
      <c r="M33" s="302">
        <v>3.7294445019289565E-2</v>
      </c>
      <c r="N33" s="302">
        <v>0.26418206579786147</v>
      </c>
      <c r="O33" s="302">
        <f t="shared" si="26"/>
        <v>0.47851969564076119</v>
      </c>
    </row>
    <row r="34" spans="1:15" s="236" customFormat="1" x14ac:dyDescent="0.2">
      <c r="A34" s="237" t="str">
        <f>name!E$12</f>
        <v>Elementary occupations</v>
      </c>
      <c r="B34" s="302">
        <v>0.52246065517831797</v>
      </c>
      <c r="C34" s="302">
        <v>9.2261948937620825E-2</v>
      </c>
      <c r="D34" s="302">
        <v>0.60265242164546406</v>
      </c>
      <c r="E34" s="302">
        <f t="shared" si="24"/>
        <v>1.2173750257614029</v>
      </c>
      <c r="F34" s="303"/>
      <c r="G34" s="302">
        <v>0.37898509492495819</v>
      </c>
      <c r="H34" s="302">
        <v>0.15153582542939165</v>
      </c>
      <c r="I34" s="302">
        <v>0.81321741278955706</v>
      </c>
      <c r="J34" s="302">
        <f t="shared" si="25"/>
        <v>1.3437383331439068</v>
      </c>
      <c r="K34" s="303"/>
      <c r="L34" s="302">
        <v>0.27403486834466645</v>
      </c>
      <c r="M34" s="302">
        <v>6.7695103781072075E-2</v>
      </c>
      <c r="N34" s="302">
        <v>1.20452259188359</v>
      </c>
      <c r="O34" s="302">
        <f t="shared" si="26"/>
        <v>1.5462525640093285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2.6773273839454657</v>
      </c>
      <c r="C36" s="311">
        <f t="shared" ref="C36:O36" si="27">SUM(C26:C34)</f>
        <v>0.37342286743748165</v>
      </c>
      <c r="D36" s="311">
        <f t="shared" si="27"/>
        <v>2.5302497486170608</v>
      </c>
      <c r="E36" s="311">
        <f t="shared" si="27"/>
        <v>5.5810000000000066</v>
      </c>
      <c r="F36" s="311"/>
      <c r="G36" s="311">
        <f t="shared" si="27"/>
        <v>2.4281942586839542</v>
      </c>
      <c r="H36" s="311">
        <f t="shared" si="27"/>
        <v>1.0018364029301507</v>
      </c>
      <c r="I36" s="311">
        <f t="shared" si="27"/>
        <v>3.6979693383859114</v>
      </c>
      <c r="J36" s="311">
        <f t="shared" si="27"/>
        <v>7.1280000000000161</v>
      </c>
      <c r="K36" s="311"/>
      <c r="L36" s="311">
        <f t="shared" si="27"/>
        <v>2.8423693262949001</v>
      </c>
      <c r="M36" s="311">
        <f t="shared" si="27"/>
        <v>1.027147517739315</v>
      </c>
      <c r="N36" s="311">
        <f t="shared" si="27"/>
        <v>3.7094831559657804</v>
      </c>
      <c r="O36" s="311">
        <f t="shared" si="27"/>
        <v>7.5789999999999971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3.4488814511271532E-2</v>
      </c>
      <c r="C43" s="302">
        <v>3.9959115660412423E-4</v>
      </c>
      <c r="D43" s="302">
        <v>1.6583649779818556E-2</v>
      </c>
      <c r="E43" s="302">
        <f>SUM(B43:D43)</f>
        <v>5.1472055447694211E-2</v>
      </c>
      <c r="F43" s="303"/>
      <c r="G43" s="302">
        <v>1.8856341707603204E-2</v>
      </c>
      <c r="H43" s="302">
        <v>1.5588583223825734E-4</v>
      </c>
      <c r="I43" s="302">
        <v>0</v>
      </c>
      <c r="J43" s="302">
        <f>SUM(G43:I43)</f>
        <v>1.9012227539841463E-2</v>
      </c>
      <c r="K43" s="303"/>
      <c r="L43" s="302">
        <v>9.600809622083489E-3</v>
      </c>
      <c r="M43" s="302">
        <v>1.0735974975612086E-4</v>
      </c>
      <c r="N43" s="302">
        <v>0</v>
      </c>
      <c r="O43" s="302">
        <f>SUM(L43:N43)</f>
        <v>9.7081693718396103E-3</v>
      </c>
    </row>
    <row r="44" spans="1:15" s="236" customFormat="1" x14ac:dyDescent="0.2">
      <c r="A44" s="237" t="str">
        <f>name!E$5</f>
        <v>Professional occupations</v>
      </c>
      <c r="B44" s="302">
        <v>4.1833611732784971E-2</v>
      </c>
      <c r="C44" s="302">
        <v>1.0329147232674141E-3</v>
      </c>
      <c r="D44" s="302">
        <v>1.2734982045144318E-2</v>
      </c>
      <c r="E44" s="302">
        <f t="shared" ref="E44:E51" si="28">SUM(B44:D44)</f>
        <v>5.5601508501196703E-2</v>
      </c>
      <c r="F44" s="303"/>
      <c r="G44" s="302">
        <v>2.3955010520940019E-2</v>
      </c>
      <c r="H44" s="302">
        <v>6.0044244828793181E-4</v>
      </c>
      <c r="I44" s="302">
        <v>0</v>
      </c>
      <c r="J44" s="302">
        <f t="shared" ref="J44:J46" si="29">SUM(G44:I44)</f>
        <v>2.455545296922795E-2</v>
      </c>
      <c r="K44" s="303"/>
      <c r="L44" s="302">
        <v>1.3472794919498557E-2</v>
      </c>
      <c r="M44" s="302">
        <v>3.5785272408225084E-4</v>
      </c>
      <c r="N44" s="302">
        <v>0</v>
      </c>
      <c r="O44" s="302">
        <f t="shared" ref="O44:O51" si="30">SUM(L44:N44)</f>
        <v>1.3830647643580808E-2</v>
      </c>
    </row>
    <row r="45" spans="1:15" s="236" customFormat="1" x14ac:dyDescent="0.2">
      <c r="A45" s="237" t="str">
        <f>name!E$6</f>
        <v>Associate professional occupations</v>
      </c>
      <c r="B45" s="302">
        <v>3.1905382636251339E-2</v>
      </c>
      <c r="C45" s="302">
        <v>9.0817191196135804E-4</v>
      </c>
      <c r="D45" s="302">
        <v>7.2199851734464776E-3</v>
      </c>
      <c r="E45" s="302">
        <f t="shared" si="28"/>
        <v>4.0033539721659177E-2</v>
      </c>
      <c r="F45" s="303"/>
      <c r="G45" s="302">
        <v>1.7467226856646006E-2</v>
      </c>
      <c r="H45" s="302">
        <v>5.0268253550763071E-4</v>
      </c>
      <c r="I45" s="302">
        <v>0</v>
      </c>
      <c r="J45" s="302">
        <f t="shared" si="29"/>
        <v>1.7969909392153639E-2</v>
      </c>
      <c r="K45" s="303"/>
      <c r="L45" s="302">
        <v>7.6533569215503231E-3</v>
      </c>
      <c r="M45" s="302">
        <v>2.6728209484139611E-4</v>
      </c>
      <c r="N45" s="302">
        <v>0</v>
      </c>
      <c r="O45" s="302">
        <f t="shared" si="30"/>
        <v>7.9206390163917197E-3</v>
      </c>
    </row>
    <row r="46" spans="1:15" s="236" customFormat="1" x14ac:dyDescent="0.2">
      <c r="A46" s="237" t="str">
        <f>name!E$7</f>
        <v>Administrative and secretarial occupations</v>
      </c>
      <c r="B46" s="302">
        <v>1.4155832746771801E-2</v>
      </c>
      <c r="C46" s="302">
        <v>1.2330950913867053E-3</v>
      </c>
      <c r="D46" s="302">
        <v>3.3227442128192734E-3</v>
      </c>
      <c r="E46" s="302">
        <f t="shared" si="28"/>
        <v>1.871167205097778E-2</v>
      </c>
      <c r="F46" s="303"/>
      <c r="G46" s="302">
        <v>6.4427851269992847E-3</v>
      </c>
      <c r="H46" s="302">
        <v>6.5858111362659293E-4</v>
      </c>
      <c r="I46" s="302">
        <v>0</v>
      </c>
      <c r="J46" s="302">
        <f t="shared" si="29"/>
        <v>7.1013662406258773E-3</v>
      </c>
      <c r="K46" s="303"/>
      <c r="L46" s="302">
        <v>2.5091395989008326E-3</v>
      </c>
      <c r="M46" s="302">
        <v>2.046039746543517E-4</v>
      </c>
      <c r="N46" s="302">
        <v>0</v>
      </c>
      <c r="O46" s="302">
        <f t="shared" si="30"/>
        <v>2.7137435735551845E-3</v>
      </c>
    </row>
    <row r="47" spans="1:15" s="236" customFormat="1" x14ac:dyDescent="0.2">
      <c r="A47" s="237" t="str">
        <f>name!E$8</f>
        <v>Skilled trades occupations</v>
      </c>
      <c r="B47" s="302">
        <v>5.4213227519673328E-2</v>
      </c>
      <c r="C47" s="302">
        <v>1.0549853914109462E-3</v>
      </c>
      <c r="D47" s="302">
        <v>3.144317986980856E-2</v>
      </c>
      <c r="E47" s="302">
        <f t="shared" si="28"/>
        <v>8.6711392780892835E-2</v>
      </c>
      <c r="F47" s="303"/>
      <c r="G47" s="302">
        <v>2.196287457196824E-2</v>
      </c>
      <c r="H47" s="302">
        <v>3.643307383430976E-4</v>
      </c>
      <c r="I47" s="302">
        <v>0</v>
      </c>
      <c r="J47" s="302">
        <f>SUM(G47:I47)</f>
        <v>2.2327205310311338E-2</v>
      </c>
      <c r="K47" s="303"/>
      <c r="L47" s="302">
        <v>7.9540056931292364E-3</v>
      </c>
      <c r="M47" s="302">
        <v>7.8768654720364839E-5</v>
      </c>
      <c r="N47" s="302">
        <v>0</v>
      </c>
      <c r="O47" s="302">
        <f t="shared" si="30"/>
        <v>8.032774347849601E-3</v>
      </c>
    </row>
    <row r="48" spans="1:15" s="236" customFormat="1" x14ac:dyDescent="0.2">
      <c r="A48" s="237" t="str">
        <f>name!E$9</f>
        <v>Caring, leisure and other service occupations</v>
      </c>
      <c r="B48" s="302">
        <v>7.1229471299257162E-3</v>
      </c>
      <c r="C48" s="302">
        <v>3.4214455853885262E-3</v>
      </c>
      <c r="D48" s="302">
        <v>9.9599470733883469E-4</v>
      </c>
      <c r="E48" s="302">
        <f t="shared" si="28"/>
        <v>1.1540387422653077E-2</v>
      </c>
      <c r="F48" s="303"/>
      <c r="G48" s="302">
        <v>3.0990679748396496E-3</v>
      </c>
      <c r="H48" s="302">
        <v>2.5821890461282821E-3</v>
      </c>
      <c r="I48" s="302">
        <v>0</v>
      </c>
      <c r="J48" s="302">
        <f t="shared" ref="J48:J51" si="31">SUM(G48:I48)</f>
        <v>5.6812570209679317E-3</v>
      </c>
      <c r="K48" s="303"/>
      <c r="L48" s="302">
        <v>1.4613740654218414E-3</v>
      </c>
      <c r="M48" s="302">
        <v>1.5700874853398243E-3</v>
      </c>
      <c r="N48" s="302">
        <v>0</v>
      </c>
      <c r="O48" s="302">
        <f t="shared" si="30"/>
        <v>3.0314615507616655E-3</v>
      </c>
    </row>
    <row r="49" spans="1:15" s="236" customFormat="1" x14ac:dyDescent="0.2">
      <c r="A49" s="237" t="str">
        <f>name!E$10</f>
        <v>Sales and customer service occupations</v>
      </c>
      <c r="B49" s="302">
        <v>5.2302917815748627E-3</v>
      </c>
      <c r="C49" s="302">
        <v>2.0722890904594439E-3</v>
      </c>
      <c r="D49" s="302">
        <v>2.3804183019424359E-3</v>
      </c>
      <c r="E49" s="302">
        <f t="shared" si="28"/>
        <v>9.6829991739767439E-3</v>
      </c>
      <c r="F49" s="303"/>
      <c r="G49" s="302">
        <v>2.3428739578015179E-3</v>
      </c>
      <c r="H49" s="302">
        <v>5.8958146803753195E-4</v>
      </c>
      <c r="I49" s="302">
        <v>0</v>
      </c>
      <c r="J49" s="302">
        <f t="shared" si="31"/>
        <v>2.9324554258390498E-3</v>
      </c>
      <c r="K49" s="303"/>
      <c r="L49" s="302">
        <v>1.1752194645634733E-3</v>
      </c>
      <c r="M49" s="302">
        <v>2.5243473402421825E-4</v>
      </c>
      <c r="N49" s="302">
        <v>0</v>
      </c>
      <c r="O49" s="302">
        <f t="shared" si="30"/>
        <v>1.4276541985876916E-3</v>
      </c>
    </row>
    <row r="50" spans="1:15" s="236" customFormat="1" x14ac:dyDescent="0.2">
      <c r="A50" s="237" t="str">
        <f>name!E$11</f>
        <v>Process, plant and machine operatives</v>
      </c>
      <c r="B50" s="302">
        <v>0.1102320233352812</v>
      </c>
      <c r="C50" s="302">
        <v>6.2679367978226807E-4</v>
      </c>
      <c r="D50" s="302">
        <v>1.9504787161009993E-2</v>
      </c>
      <c r="E50" s="302">
        <f t="shared" si="28"/>
        <v>0.13036360417607346</v>
      </c>
      <c r="F50" s="303"/>
      <c r="G50" s="302">
        <v>4.5677532433416712E-2</v>
      </c>
      <c r="H50" s="302">
        <v>1.1596167942065722E-4</v>
      </c>
      <c r="I50" s="302">
        <v>0</v>
      </c>
      <c r="J50" s="302">
        <f t="shared" si="31"/>
        <v>4.5793494112837368E-2</v>
      </c>
      <c r="K50" s="303"/>
      <c r="L50" s="302">
        <v>2.150911731198684E-2</v>
      </c>
      <c r="M50" s="302">
        <v>6.0447101163404584E-5</v>
      </c>
      <c r="N50" s="302">
        <v>0</v>
      </c>
      <c r="O50" s="302">
        <f t="shared" si="30"/>
        <v>2.1569564413150246E-2</v>
      </c>
    </row>
    <row r="51" spans="1:15" s="236" customFormat="1" x14ac:dyDescent="0.2">
      <c r="A51" s="237" t="str">
        <f>name!E$12</f>
        <v>Elementary occupations</v>
      </c>
      <c r="B51" s="302">
        <v>5.4536301967503106E-3</v>
      </c>
      <c r="C51" s="302">
        <v>2.9101878410094468E-3</v>
      </c>
      <c r="D51" s="302">
        <v>4.751902268711581E-2</v>
      </c>
      <c r="E51" s="302">
        <f t="shared" si="28"/>
        <v>5.5882840724875565E-2</v>
      </c>
      <c r="F51" s="303"/>
      <c r="G51" s="302">
        <v>1.9350716311929052E-3</v>
      </c>
      <c r="H51" s="302">
        <v>6.9156035700211063E-4</v>
      </c>
      <c r="I51" s="302">
        <v>0</v>
      </c>
      <c r="J51" s="302">
        <f t="shared" si="31"/>
        <v>2.6266319881950158E-3</v>
      </c>
      <c r="K51" s="303"/>
      <c r="L51" s="302">
        <v>5.3278398602599468E-4</v>
      </c>
      <c r="M51" s="302">
        <v>2.3256189825753939E-4</v>
      </c>
      <c r="N51" s="302">
        <v>0</v>
      </c>
      <c r="O51" s="302">
        <f t="shared" si="30"/>
        <v>7.6534588428353405E-4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0.3046357615902851</v>
      </c>
      <c r="C53" s="311">
        <f t="shared" ref="C53:E53" si="32">SUM(C43:C51)</f>
        <v>1.3659474471270232E-2</v>
      </c>
      <c r="D53" s="311">
        <f t="shared" si="32"/>
        <v>0.14170476393844425</v>
      </c>
      <c r="E53" s="311">
        <f t="shared" si="32"/>
        <v>0.45999999999999952</v>
      </c>
      <c r="F53" s="311"/>
      <c r="G53" s="311">
        <f t="shared" ref="G53:J53" si="33">SUM(G43:G51)</f>
        <v>0.14173878478140753</v>
      </c>
      <c r="H53" s="311">
        <f t="shared" si="33"/>
        <v>6.2612152185920929E-3</v>
      </c>
      <c r="I53" s="311">
        <f t="shared" si="33"/>
        <v>0</v>
      </c>
      <c r="J53" s="311">
        <f t="shared" si="33"/>
        <v>0.14799999999999963</v>
      </c>
      <c r="K53" s="311"/>
      <c r="L53" s="311">
        <f t="shared" ref="L53:O53" si="34">SUM(L43:L51)</f>
        <v>6.5868601583160588E-2</v>
      </c>
      <c r="M53" s="311">
        <f t="shared" si="34"/>
        <v>3.131398416839471E-3</v>
      </c>
      <c r="N53" s="311">
        <f t="shared" si="34"/>
        <v>0</v>
      </c>
      <c r="O53" s="311">
        <f t="shared" si="34"/>
        <v>6.9000000000000061E-2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0.17581001208278715</v>
      </c>
      <c r="C60" s="302">
        <v>2.2578921785883027E-2</v>
      </c>
      <c r="D60" s="302">
        <v>3.4046710178301784E-2</v>
      </c>
      <c r="E60" s="302">
        <f>SUM(B60:D60)</f>
        <v>0.23243564404697198</v>
      </c>
      <c r="F60" s="303"/>
      <c r="G60" s="302">
        <v>0.24902071008536691</v>
      </c>
      <c r="H60" s="302">
        <v>3.9260259989298406E-2</v>
      </c>
      <c r="I60" s="302">
        <v>4.7810692459134697E-2</v>
      </c>
      <c r="J60" s="302">
        <f>SUM(G60:I60)</f>
        <v>0.33609166253380002</v>
      </c>
      <c r="K60" s="303"/>
      <c r="L60" s="302">
        <v>0.17621540217851389</v>
      </c>
      <c r="M60" s="302">
        <v>3.075672198590047E-2</v>
      </c>
      <c r="N60" s="302">
        <v>3.9485904941932388E-2</v>
      </c>
      <c r="O60" s="302">
        <f>SUM(L60:N60)</f>
        <v>0.24645802910634673</v>
      </c>
    </row>
    <row r="61" spans="1:15" s="236" customFormat="1" x14ac:dyDescent="0.2">
      <c r="A61" s="237" t="str">
        <f>name!E$5</f>
        <v>Professional occupations</v>
      </c>
      <c r="B61" s="302">
        <v>0.16132086864948378</v>
      </c>
      <c r="C61" s="302">
        <v>1.3347296381324163E-2</v>
      </c>
      <c r="D61" s="302">
        <v>1.0635651984280603E-2</v>
      </c>
      <c r="E61" s="302">
        <f t="shared" ref="E61:E68" si="35">SUM(B61:D61)</f>
        <v>0.18530381701508855</v>
      </c>
      <c r="F61" s="303"/>
      <c r="G61" s="302">
        <v>0.26077684573310306</v>
      </c>
      <c r="H61" s="302">
        <v>2.6175069382807715E-2</v>
      </c>
      <c r="I61" s="302">
        <v>2.5271103874785893E-2</v>
      </c>
      <c r="J61" s="302">
        <f t="shared" ref="J61:J63" si="36">SUM(G61:I61)</f>
        <v>0.31222301899069665</v>
      </c>
      <c r="K61" s="303"/>
      <c r="L61" s="302">
        <v>0.22698693942394066</v>
      </c>
      <c r="M61" s="302">
        <v>1.7411354851618596E-2</v>
      </c>
      <c r="N61" s="302">
        <v>1.3131152195346238E-2</v>
      </c>
      <c r="O61" s="302">
        <f t="shared" ref="O61:O68" si="37">SUM(L61:N61)</f>
        <v>0.25752944647090548</v>
      </c>
    </row>
    <row r="62" spans="1:15" s="236" customFormat="1" x14ac:dyDescent="0.2">
      <c r="A62" s="237" t="str">
        <f>name!E$6</f>
        <v>Associate professional occupations</v>
      </c>
      <c r="B62" s="302">
        <v>0.21846960800641949</v>
      </c>
      <c r="C62" s="302">
        <v>2.7995552087920969E-2</v>
      </c>
      <c r="D62" s="302">
        <v>8.2598243366326356E-3</v>
      </c>
      <c r="E62" s="302">
        <f t="shared" si="35"/>
        <v>0.25472498443097308</v>
      </c>
      <c r="F62" s="303"/>
      <c r="G62" s="302">
        <v>0.3204561557429183</v>
      </c>
      <c r="H62" s="302">
        <v>4.4794180273466724E-2</v>
      </c>
      <c r="I62" s="302">
        <v>1.5376932896946827E-2</v>
      </c>
      <c r="J62" s="302">
        <f t="shared" si="36"/>
        <v>0.38062726891333182</v>
      </c>
      <c r="K62" s="303"/>
      <c r="L62" s="302">
        <v>0.22300311201192652</v>
      </c>
      <c r="M62" s="302">
        <v>2.4925505653898731E-2</v>
      </c>
      <c r="N62" s="302">
        <v>7.647971911802269E-3</v>
      </c>
      <c r="O62" s="302">
        <f t="shared" si="37"/>
        <v>0.25557658957762752</v>
      </c>
    </row>
    <row r="63" spans="1:15" s="236" customFormat="1" x14ac:dyDescent="0.2">
      <c r="A63" s="237" t="str">
        <f>name!E$7</f>
        <v>Administrative and secretarial occupations</v>
      </c>
      <c r="B63" s="302">
        <v>0.18032219060347079</v>
      </c>
      <c r="C63" s="302">
        <v>7.0300984077453749E-2</v>
      </c>
      <c r="D63" s="302">
        <v>4.183558593039342E-3</v>
      </c>
      <c r="E63" s="302">
        <f t="shared" si="35"/>
        <v>0.25480673327396386</v>
      </c>
      <c r="F63" s="303"/>
      <c r="G63" s="302">
        <v>0.23031477895269181</v>
      </c>
      <c r="H63" s="302">
        <v>8.1303488091422071E-2</v>
      </c>
      <c r="I63" s="302">
        <v>1.3204605320815391E-2</v>
      </c>
      <c r="J63" s="302">
        <f t="shared" si="36"/>
        <v>0.32482287236492929</v>
      </c>
      <c r="K63" s="303"/>
      <c r="L63" s="302">
        <v>0.13633738401698206</v>
      </c>
      <c r="M63" s="302">
        <v>4.7369883418600239E-2</v>
      </c>
      <c r="N63" s="302">
        <v>5.7902521520934655E-3</v>
      </c>
      <c r="O63" s="302">
        <f t="shared" si="37"/>
        <v>0.18949751958767577</v>
      </c>
    </row>
    <row r="64" spans="1:15" s="236" customFormat="1" x14ac:dyDescent="0.2">
      <c r="A64" s="237" t="str">
        <f>name!E$8</f>
        <v>Skilled trades occupations</v>
      </c>
      <c r="B64" s="302">
        <v>0.27109906722892674</v>
      </c>
      <c r="C64" s="302">
        <v>1.7387734614568277E-2</v>
      </c>
      <c r="D64" s="302">
        <v>6.0452304403933697E-2</v>
      </c>
      <c r="E64" s="302">
        <f t="shared" si="35"/>
        <v>0.34893910624742869</v>
      </c>
      <c r="F64" s="303"/>
      <c r="G64" s="302">
        <v>0.26120440053820199</v>
      </c>
      <c r="H64" s="302">
        <v>1.3746424385794124E-2</v>
      </c>
      <c r="I64" s="302">
        <v>0.11808923825585071</v>
      </c>
      <c r="J64" s="302">
        <f>SUM(G64:I64)</f>
        <v>0.3930400631798468</v>
      </c>
      <c r="K64" s="303"/>
      <c r="L64" s="302">
        <v>0.16166037689882587</v>
      </c>
      <c r="M64" s="302">
        <v>8.2101234909074672E-3</v>
      </c>
      <c r="N64" s="302">
        <v>7.3483750122043959E-2</v>
      </c>
      <c r="O64" s="302">
        <f t="shared" si="37"/>
        <v>0.24335425051177728</v>
      </c>
    </row>
    <row r="65" spans="1:15" s="236" customFormat="1" x14ac:dyDescent="0.2">
      <c r="A65" s="237" t="str">
        <f>name!E$9</f>
        <v>Caring, leisure and other service occupations</v>
      </c>
      <c r="B65" s="302">
        <v>2.3437311085557005E-2</v>
      </c>
      <c r="C65" s="302">
        <v>5.9401439010813703E-3</v>
      </c>
      <c r="D65" s="302">
        <v>1.9394342790588349E-3</v>
      </c>
      <c r="E65" s="302">
        <f t="shared" si="35"/>
        <v>3.1316889265697208E-2</v>
      </c>
      <c r="F65" s="303"/>
      <c r="G65" s="302">
        <v>3.0294693807286621E-2</v>
      </c>
      <c r="H65" s="302">
        <v>8.5800625745208782E-3</v>
      </c>
      <c r="I65" s="302">
        <v>1.0458997854238575E-2</v>
      </c>
      <c r="J65" s="302">
        <f t="shared" ref="J65:J68" si="38">SUM(G65:I65)</f>
        <v>4.9333754236046072E-2</v>
      </c>
      <c r="K65" s="303"/>
      <c r="L65" s="302">
        <v>2.1822251269828258E-2</v>
      </c>
      <c r="M65" s="302">
        <v>4.3655856349132469E-3</v>
      </c>
      <c r="N65" s="302">
        <v>8.7512399040367041E-3</v>
      </c>
      <c r="O65" s="302">
        <f t="shared" si="37"/>
        <v>3.4939076808778211E-2</v>
      </c>
    </row>
    <row r="66" spans="1:15" s="236" customFormat="1" x14ac:dyDescent="0.2">
      <c r="A66" s="237" t="str">
        <f>name!E$10</f>
        <v>Sales and customer service occupations</v>
      </c>
      <c r="B66" s="302">
        <v>0.13644537394110071</v>
      </c>
      <c r="C66" s="302">
        <v>9.1645288037687692E-2</v>
      </c>
      <c r="D66" s="302">
        <v>8.3953568569236376E-3</v>
      </c>
      <c r="E66" s="302">
        <f t="shared" si="35"/>
        <v>0.23648601883571205</v>
      </c>
      <c r="F66" s="303"/>
      <c r="G66" s="302">
        <v>0.16057721552176032</v>
      </c>
      <c r="H66" s="302">
        <v>9.1938265472671213E-2</v>
      </c>
      <c r="I66" s="302">
        <v>1.165155440015845E-2</v>
      </c>
      <c r="J66" s="302">
        <f t="shared" si="38"/>
        <v>0.26416703539459002</v>
      </c>
      <c r="K66" s="303"/>
      <c r="L66" s="302">
        <v>0.1142420325760531</v>
      </c>
      <c r="M66" s="302">
        <v>6.2160146480725001E-2</v>
      </c>
      <c r="N66" s="302">
        <v>7.6748245743610546E-3</v>
      </c>
      <c r="O66" s="302">
        <f t="shared" si="37"/>
        <v>0.18407700363113916</v>
      </c>
    </row>
    <row r="67" spans="1:15" s="236" customFormat="1" x14ac:dyDescent="0.2">
      <c r="A67" s="237" t="str">
        <f>name!E$11</f>
        <v>Process, plant and machine operatives</v>
      </c>
      <c r="B67" s="302">
        <v>0.79393561942955426</v>
      </c>
      <c r="C67" s="302">
        <v>6.2069990519022129E-2</v>
      </c>
      <c r="D67" s="302">
        <v>1.4400020339706849E-2</v>
      </c>
      <c r="E67" s="302">
        <f t="shared" si="35"/>
        <v>0.87040563028828333</v>
      </c>
      <c r="F67" s="303"/>
      <c r="G67" s="302">
        <v>0.76194211840684545</v>
      </c>
      <c r="H67" s="302">
        <v>5.9666999203139871E-2</v>
      </c>
      <c r="I67" s="302">
        <v>3.7425559609817201E-2</v>
      </c>
      <c r="J67" s="302">
        <f t="shared" si="38"/>
        <v>0.85903467721980253</v>
      </c>
      <c r="K67" s="303"/>
      <c r="L67" s="302">
        <v>0.53670758422533915</v>
      </c>
      <c r="M67" s="302">
        <v>5.8179182456820681E-2</v>
      </c>
      <c r="N67" s="302">
        <v>4.1257078173927993E-2</v>
      </c>
      <c r="O67" s="302">
        <f t="shared" si="37"/>
        <v>0.63614384485608777</v>
      </c>
    </row>
    <row r="68" spans="1:15" s="236" customFormat="1" x14ac:dyDescent="0.2">
      <c r="A68" s="237" t="str">
        <f>name!E$12</f>
        <v>Elementary occupations</v>
      </c>
      <c r="B68" s="302">
        <v>0.34527271873891047</v>
      </c>
      <c r="C68" s="302">
        <v>7.0990336997972886E-2</v>
      </c>
      <c r="D68" s="302">
        <v>4.3181208589957217E-3</v>
      </c>
      <c r="E68" s="302">
        <f t="shared" si="35"/>
        <v>0.42058117659587912</v>
      </c>
      <c r="F68" s="303"/>
      <c r="G68" s="302">
        <v>0.33023839381137282</v>
      </c>
      <c r="H68" s="302">
        <v>6.354544002299603E-2</v>
      </c>
      <c r="I68" s="302">
        <v>9.8758133325848822E-3</v>
      </c>
      <c r="J68" s="302">
        <f t="shared" si="38"/>
        <v>0.40365964716695374</v>
      </c>
      <c r="K68" s="303"/>
      <c r="L68" s="302">
        <v>0.17436060233851672</v>
      </c>
      <c r="M68" s="302">
        <v>3.2883832834789545E-2</v>
      </c>
      <c r="N68" s="302">
        <v>9.1798042763549231E-3</v>
      </c>
      <c r="O68" s="302">
        <f t="shared" si="37"/>
        <v>0.21642423944966119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2.3061127697662105</v>
      </c>
      <c r="C70" s="311">
        <f t="shared" ref="C70:E70" si="39">SUM(C60:C68)</f>
        <v>0.38225624840291428</v>
      </c>
      <c r="D70" s="311">
        <f t="shared" si="39"/>
        <v>0.14663098183087311</v>
      </c>
      <c r="E70" s="311">
        <f t="shared" si="39"/>
        <v>2.8349999999999977</v>
      </c>
      <c r="F70" s="311"/>
      <c r="G70" s="311">
        <f t="shared" ref="G70:J70" si="40">SUM(G60:G68)</f>
        <v>2.6048253125995471</v>
      </c>
      <c r="H70" s="311">
        <f t="shared" si="40"/>
        <v>0.42901018939611701</v>
      </c>
      <c r="I70" s="311">
        <f t="shared" si="40"/>
        <v>0.28916449800433258</v>
      </c>
      <c r="J70" s="311">
        <f t="shared" si="40"/>
        <v>3.3229999999999973</v>
      </c>
      <c r="K70" s="311"/>
      <c r="L70" s="311">
        <f t="shared" ref="L70:O70" si="41">SUM(L60:L68)</f>
        <v>1.771335684939926</v>
      </c>
      <c r="M70" s="311">
        <f t="shared" si="41"/>
        <v>0.28626233680817392</v>
      </c>
      <c r="N70" s="311">
        <f t="shared" si="41"/>
        <v>0.20640197825189899</v>
      </c>
      <c r="O70" s="311">
        <f t="shared" si="41"/>
        <v>2.2639999999999993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0.72458371423635171</v>
      </c>
      <c r="C77" s="302">
        <v>3.8078327927638524E-2</v>
      </c>
      <c r="D77" s="302">
        <v>6.7400096913317609E-2</v>
      </c>
      <c r="E77" s="302">
        <f>SUM(B77:D77)</f>
        <v>0.83006213907730786</v>
      </c>
      <c r="F77" s="303"/>
      <c r="G77" s="302">
        <v>0.67947668704383068</v>
      </c>
      <c r="H77" s="302">
        <v>4.3550607654235615E-2</v>
      </c>
      <c r="I77" s="302">
        <v>0.11361780137993129</v>
      </c>
      <c r="J77" s="302">
        <f>SUM(G77:I77)</f>
        <v>0.83664509607799753</v>
      </c>
      <c r="K77" s="303"/>
      <c r="L77" s="302">
        <v>0.58492148533163946</v>
      </c>
      <c r="M77" s="302">
        <v>4.4583771632623864E-2</v>
      </c>
      <c r="N77" s="302">
        <v>0.1014998079453546</v>
      </c>
      <c r="O77" s="302">
        <f>SUM(L77:N77)</f>
        <v>0.73100506490961792</v>
      </c>
    </row>
    <row r="78" spans="1:15" s="236" customFormat="1" x14ac:dyDescent="0.2">
      <c r="A78" s="237" t="str">
        <f>name!E$5</f>
        <v>Professional occupations</v>
      </c>
      <c r="B78" s="302">
        <v>0.86528998920643119</v>
      </c>
      <c r="C78" s="302">
        <v>2.8278901929335677E-2</v>
      </c>
      <c r="D78" s="302">
        <v>7.5981409638078409E-2</v>
      </c>
      <c r="E78" s="302">
        <f t="shared" ref="E78:E85" si="42">SUM(B78:D78)</f>
        <v>0.9695503007738453</v>
      </c>
      <c r="F78" s="303"/>
      <c r="G78" s="302">
        <v>0.91942676696404424</v>
      </c>
      <c r="H78" s="302">
        <v>3.4901974968202625E-2</v>
      </c>
      <c r="I78" s="302">
        <v>7.9340399355245603E-2</v>
      </c>
      <c r="J78" s="302">
        <f t="shared" ref="J78:J80" si="43">SUM(G78:I78)</f>
        <v>1.0336691412874923</v>
      </c>
      <c r="K78" s="303"/>
      <c r="L78" s="302">
        <v>0.84955873372426183</v>
      </c>
      <c r="M78" s="302">
        <v>4.0854426935072803E-2</v>
      </c>
      <c r="N78" s="302">
        <v>6.5087243468832892E-2</v>
      </c>
      <c r="O78" s="302">
        <f t="shared" ref="O78:O85" si="44">SUM(L78:N78)</f>
        <v>0.9555004041281675</v>
      </c>
    </row>
    <row r="79" spans="1:15" s="236" customFormat="1" x14ac:dyDescent="0.2">
      <c r="A79" s="237" t="str">
        <f>name!E$6</f>
        <v>Associate professional occupations</v>
      </c>
      <c r="B79" s="302">
        <v>0.55644229081181718</v>
      </c>
      <c r="C79" s="302">
        <v>4.3192152906638866E-2</v>
      </c>
      <c r="D79" s="302">
        <v>2.9729519325873709E-2</v>
      </c>
      <c r="E79" s="302">
        <f t="shared" si="42"/>
        <v>0.62936396304432984</v>
      </c>
      <c r="F79" s="303"/>
      <c r="G79" s="302">
        <v>0.54714210110020389</v>
      </c>
      <c r="H79" s="302">
        <v>4.6543227104785347E-2</v>
      </c>
      <c r="I79" s="302">
        <v>4.1601418829076323E-2</v>
      </c>
      <c r="J79" s="302">
        <f t="shared" si="43"/>
        <v>0.63528674703406551</v>
      </c>
      <c r="K79" s="303"/>
      <c r="L79" s="302">
        <v>0.41566330338560226</v>
      </c>
      <c r="M79" s="302">
        <v>4.6082749094287112E-2</v>
      </c>
      <c r="N79" s="302">
        <v>2.470892373355495E-2</v>
      </c>
      <c r="O79" s="302">
        <f t="shared" si="44"/>
        <v>0.4864549762134443</v>
      </c>
    </row>
    <row r="80" spans="1:15" s="236" customFormat="1" x14ac:dyDescent="0.2">
      <c r="A80" s="237" t="str">
        <f>name!E$7</f>
        <v>Administrative and secretarial occupations</v>
      </c>
      <c r="B80" s="302">
        <v>0.31792111500149062</v>
      </c>
      <c r="C80" s="302">
        <v>8.9761376776758772E-2</v>
      </c>
      <c r="D80" s="302">
        <v>1.0454691294969376E-2</v>
      </c>
      <c r="E80" s="302">
        <f t="shared" si="42"/>
        <v>0.41813718307321879</v>
      </c>
      <c r="F80" s="303"/>
      <c r="G80" s="302">
        <v>0.28624312896456011</v>
      </c>
      <c r="H80" s="302">
        <v>7.5879414092713621E-2</v>
      </c>
      <c r="I80" s="302">
        <v>3.7395297936594615E-2</v>
      </c>
      <c r="J80" s="302">
        <f t="shared" si="43"/>
        <v>0.39951784099386839</v>
      </c>
      <c r="K80" s="303"/>
      <c r="L80" s="302">
        <v>0.20808285181181999</v>
      </c>
      <c r="M80" s="302">
        <v>5.1641816937952681E-2</v>
      </c>
      <c r="N80" s="302">
        <v>2.61774865288447E-2</v>
      </c>
      <c r="O80" s="302">
        <f t="shared" si="44"/>
        <v>0.2859021552786174</v>
      </c>
    </row>
    <row r="81" spans="1:15" s="236" customFormat="1" x14ac:dyDescent="0.2">
      <c r="A81" s="237" t="str">
        <f>name!E$8</f>
        <v>Skilled trades occupations</v>
      </c>
      <c r="B81" s="302">
        <v>1.1282480220467361</v>
      </c>
      <c r="C81" s="302">
        <v>4.0967213192884787E-2</v>
      </c>
      <c r="D81" s="302">
        <v>0.10250014156066796</v>
      </c>
      <c r="E81" s="302">
        <f t="shared" si="42"/>
        <v>1.2717153768002889</v>
      </c>
      <c r="F81" s="303"/>
      <c r="G81" s="302">
        <v>0.75678893468826514</v>
      </c>
      <c r="H81" s="302">
        <v>2.1952360127939344E-2</v>
      </c>
      <c r="I81" s="302">
        <v>6.6394557476234947E-2</v>
      </c>
      <c r="J81" s="302">
        <f>SUM(G81:I81)</f>
        <v>0.84513585229243937</v>
      </c>
      <c r="K81" s="303"/>
      <c r="L81" s="302">
        <v>0.5779392872985325</v>
      </c>
      <c r="M81" s="302">
        <v>2.5728648556248516E-2</v>
      </c>
      <c r="N81" s="302">
        <v>7.0641803673504422E-2</v>
      </c>
      <c r="O81" s="302">
        <f t="shared" si="44"/>
        <v>0.67430973952828555</v>
      </c>
    </row>
    <row r="82" spans="1:15" s="236" customFormat="1" x14ac:dyDescent="0.2">
      <c r="A82" s="237" t="str">
        <f>name!E$9</f>
        <v>Caring, leisure and other service occupations</v>
      </c>
      <c r="B82" s="302">
        <v>3.9023385282726857E-2</v>
      </c>
      <c r="C82" s="302">
        <v>9.5747937144389193E-3</v>
      </c>
      <c r="D82" s="302">
        <v>5.7724956607971833E-3</v>
      </c>
      <c r="E82" s="302">
        <f t="shared" si="42"/>
        <v>5.4370674657962956E-2</v>
      </c>
      <c r="F82" s="303"/>
      <c r="G82" s="302">
        <v>3.0013926222774132E-2</v>
      </c>
      <c r="H82" s="302">
        <v>7.4052204097119871E-3</v>
      </c>
      <c r="I82" s="302">
        <v>1.8945087847068658E-2</v>
      </c>
      <c r="J82" s="302">
        <f t="shared" ref="J82:J85" si="45">SUM(G82:I82)</f>
        <v>5.6364234479554777E-2</v>
      </c>
      <c r="K82" s="303"/>
      <c r="L82" s="302">
        <v>2.4480252162020683E-2</v>
      </c>
      <c r="M82" s="302">
        <v>5.2183152830434605E-3</v>
      </c>
      <c r="N82" s="302">
        <v>2.8839224302324138E-2</v>
      </c>
      <c r="O82" s="302">
        <f t="shared" si="44"/>
        <v>5.8537791747388282E-2</v>
      </c>
    </row>
    <row r="83" spans="1:15" s="236" customFormat="1" x14ac:dyDescent="0.2">
      <c r="A83" s="237" t="str">
        <f>name!E$10</f>
        <v>Sales and customer service occupations</v>
      </c>
      <c r="B83" s="302">
        <v>0.15106174450462242</v>
      </c>
      <c r="C83" s="302">
        <v>2.9780569285258757E-2</v>
      </c>
      <c r="D83" s="302">
        <v>7.7630651972104047E-3</v>
      </c>
      <c r="E83" s="302">
        <f t="shared" si="42"/>
        <v>0.18860537898709159</v>
      </c>
      <c r="F83" s="303"/>
      <c r="G83" s="302">
        <v>0.12638974107816919</v>
      </c>
      <c r="H83" s="302">
        <v>2.3318224533521011E-2</v>
      </c>
      <c r="I83" s="302">
        <v>1.4002935280552905E-2</v>
      </c>
      <c r="J83" s="302">
        <f t="shared" si="45"/>
        <v>0.16371090089224311</v>
      </c>
      <c r="K83" s="303"/>
      <c r="L83" s="302">
        <v>0.11564811056964072</v>
      </c>
      <c r="M83" s="302">
        <v>2.4792704858687203E-2</v>
      </c>
      <c r="N83" s="302">
        <v>1.3922633025339533E-2</v>
      </c>
      <c r="O83" s="302">
        <f t="shared" si="44"/>
        <v>0.15436344845366745</v>
      </c>
    </row>
    <row r="84" spans="1:15" s="236" customFormat="1" x14ac:dyDescent="0.2">
      <c r="A84" s="237" t="str">
        <f>name!E$11</f>
        <v>Process, plant and machine operatives</v>
      </c>
      <c r="B84" s="302">
        <v>0.77308505389952942</v>
      </c>
      <c r="C84" s="302">
        <v>5.9259933683243844E-2</v>
      </c>
      <c r="D84" s="302">
        <v>1.9404571528209198E-2</v>
      </c>
      <c r="E84" s="302">
        <f t="shared" si="42"/>
        <v>0.85174955911098249</v>
      </c>
      <c r="F84" s="303"/>
      <c r="G84" s="302">
        <v>0.4811088865659493</v>
      </c>
      <c r="H84" s="302">
        <v>3.6764583231943475E-2</v>
      </c>
      <c r="I84" s="302">
        <v>2.6014766424061947E-2</v>
      </c>
      <c r="J84" s="302">
        <f t="shared" si="45"/>
        <v>0.5438882362219547</v>
      </c>
      <c r="K84" s="303"/>
      <c r="L84" s="302">
        <v>0.43841363698108532</v>
      </c>
      <c r="M84" s="302">
        <v>4.2086782474755551E-2</v>
      </c>
      <c r="N84" s="302">
        <v>3.0666002872662173E-2</v>
      </c>
      <c r="O84" s="302">
        <f t="shared" si="44"/>
        <v>0.51116642232850307</v>
      </c>
    </row>
    <row r="85" spans="1:15" s="236" customFormat="1" x14ac:dyDescent="0.2">
      <c r="A85" s="237" t="str">
        <f>name!E$12</f>
        <v>Elementary occupations</v>
      </c>
      <c r="B85" s="302">
        <v>0.21940225937734822</v>
      </c>
      <c r="C85" s="302">
        <v>2.2087874748027658E-2</v>
      </c>
      <c r="D85" s="302">
        <v>1.0955290349604796E-2</v>
      </c>
      <c r="E85" s="302">
        <f t="shared" si="42"/>
        <v>0.25244542447498064</v>
      </c>
      <c r="F85" s="303"/>
      <c r="G85" s="302">
        <v>0.13414357555967882</v>
      </c>
      <c r="H85" s="302">
        <v>1.5820530197091728E-2</v>
      </c>
      <c r="I85" s="302">
        <v>2.2817844963608971E-2</v>
      </c>
      <c r="J85" s="302">
        <f t="shared" si="45"/>
        <v>0.17278195072037952</v>
      </c>
      <c r="K85" s="303"/>
      <c r="L85" s="302">
        <v>8.1891349078837702E-2</v>
      </c>
      <c r="M85" s="302">
        <v>1.0178522526819101E-2</v>
      </c>
      <c r="N85" s="302">
        <v>3.0690125806651494E-2</v>
      </c>
      <c r="O85" s="302">
        <f t="shared" si="44"/>
        <v>0.12275999741230829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4.7750575743670538</v>
      </c>
      <c r="C87" s="311">
        <f t="shared" ref="C87:E87" si="46">SUM(C77:C85)</f>
        <v>0.36098114416422578</v>
      </c>
      <c r="D87" s="311">
        <f t="shared" si="46"/>
        <v>0.32996128146872866</v>
      </c>
      <c r="E87" s="311">
        <f t="shared" si="46"/>
        <v>5.4660000000000073</v>
      </c>
      <c r="F87" s="311"/>
      <c r="G87" s="311">
        <f t="shared" ref="G87:J87" si="47">SUM(G77:G85)</f>
        <v>3.9607337481874758</v>
      </c>
      <c r="H87" s="311">
        <f t="shared" si="47"/>
        <v>0.30613614232014474</v>
      </c>
      <c r="I87" s="311">
        <f t="shared" si="47"/>
        <v>0.42013010949237528</v>
      </c>
      <c r="J87" s="311">
        <f t="shared" si="47"/>
        <v>4.6869999999999949</v>
      </c>
      <c r="K87" s="311"/>
      <c r="L87" s="311">
        <f t="shared" ref="L87:O87" si="48">SUM(L77:L85)</f>
        <v>3.2965990103434404</v>
      </c>
      <c r="M87" s="311">
        <f t="shared" si="48"/>
        <v>0.29116773829949028</v>
      </c>
      <c r="N87" s="311">
        <f t="shared" si="48"/>
        <v>0.39223325135706893</v>
      </c>
      <c r="O87" s="311">
        <f t="shared" si="48"/>
        <v>3.98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2.0080314142339093</v>
      </c>
      <c r="C94" s="302">
        <v>0.122485103312369</v>
      </c>
      <c r="D94" s="302">
        <v>0.342156391752379</v>
      </c>
      <c r="E94" s="302">
        <f>SUM(B94:D94)</f>
        <v>2.4726729092986575</v>
      </c>
      <c r="F94" s="303"/>
      <c r="G94" s="302">
        <v>2.6425897891095338</v>
      </c>
      <c r="H94" s="302">
        <v>0.21472716640288789</v>
      </c>
      <c r="I94" s="302">
        <v>0.40691657424847949</v>
      </c>
      <c r="J94" s="302">
        <f>SUM(G94:I94)</f>
        <v>3.2642335297609009</v>
      </c>
      <c r="K94" s="303"/>
      <c r="L94" s="302">
        <v>2.5795850307909323</v>
      </c>
      <c r="M94" s="302">
        <v>0.22559526281047768</v>
      </c>
      <c r="N94" s="302">
        <v>0.38067878474088368</v>
      </c>
      <c r="O94" s="302">
        <f>SUM(L94:N94)</f>
        <v>3.1858590783422933</v>
      </c>
    </row>
    <row r="95" spans="1:15" s="236" customFormat="1" x14ac:dyDescent="0.2">
      <c r="A95" s="237" t="str">
        <f>name!E$5</f>
        <v>Professional occupations</v>
      </c>
      <c r="B95" s="302">
        <v>2.7207218330341991</v>
      </c>
      <c r="C95" s="302">
        <v>9.6013037441047069E-2</v>
      </c>
      <c r="D95" s="302">
        <v>0.18975465948153852</v>
      </c>
      <c r="E95" s="302">
        <f t="shared" ref="E95:E102" si="49">SUM(B95:D95)</f>
        <v>3.0064895299567849</v>
      </c>
      <c r="F95" s="303"/>
      <c r="G95" s="302">
        <v>4.0014262760278543</v>
      </c>
      <c r="H95" s="302">
        <v>0.20330871545864576</v>
      </c>
      <c r="I95" s="302">
        <v>0.24392697568133165</v>
      </c>
      <c r="J95" s="302">
        <f t="shared" ref="J95:J97" si="50">SUM(G95:I95)</f>
        <v>4.4486619671678316</v>
      </c>
      <c r="K95" s="303"/>
      <c r="L95" s="302">
        <v>4.5152959313405603</v>
      </c>
      <c r="M95" s="302">
        <v>0.22999517565297958</v>
      </c>
      <c r="N95" s="302">
        <v>0.19697709521478268</v>
      </c>
      <c r="O95" s="302">
        <f t="shared" ref="O95:O102" si="51">SUM(L95:N95)</f>
        <v>4.9422682022083233</v>
      </c>
    </row>
    <row r="96" spans="1:15" s="236" customFormat="1" x14ac:dyDescent="0.2">
      <c r="A96" s="237" t="str">
        <f>name!E$6</f>
        <v>Associate professional occupations</v>
      </c>
      <c r="B96" s="302">
        <v>1.8281998368596142</v>
      </c>
      <c r="C96" s="302">
        <v>0.14372762961649033</v>
      </c>
      <c r="D96" s="302">
        <v>0.15906822006725163</v>
      </c>
      <c r="E96" s="302">
        <f t="shared" si="49"/>
        <v>2.1309956865433559</v>
      </c>
      <c r="F96" s="303"/>
      <c r="G96" s="302">
        <v>2.5358103637726019</v>
      </c>
      <c r="H96" s="302">
        <v>0.20774983644756861</v>
      </c>
      <c r="I96" s="302">
        <v>0.24347330424670485</v>
      </c>
      <c r="J96" s="302">
        <f t="shared" si="50"/>
        <v>2.9870335044668757</v>
      </c>
      <c r="K96" s="303"/>
      <c r="L96" s="302">
        <v>2.3023724418855189</v>
      </c>
      <c r="M96" s="302">
        <v>0.18012743453431621</v>
      </c>
      <c r="N96" s="302">
        <v>0.21599561875578041</v>
      </c>
      <c r="O96" s="302">
        <f t="shared" si="51"/>
        <v>2.6984954951756155</v>
      </c>
    </row>
    <row r="97" spans="1:15" s="236" customFormat="1" x14ac:dyDescent="0.2">
      <c r="A97" s="237" t="str">
        <f>name!E$7</f>
        <v>Administrative and secretarial occupations</v>
      </c>
      <c r="B97" s="302">
        <v>1.3573079190708688</v>
      </c>
      <c r="C97" s="302">
        <v>0.3749699588687852</v>
      </c>
      <c r="D97" s="302">
        <v>4.377955501254796E-2</v>
      </c>
      <c r="E97" s="302">
        <f t="shared" si="49"/>
        <v>1.7760574329522019</v>
      </c>
      <c r="F97" s="303"/>
      <c r="G97" s="302">
        <v>1.7084122409813862</v>
      </c>
      <c r="H97" s="302">
        <v>0.38177207141610664</v>
      </c>
      <c r="I97" s="302">
        <v>9.4515258218034609E-2</v>
      </c>
      <c r="J97" s="302">
        <f t="shared" si="50"/>
        <v>2.1846995706155274</v>
      </c>
      <c r="K97" s="303"/>
      <c r="L97" s="302">
        <v>1.5379180083730222</v>
      </c>
      <c r="M97" s="302">
        <v>0.27941150173162088</v>
      </c>
      <c r="N97" s="302">
        <v>6.6731869059594565E-2</v>
      </c>
      <c r="O97" s="302">
        <f t="shared" si="51"/>
        <v>1.8840613791642375</v>
      </c>
    </row>
    <row r="98" spans="1:15" s="236" customFormat="1" x14ac:dyDescent="0.2">
      <c r="A98" s="237" t="str">
        <f>name!E$8</f>
        <v>Skilled trades occupations</v>
      </c>
      <c r="B98" s="302">
        <v>5.6342869036775758</v>
      </c>
      <c r="C98" s="302">
        <v>0.21642636572563426</v>
      </c>
      <c r="D98" s="302">
        <v>0.79234645518657376</v>
      </c>
      <c r="E98" s="302">
        <f t="shared" si="49"/>
        <v>6.6430597245897838</v>
      </c>
      <c r="F98" s="303"/>
      <c r="G98" s="302">
        <v>5.2328426040261116</v>
      </c>
      <c r="H98" s="302">
        <v>0.1607868444149122</v>
      </c>
      <c r="I98" s="302">
        <v>0.80794450817591179</v>
      </c>
      <c r="J98" s="302">
        <f>SUM(G98:I98)</f>
        <v>6.2015739566169357</v>
      </c>
      <c r="K98" s="303"/>
      <c r="L98" s="302">
        <v>4.3205441387756336</v>
      </c>
      <c r="M98" s="302">
        <v>0.1868579177751665</v>
      </c>
      <c r="N98" s="302">
        <v>0.76578979694168559</v>
      </c>
      <c r="O98" s="302">
        <f t="shared" si="51"/>
        <v>5.2731918534924862</v>
      </c>
    </row>
    <row r="99" spans="1:15" s="236" customFormat="1" x14ac:dyDescent="0.2">
      <c r="A99" s="237" t="str">
        <f>name!E$9</f>
        <v>Caring, leisure and other service occupations</v>
      </c>
      <c r="B99" s="302">
        <v>0.14311431517096396</v>
      </c>
      <c r="C99" s="302">
        <v>2.829408724501337E-2</v>
      </c>
      <c r="D99" s="302">
        <v>2.4208570348503759E-2</v>
      </c>
      <c r="E99" s="302">
        <f t="shared" si="49"/>
        <v>0.19561697276448109</v>
      </c>
      <c r="F99" s="303"/>
      <c r="G99" s="302">
        <v>0.18460069926314635</v>
      </c>
      <c r="H99" s="302">
        <v>4.3789338834405049E-2</v>
      </c>
      <c r="I99" s="302">
        <v>0.10019054016732409</v>
      </c>
      <c r="J99" s="302">
        <f t="shared" ref="J99:J102" si="52">SUM(G99:I99)</f>
        <v>0.32858057826487552</v>
      </c>
      <c r="K99" s="303"/>
      <c r="L99" s="302">
        <v>0.23605308307716827</v>
      </c>
      <c r="M99" s="302">
        <v>4.1606618914047905E-2</v>
      </c>
      <c r="N99" s="302">
        <v>0.10795215136451013</v>
      </c>
      <c r="O99" s="302">
        <f t="shared" si="51"/>
        <v>0.38561185335572629</v>
      </c>
    </row>
    <row r="100" spans="1:15" s="236" customFormat="1" x14ac:dyDescent="0.2">
      <c r="A100" s="237" t="str">
        <f>name!E$10</f>
        <v>Sales and customer service occupations</v>
      </c>
      <c r="B100" s="302">
        <v>0.45258747040271274</v>
      </c>
      <c r="C100" s="302">
        <v>0.13629854840647346</v>
      </c>
      <c r="D100" s="302">
        <v>6.6043044208975693E-2</v>
      </c>
      <c r="E100" s="302">
        <f t="shared" si="49"/>
        <v>0.65492906301816189</v>
      </c>
      <c r="F100" s="303"/>
      <c r="G100" s="302">
        <v>0.51830176634904424</v>
      </c>
      <c r="H100" s="302">
        <v>0.14461995478624384</v>
      </c>
      <c r="I100" s="302">
        <v>6.8694228902321394E-2</v>
      </c>
      <c r="J100" s="302">
        <f t="shared" si="52"/>
        <v>0.73161595003760937</v>
      </c>
      <c r="K100" s="303"/>
      <c r="L100" s="302">
        <v>0.54174507687327833</v>
      </c>
      <c r="M100" s="302">
        <v>0.14864887237780683</v>
      </c>
      <c r="N100" s="302">
        <v>5.9664708849818594E-2</v>
      </c>
      <c r="O100" s="302">
        <f t="shared" si="51"/>
        <v>0.75005865810090366</v>
      </c>
    </row>
    <row r="101" spans="1:15" s="236" customFormat="1" x14ac:dyDescent="0.2">
      <c r="A101" s="237" t="str">
        <f>name!E$11</f>
        <v>Process, plant and machine operatives</v>
      </c>
      <c r="B101" s="302">
        <v>2.8289777350341416</v>
      </c>
      <c r="C101" s="302">
        <v>0.22345928577924268</v>
      </c>
      <c r="D101" s="302">
        <v>0.14586393855960553</v>
      </c>
      <c r="E101" s="302">
        <f t="shared" si="49"/>
        <v>3.1983009593729896</v>
      </c>
      <c r="F101" s="303"/>
      <c r="G101" s="302">
        <v>2.4769213667721912</v>
      </c>
      <c r="H101" s="302">
        <v>0.20547761682803639</v>
      </c>
      <c r="I101" s="302">
        <v>0.37701621872063168</v>
      </c>
      <c r="J101" s="302">
        <f t="shared" si="52"/>
        <v>3.0594152023208592</v>
      </c>
      <c r="K101" s="303"/>
      <c r="L101" s="302">
        <v>2.38887131214778</v>
      </c>
      <c r="M101" s="302">
        <v>0.23786296136296525</v>
      </c>
      <c r="N101" s="302">
        <v>0.40860520579700682</v>
      </c>
      <c r="O101" s="302">
        <f t="shared" si="51"/>
        <v>3.0353394793077522</v>
      </c>
    </row>
    <row r="102" spans="1:15" s="236" customFormat="1" x14ac:dyDescent="0.2">
      <c r="A102" s="237" t="str">
        <f>name!E$12</f>
        <v>Elementary occupations</v>
      </c>
      <c r="B102" s="302">
        <v>1.0159524844442858</v>
      </c>
      <c r="C102" s="302">
        <v>0.16249222293620968</v>
      </c>
      <c r="D102" s="302">
        <v>0.11243301412307852</v>
      </c>
      <c r="E102" s="302">
        <f t="shared" si="49"/>
        <v>1.2908777215035738</v>
      </c>
      <c r="F102" s="303"/>
      <c r="G102" s="302">
        <v>0.88877095593392563</v>
      </c>
      <c r="H102" s="302">
        <v>0.15200065041787558</v>
      </c>
      <c r="I102" s="302">
        <v>0.1984141343967922</v>
      </c>
      <c r="J102" s="302">
        <f t="shared" si="52"/>
        <v>1.2391857407485933</v>
      </c>
      <c r="K102" s="303"/>
      <c r="L102" s="302">
        <v>0.58392573898942823</v>
      </c>
      <c r="M102" s="302">
        <v>0.1066021230163707</v>
      </c>
      <c r="N102" s="302">
        <v>0.19158613884683917</v>
      </c>
      <c r="O102" s="302">
        <f t="shared" si="51"/>
        <v>0.88211400085263814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17.989179911928268</v>
      </c>
      <c r="C104" s="311">
        <f t="shared" ref="C104:E104" si="53">SUM(C94:C102)</f>
        <v>1.5041662393312651</v>
      </c>
      <c r="D104" s="311">
        <f t="shared" si="53"/>
        <v>1.8756538487404542</v>
      </c>
      <c r="E104" s="311">
        <f t="shared" si="53"/>
        <v>21.368999999999989</v>
      </c>
      <c r="F104" s="311"/>
      <c r="G104" s="311">
        <f t="shared" ref="G104:J104" si="54">SUM(G94:G102)</f>
        <v>20.189676062235797</v>
      </c>
      <c r="H104" s="311">
        <f t="shared" si="54"/>
        <v>1.7142321950066819</v>
      </c>
      <c r="I104" s="311">
        <f t="shared" si="54"/>
        <v>2.5410917427575317</v>
      </c>
      <c r="J104" s="311">
        <f t="shared" si="54"/>
        <v>24.445000000000011</v>
      </c>
      <c r="K104" s="311"/>
      <c r="L104" s="311">
        <f t="shared" ref="L104:O104" si="55">SUM(L94:L102)</f>
        <v>19.006310762253324</v>
      </c>
      <c r="M104" s="311">
        <f t="shared" si="55"/>
        <v>1.6367078681757514</v>
      </c>
      <c r="N104" s="311">
        <f t="shared" si="55"/>
        <v>2.393981369570902</v>
      </c>
      <c r="O104" s="311">
        <f t="shared" si="55"/>
        <v>23.036999999999978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3.8352093332367707E-2</v>
      </c>
      <c r="C111" s="302">
        <v>1.4403134628821006E-3</v>
      </c>
      <c r="D111" s="302">
        <v>3.700776843401179E-3</v>
      </c>
      <c r="E111" s="302">
        <f>SUM(B111:D111)</f>
        <v>4.3493183638650984E-2</v>
      </c>
      <c r="F111" s="303"/>
      <c r="G111" s="302">
        <v>7.2123373078249578E-2</v>
      </c>
      <c r="H111" s="302">
        <v>6.2233211555625017E-3</v>
      </c>
      <c r="I111" s="302">
        <v>0</v>
      </c>
      <c r="J111" s="302">
        <f>SUM(G111:I111)</f>
        <v>7.8346694233812075E-2</v>
      </c>
      <c r="K111" s="303"/>
      <c r="L111" s="302">
        <v>6.8786367542465379E-2</v>
      </c>
      <c r="M111" s="302">
        <v>6.4322420032080522E-3</v>
      </c>
      <c r="N111" s="302">
        <v>0</v>
      </c>
      <c r="O111" s="302">
        <f>SUM(L111:N111)</f>
        <v>7.5218609545673429E-2</v>
      </c>
    </row>
    <row r="112" spans="1:15" s="236" customFormat="1" x14ac:dyDescent="0.2">
      <c r="A112" s="237" t="str">
        <f>name!E$5</f>
        <v>Professional occupations</v>
      </c>
      <c r="B112" s="302">
        <v>0.10755829415790703</v>
      </c>
      <c r="C112" s="302">
        <v>1.8478183043363521E-3</v>
      </c>
      <c r="D112" s="302">
        <v>4.7112212611206111E-3</v>
      </c>
      <c r="E112" s="302">
        <f t="shared" ref="E112:E119" si="56">SUM(B112:D112)</f>
        <v>0.114117333723364</v>
      </c>
      <c r="F112" s="303"/>
      <c r="G112" s="302">
        <v>0.22643306903862101</v>
      </c>
      <c r="H112" s="302">
        <v>8.3484662039776045E-3</v>
      </c>
      <c r="I112" s="302">
        <v>0</v>
      </c>
      <c r="J112" s="302">
        <f t="shared" ref="J112:J114" si="57">SUM(G112:I112)</f>
        <v>0.23478153524259862</v>
      </c>
      <c r="K112" s="303"/>
      <c r="L112" s="302">
        <v>0.22790033089595163</v>
      </c>
      <c r="M112" s="302">
        <v>8.461483708944827E-3</v>
      </c>
      <c r="N112" s="302">
        <v>0</v>
      </c>
      <c r="O112" s="302">
        <f t="shared" ref="O112:O119" si="58">SUM(L112:N112)</f>
        <v>0.23636181460489647</v>
      </c>
    </row>
    <row r="113" spans="1:15" s="236" customFormat="1" x14ac:dyDescent="0.2">
      <c r="A113" s="237" t="str">
        <f>name!E$6</f>
        <v>Associate professional occupations</v>
      </c>
      <c r="B113" s="302">
        <v>7.2220535243447889E-2</v>
      </c>
      <c r="C113" s="302">
        <v>2.7729670997632904E-3</v>
      </c>
      <c r="D113" s="302">
        <v>2.2397452980413386E-3</v>
      </c>
      <c r="E113" s="302">
        <f t="shared" si="56"/>
        <v>7.7233247641252528E-2</v>
      </c>
      <c r="F113" s="303"/>
      <c r="G113" s="302">
        <v>0.14564439405709623</v>
      </c>
      <c r="H113" s="302">
        <v>9.4715241508012225E-3</v>
      </c>
      <c r="I113" s="302">
        <v>0</v>
      </c>
      <c r="J113" s="302">
        <f t="shared" si="57"/>
        <v>0.15511591820789744</v>
      </c>
      <c r="K113" s="303"/>
      <c r="L113" s="302">
        <v>0.11687487951261885</v>
      </c>
      <c r="M113" s="302">
        <v>8.8638390768112137E-3</v>
      </c>
      <c r="N113" s="302">
        <v>0</v>
      </c>
      <c r="O113" s="302">
        <f t="shared" si="58"/>
        <v>0.12573871858943006</v>
      </c>
    </row>
    <row r="114" spans="1:15" s="236" customFormat="1" x14ac:dyDescent="0.2">
      <c r="A114" s="237" t="str">
        <f>name!E$7</f>
        <v>Administrative and secretarial occupations</v>
      </c>
      <c r="B114" s="302">
        <v>0.11585680393040669</v>
      </c>
      <c r="C114" s="302">
        <v>8.2358595824982075E-3</v>
      </c>
      <c r="D114" s="302">
        <v>1.5141038868189661E-3</v>
      </c>
      <c r="E114" s="302">
        <f t="shared" si="56"/>
        <v>0.12560676739972387</v>
      </c>
      <c r="F114" s="303"/>
      <c r="G114" s="302">
        <v>0.18990114390011872</v>
      </c>
      <c r="H114" s="302">
        <v>2.475463590943152E-2</v>
      </c>
      <c r="I114" s="302">
        <v>0</v>
      </c>
      <c r="J114" s="302">
        <f t="shared" si="57"/>
        <v>0.21465577980955025</v>
      </c>
      <c r="K114" s="303"/>
      <c r="L114" s="302">
        <v>0.14896039280977305</v>
      </c>
      <c r="M114" s="302">
        <v>1.7129639645867965E-2</v>
      </c>
      <c r="N114" s="302">
        <v>0</v>
      </c>
      <c r="O114" s="302">
        <f t="shared" si="58"/>
        <v>0.16609003245564102</v>
      </c>
    </row>
    <row r="115" spans="1:15" s="236" customFormat="1" x14ac:dyDescent="0.2">
      <c r="A115" s="237" t="str">
        <f>name!E$8</f>
        <v>Skilled trades occupations</v>
      </c>
      <c r="B115" s="302">
        <v>7.6528555703803597E-2</v>
      </c>
      <c r="C115" s="302">
        <v>1.1698191607175544E-3</v>
      </c>
      <c r="D115" s="302">
        <v>4.2808555701433536E-3</v>
      </c>
      <c r="E115" s="302">
        <f t="shared" si="56"/>
        <v>8.1979230434664499E-2</v>
      </c>
      <c r="F115" s="303"/>
      <c r="G115" s="302">
        <v>0.10593245360792795</v>
      </c>
      <c r="H115" s="302">
        <v>4.0229945853927258E-3</v>
      </c>
      <c r="I115" s="302">
        <v>0</v>
      </c>
      <c r="J115" s="302">
        <f>SUM(G115:I115)</f>
        <v>0.10995544819332068</v>
      </c>
      <c r="K115" s="303"/>
      <c r="L115" s="302">
        <v>8.2365352343521062E-2</v>
      </c>
      <c r="M115" s="302">
        <v>3.18505205143748E-3</v>
      </c>
      <c r="N115" s="302">
        <v>0</v>
      </c>
      <c r="O115" s="302">
        <f t="shared" si="58"/>
        <v>8.5550404394958535E-2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1.4063508781046695E-2</v>
      </c>
      <c r="C116" s="302">
        <v>1.5479284583837963E-3</v>
      </c>
      <c r="D116" s="302">
        <v>4.0144115520115308E-4</v>
      </c>
      <c r="E116" s="302">
        <f t="shared" si="56"/>
        <v>1.6012878394631645E-2</v>
      </c>
      <c r="F116" s="303"/>
      <c r="G116" s="302">
        <v>2.3990726506708273E-2</v>
      </c>
      <c r="H116" s="302">
        <v>5.3720815081208968E-3</v>
      </c>
      <c r="I116" s="302">
        <v>0</v>
      </c>
      <c r="J116" s="302">
        <f t="shared" ref="J116:J119" si="59">SUM(G116:I116)</f>
        <v>2.936280801482917E-2</v>
      </c>
      <c r="K116" s="303"/>
      <c r="L116" s="302">
        <v>2.6876110093572821E-2</v>
      </c>
      <c r="M116" s="302">
        <v>4.4834442265835224E-3</v>
      </c>
      <c r="N116" s="302">
        <v>0</v>
      </c>
      <c r="O116" s="302">
        <f t="shared" si="58"/>
        <v>3.1359554320156344E-2</v>
      </c>
    </row>
    <row r="117" spans="1:15" s="236" customFormat="1" x14ac:dyDescent="0.2">
      <c r="A117" s="237" t="str">
        <f>name!E$10</f>
        <v>Sales and customer service occupations</v>
      </c>
      <c r="B117" s="302">
        <v>9.6963353216992065E-2</v>
      </c>
      <c r="C117" s="302">
        <v>1.314313378430754E-2</v>
      </c>
      <c r="D117" s="302">
        <v>6.8526315156066117E-3</v>
      </c>
      <c r="E117" s="302">
        <f t="shared" si="56"/>
        <v>0.11695911851690621</v>
      </c>
      <c r="F117" s="303"/>
      <c r="G117" s="302">
        <v>0.16212995909806852</v>
      </c>
      <c r="H117" s="302">
        <v>5.4692064363427502E-2</v>
      </c>
      <c r="I117" s="302">
        <v>0</v>
      </c>
      <c r="J117" s="302">
        <f t="shared" si="59"/>
        <v>0.21682202346149601</v>
      </c>
      <c r="K117" s="303"/>
      <c r="L117" s="302">
        <v>0.18623200120283073</v>
      </c>
      <c r="M117" s="302">
        <v>6.0705717678858503E-2</v>
      </c>
      <c r="N117" s="302">
        <v>0</v>
      </c>
      <c r="O117" s="302">
        <f t="shared" si="58"/>
        <v>0.24693771888168925</v>
      </c>
    </row>
    <row r="118" spans="1:15" s="236" customFormat="1" x14ac:dyDescent="0.2">
      <c r="A118" s="237" t="str">
        <f>name!E$11</f>
        <v>Process, plant and machine operatives</v>
      </c>
      <c r="B118" s="302">
        <v>3.68070011192504E-2</v>
      </c>
      <c r="C118" s="302">
        <v>5.3385699638508911E-4</v>
      </c>
      <c r="D118" s="302">
        <v>2.3231737318810371E-3</v>
      </c>
      <c r="E118" s="302">
        <f t="shared" si="56"/>
        <v>3.9664031847516532E-2</v>
      </c>
      <c r="F118" s="303"/>
      <c r="G118" s="302">
        <v>5.0821660389728684E-2</v>
      </c>
      <c r="H118" s="302">
        <v>3.0557554419053381E-3</v>
      </c>
      <c r="I118" s="302">
        <v>0</v>
      </c>
      <c r="J118" s="302">
        <f t="shared" si="59"/>
        <v>5.3877415831634023E-2</v>
      </c>
      <c r="K118" s="303"/>
      <c r="L118" s="302">
        <v>5.6781412057965164E-2</v>
      </c>
      <c r="M118" s="302">
        <v>4.043253275277877E-3</v>
      </c>
      <c r="N118" s="302">
        <v>0</v>
      </c>
      <c r="O118" s="302">
        <f t="shared" si="58"/>
        <v>6.0824665333243044E-2</v>
      </c>
    </row>
    <row r="119" spans="1:15" s="236" customFormat="1" x14ac:dyDescent="0.2">
      <c r="A119" s="237" t="str">
        <f>name!E$12</f>
        <v>Elementary occupations</v>
      </c>
      <c r="B119" s="302">
        <v>1.2635780019042199E-2</v>
      </c>
      <c r="C119" s="302">
        <v>2.7690651640146571E-3</v>
      </c>
      <c r="D119" s="302">
        <v>5.2936322023330656E-4</v>
      </c>
      <c r="E119" s="302">
        <f t="shared" si="56"/>
        <v>1.5934208403290163E-2</v>
      </c>
      <c r="F119" s="303"/>
      <c r="G119" s="302">
        <v>1.822423647570777E-2</v>
      </c>
      <c r="H119" s="302">
        <v>5.8581405291543284E-3</v>
      </c>
      <c r="I119" s="302">
        <v>0</v>
      </c>
      <c r="J119" s="302">
        <f t="shared" si="59"/>
        <v>2.4082377004862099E-2</v>
      </c>
      <c r="K119" s="303"/>
      <c r="L119" s="302">
        <v>1.2120082742582533E-2</v>
      </c>
      <c r="M119" s="302">
        <v>2.7983991317271869E-3</v>
      </c>
      <c r="N119" s="302">
        <v>0</v>
      </c>
      <c r="O119" s="302">
        <f t="shared" si="58"/>
        <v>1.4918481874309719E-2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0.5709859255042643</v>
      </c>
      <c r="C121" s="311">
        <f t="shared" ref="C121:E121" si="60">SUM(C111:C119)</f>
        <v>3.3460762013288584E-2</v>
      </c>
      <c r="D121" s="311">
        <f t="shared" si="60"/>
        <v>2.6553312482447557E-2</v>
      </c>
      <c r="E121" s="311">
        <f t="shared" si="60"/>
        <v>0.63100000000000056</v>
      </c>
      <c r="F121" s="311"/>
      <c r="G121" s="311">
        <f t="shared" ref="G121:J121" si="61">SUM(G111:G119)</f>
        <v>0.99520101615222678</v>
      </c>
      <c r="H121" s="311">
        <f t="shared" si="61"/>
        <v>0.12179898384777364</v>
      </c>
      <c r="I121" s="311">
        <f t="shared" si="61"/>
        <v>0</v>
      </c>
      <c r="J121" s="311">
        <f t="shared" si="61"/>
        <v>1.1170000000000004</v>
      </c>
      <c r="K121" s="311"/>
      <c r="L121" s="311">
        <f t="shared" ref="L121:O121" si="62">SUM(L111:L119)</f>
        <v>0.92689692920128119</v>
      </c>
      <c r="M121" s="311">
        <f t="shared" si="62"/>
        <v>0.11610307079871664</v>
      </c>
      <c r="N121" s="311">
        <f t="shared" si="62"/>
        <v>0</v>
      </c>
      <c r="O121" s="311">
        <f t="shared" si="62"/>
        <v>1.0429999999999979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0.23694527363423748</v>
      </c>
      <c r="C128" s="302">
        <v>1.7296505459330182E-2</v>
      </c>
      <c r="D128" s="302">
        <v>0.10445498652147293</v>
      </c>
      <c r="E128" s="302">
        <f>SUM(B128:D128)</f>
        <v>0.3586967656150406</v>
      </c>
      <c r="F128" s="303"/>
      <c r="G128" s="302">
        <v>0.36633853905395114</v>
      </c>
      <c r="H128" s="302">
        <v>2.5529862931574783E-2</v>
      </c>
      <c r="I128" s="302">
        <v>1.399896074592752E-3</v>
      </c>
      <c r="J128" s="302">
        <f>SUM(G128:I128)</f>
        <v>0.39326829806011865</v>
      </c>
      <c r="K128" s="303"/>
      <c r="L128" s="302">
        <v>0.42791568423096588</v>
      </c>
      <c r="M128" s="302">
        <v>3.437485377961174E-2</v>
      </c>
      <c r="N128" s="302">
        <v>1.3121520871011273E-3</v>
      </c>
      <c r="O128" s="302">
        <f>SUM(L128:N128)</f>
        <v>0.46360269009767874</v>
      </c>
    </row>
    <row r="129" spans="1:15" s="236" customFormat="1" x14ac:dyDescent="0.2">
      <c r="A129" s="237" t="str">
        <f>name!E$5</f>
        <v>Professional occupations</v>
      </c>
      <c r="B129" s="302">
        <v>0.22062619387635121</v>
      </c>
      <c r="C129" s="302">
        <v>3.132775067145481E-2</v>
      </c>
      <c r="D129" s="302">
        <v>4.9644616891206583E-2</v>
      </c>
      <c r="E129" s="302">
        <f t="shared" ref="E129:E136" si="63">SUM(B129:D129)</f>
        <v>0.30159856143901259</v>
      </c>
      <c r="F129" s="303"/>
      <c r="G129" s="302">
        <v>0.3880764064497968</v>
      </c>
      <c r="H129" s="302">
        <v>3.9799936848919922E-2</v>
      </c>
      <c r="I129" s="302">
        <v>1.8760718493814944E-3</v>
      </c>
      <c r="J129" s="302">
        <f t="shared" ref="J129:J131" si="64">SUM(G129:I129)</f>
        <v>0.4297524151480982</v>
      </c>
      <c r="K129" s="303"/>
      <c r="L129" s="302">
        <v>0.49778829401282498</v>
      </c>
      <c r="M129" s="302">
        <v>5.2203175452640804E-2</v>
      </c>
      <c r="N129" s="302">
        <v>1.5944252945085616E-3</v>
      </c>
      <c r="O129" s="302">
        <f t="shared" ref="O129:O136" si="65">SUM(L129:N129)</f>
        <v>0.55158589475997433</v>
      </c>
    </row>
    <row r="130" spans="1:15" s="236" customFormat="1" x14ac:dyDescent="0.2">
      <c r="A130" s="237" t="str">
        <f>name!E$6</f>
        <v>Associate professional occupations</v>
      </c>
      <c r="B130" s="302">
        <v>0.21752368690458479</v>
      </c>
      <c r="C130" s="302">
        <v>3.3009294165793235E-2</v>
      </c>
      <c r="D130" s="302">
        <v>3.7951252913495825E-2</v>
      </c>
      <c r="E130" s="302">
        <f t="shared" si="63"/>
        <v>0.28848423398387385</v>
      </c>
      <c r="F130" s="303"/>
      <c r="G130" s="302">
        <v>0.33158759247134412</v>
      </c>
      <c r="H130" s="302">
        <v>4.3822972301277033E-2</v>
      </c>
      <c r="I130" s="302">
        <v>2.0362531556679347E-3</v>
      </c>
      <c r="J130" s="302">
        <f t="shared" si="64"/>
        <v>0.37744681792828905</v>
      </c>
      <c r="K130" s="303"/>
      <c r="L130" s="302">
        <v>0.33911977618057848</v>
      </c>
      <c r="M130" s="302">
        <v>5.046817781153777E-2</v>
      </c>
      <c r="N130" s="302">
        <v>2.461025874715608E-3</v>
      </c>
      <c r="O130" s="302">
        <f t="shared" si="65"/>
        <v>0.39204897986683185</v>
      </c>
    </row>
    <row r="131" spans="1:15" s="236" customFormat="1" x14ac:dyDescent="0.2">
      <c r="A131" s="237" t="str">
        <f>name!E$7</f>
        <v>Administrative and secretarial occupations</v>
      </c>
      <c r="B131" s="302">
        <v>0.15236486112454417</v>
      </c>
      <c r="C131" s="302">
        <v>8.6734332679788001E-2</v>
      </c>
      <c r="D131" s="302">
        <v>9.9380667230028769E-3</v>
      </c>
      <c r="E131" s="302">
        <f t="shared" si="63"/>
        <v>0.24903726052733505</v>
      </c>
      <c r="F131" s="303"/>
      <c r="G131" s="302">
        <v>0.18888028573256094</v>
      </c>
      <c r="H131" s="302">
        <v>8.3383445626624295E-2</v>
      </c>
      <c r="I131" s="302">
        <v>6.3230962657096705E-4</v>
      </c>
      <c r="J131" s="302">
        <f t="shared" si="64"/>
        <v>0.27289604098575621</v>
      </c>
      <c r="K131" s="303"/>
      <c r="L131" s="302">
        <v>0.18506773422358924</v>
      </c>
      <c r="M131" s="302">
        <v>8.2495211625285017E-2</v>
      </c>
      <c r="N131" s="302">
        <v>1.1659967678538262E-3</v>
      </c>
      <c r="O131" s="302">
        <f t="shared" si="65"/>
        <v>0.26872894261672808</v>
      </c>
    </row>
    <row r="132" spans="1:15" s="236" customFormat="1" x14ac:dyDescent="0.2">
      <c r="A132" s="237" t="str">
        <f>name!E$8</f>
        <v>Skilled trades occupations</v>
      </c>
      <c r="B132" s="302">
        <v>0.23837188633932233</v>
      </c>
      <c r="C132" s="302">
        <v>2.5512093841662184E-2</v>
      </c>
      <c r="D132" s="302">
        <v>0.20427669282800631</v>
      </c>
      <c r="E132" s="302">
        <f t="shared" si="63"/>
        <v>0.46816067300899084</v>
      </c>
      <c r="F132" s="303"/>
      <c r="G132" s="302">
        <v>0.28868951386921093</v>
      </c>
      <c r="H132" s="302">
        <v>2.0289077051556716E-2</v>
      </c>
      <c r="I132" s="302">
        <v>3.1134253310168549E-3</v>
      </c>
      <c r="J132" s="302">
        <f>SUM(G132:I132)</f>
        <v>0.31209201625178445</v>
      </c>
      <c r="K132" s="303"/>
      <c r="L132" s="302">
        <v>0.34079001885252613</v>
      </c>
      <c r="M132" s="302">
        <v>3.5098610676073727E-2</v>
      </c>
      <c r="N132" s="302">
        <v>3.6484257541722258E-3</v>
      </c>
      <c r="O132" s="302">
        <f t="shared" si="65"/>
        <v>0.3795370552827721</v>
      </c>
    </row>
    <row r="133" spans="1:15" s="236" customFormat="1" x14ac:dyDescent="0.2">
      <c r="A133" s="237" t="str">
        <f>name!E$9</f>
        <v>Caring, leisure and other service occupations</v>
      </c>
      <c r="B133" s="302">
        <v>4.0058956691220823E-2</v>
      </c>
      <c r="C133" s="302">
        <v>1.2701595744789932E-2</v>
      </c>
      <c r="D133" s="302">
        <v>1.1947381803614588E-2</v>
      </c>
      <c r="E133" s="302">
        <f t="shared" si="63"/>
        <v>6.4707934239625342E-2</v>
      </c>
      <c r="F133" s="303"/>
      <c r="G133" s="302">
        <v>4.8652014295718429E-2</v>
      </c>
      <c r="H133" s="302">
        <v>9.3974981935180512E-3</v>
      </c>
      <c r="I133" s="302">
        <v>1.1598229052669881E-3</v>
      </c>
      <c r="J133" s="302">
        <f t="shared" ref="J133:J136" si="66">SUM(G133:I133)</f>
        <v>5.9209335394503473E-2</v>
      </c>
      <c r="K133" s="303"/>
      <c r="L133" s="302">
        <v>5.309010624572668E-2</v>
      </c>
      <c r="M133" s="302">
        <v>9.1963607639363159E-3</v>
      </c>
      <c r="N133" s="302">
        <v>1.2869955729532478E-3</v>
      </c>
      <c r="O133" s="302">
        <f t="shared" si="65"/>
        <v>6.3573462582616244E-2</v>
      </c>
    </row>
    <row r="134" spans="1:15" s="236" customFormat="1" x14ac:dyDescent="0.2">
      <c r="A134" s="237" t="str">
        <f>name!E$10</f>
        <v>Sales and customer service occupations</v>
      </c>
      <c r="B134" s="302">
        <v>8.0507478500822433E-2</v>
      </c>
      <c r="C134" s="302">
        <v>3.8066766049489865E-2</v>
      </c>
      <c r="D134" s="302">
        <v>2.414423718696096E-2</v>
      </c>
      <c r="E134" s="302">
        <f t="shared" si="63"/>
        <v>0.14271848173727325</v>
      </c>
      <c r="F134" s="303"/>
      <c r="G134" s="302">
        <v>0.11247988752556486</v>
      </c>
      <c r="H134" s="302">
        <v>5.1102266633626714E-2</v>
      </c>
      <c r="I134" s="302">
        <v>3.2824796327845872E-4</v>
      </c>
      <c r="J134" s="302">
        <f t="shared" si="66"/>
        <v>0.16391040212247004</v>
      </c>
      <c r="K134" s="303"/>
      <c r="L134" s="302">
        <v>0.14918430389072787</v>
      </c>
      <c r="M134" s="302">
        <v>6.3083842295147061E-2</v>
      </c>
      <c r="N134" s="302">
        <v>2.6323290877638787E-4</v>
      </c>
      <c r="O134" s="302">
        <f t="shared" si="65"/>
        <v>0.21253137909465131</v>
      </c>
    </row>
    <row r="135" spans="1:15" s="236" customFormat="1" x14ac:dyDescent="0.2">
      <c r="A135" s="237" t="str">
        <f>name!E$11</f>
        <v>Process, plant and machine operatives</v>
      </c>
      <c r="B135" s="302">
        <v>0.63970333642705923</v>
      </c>
      <c r="C135" s="302">
        <v>2.2786922666351614E-2</v>
      </c>
      <c r="D135" s="302">
        <v>3.4561020419323421E-2</v>
      </c>
      <c r="E135" s="302">
        <f t="shared" si="63"/>
        <v>0.69705127951273427</v>
      </c>
      <c r="F135" s="303"/>
      <c r="G135" s="302">
        <v>0.76883986072221611</v>
      </c>
      <c r="H135" s="302">
        <v>3.0782071025714588E-2</v>
      </c>
      <c r="I135" s="302">
        <v>5.9401556737973655E-4</v>
      </c>
      <c r="J135" s="302">
        <f t="shared" si="66"/>
        <v>0.80021594731531043</v>
      </c>
      <c r="K135" s="303"/>
      <c r="L135" s="302">
        <v>0.94332066750699595</v>
      </c>
      <c r="M135" s="302">
        <v>3.8552413644173333E-2</v>
      </c>
      <c r="N135" s="302">
        <v>2.8821665678877283E-4</v>
      </c>
      <c r="O135" s="302">
        <f t="shared" si="65"/>
        <v>0.98216129780795813</v>
      </c>
    </row>
    <row r="136" spans="1:15" s="236" customFormat="1" x14ac:dyDescent="0.2">
      <c r="A136" s="237" t="str">
        <f>name!E$12</f>
        <v>Elementary occupations</v>
      </c>
      <c r="B136" s="302">
        <v>0.38037743513843431</v>
      </c>
      <c r="C136" s="302">
        <v>3.5054989418997727E-2</v>
      </c>
      <c r="D136" s="302">
        <v>3.811238537868783E-2</v>
      </c>
      <c r="E136" s="302">
        <f t="shared" si="63"/>
        <v>0.45354480993611984</v>
      </c>
      <c r="F136" s="303"/>
      <c r="G136" s="302">
        <v>0.47680053422991392</v>
      </c>
      <c r="H136" s="302">
        <v>2.5175021251722628E-2</v>
      </c>
      <c r="I136" s="302">
        <v>1.2331713120357214E-3</v>
      </c>
      <c r="J136" s="302">
        <f t="shared" si="66"/>
        <v>0.50320872679367223</v>
      </c>
      <c r="K136" s="303"/>
      <c r="L136" s="302">
        <v>0.47058642966667469</v>
      </c>
      <c r="M136" s="302">
        <v>2.0956798077841426E-2</v>
      </c>
      <c r="N136" s="302">
        <v>1.6870701462754682E-3</v>
      </c>
      <c r="O136" s="302">
        <f t="shared" si="65"/>
        <v>0.49323029789079154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2.2064791086365769</v>
      </c>
      <c r="C138" s="311">
        <f t="shared" ref="C138:E138" si="67">SUM(C128:C136)</f>
        <v>0.30249025069765756</v>
      </c>
      <c r="D138" s="311">
        <f t="shared" si="67"/>
        <v>0.51503064066577142</v>
      </c>
      <c r="E138" s="311">
        <f t="shared" si="67"/>
        <v>3.0240000000000058</v>
      </c>
      <c r="F138" s="311"/>
      <c r="G138" s="311">
        <f t="shared" ref="G138:J138" si="68">SUM(G128:G136)</f>
        <v>2.9703446343502771</v>
      </c>
      <c r="H138" s="311">
        <f t="shared" si="68"/>
        <v>0.32928215186453469</v>
      </c>
      <c r="I138" s="311">
        <f t="shared" si="68"/>
        <v>1.2373213785190908E-2</v>
      </c>
      <c r="J138" s="311">
        <f t="shared" si="68"/>
        <v>3.3120000000000025</v>
      </c>
      <c r="K138" s="311"/>
      <c r="L138" s="311">
        <f t="shared" ref="L138:O138" si="69">SUM(L128:L136)</f>
        <v>3.40686301481061</v>
      </c>
      <c r="M138" s="311">
        <f t="shared" si="69"/>
        <v>0.38642944412624725</v>
      </c>
      <c r="N138" s="311">
        <f t="shared" si="69"/>
        <v>1.3707541063145227E-2</v>
      </c>
      <c r="O138" s="311">
        <f t="shared" si="69"/>
        <v>3.8070000000000022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1.3579327745831273</v>
      </c>
      <c r="C145" s="302">
        <v>0.12921405514188375</v>
      </c>
      <c r="D145" s="302">
        <v>0.36053057842643499</v>
      </c>
      <c r="E145" s="302">
        <f>SUM(B145:D145)</f>
        <v>1.847677408151446</v>
      </c>
      <c r="F145" s="303"/>
      <c r="G145" s="302">
        <v>2.0499843291858877</v>
      </c>
      <c r="H145" s="302">
        <v>0.29662308881190225</v>
      </c>
      <c r="I145" s="302">
        <v>0.78793627333748373</v>
      </c>
      <c r="J145" s="302">
        <f>SUM(G145:I145)</f>
        <v>3.1345436913352733</v>
      </c>
      <c r="K145" s="303"/>
      <c r="L145" s="302">
        <v>2.2977043406907036</v>
      </c>
      <c r="M145" s="302">
        <v>0.35048488571484088</v>
      </c>
      <c r="N145" s="302">
        <v>0.90280940311085711</v>
      </c>
      <c r="O145" s="302">
        <f>SUM(L145:N145)</f>
        <v>3.5509986295164016</v>
      </c>
    </row>
    <row r="146" spans="1:15" s="236" customFormat="1" x14ac:dyDescent="0.2">
      <c r="A146" s="237" t="str">
        <f>name!E$5</f>
        <v>Professional occupations</v>
      </c>
      <c r="B146" s="302">
        <v>1.9512372996455465</v>
      </c>
      <c r="C146" s="302">
        <v>9.1452289820004612E-2</v>
      </c>
      <c r="D146" s="302">
        <v>0.18411839602544763</v>
      </c>
      <c r="E146" s="302">
        <f t="shared" ref="E146:E153" si="70">SUM(B146:D146)</f>
        <v>2.226807985490999</v>
      </c>
      <c r="F146" s="303"/>
      <c r="G146" s="302">
        <v>3.2877837599395705</v>
      </c>
      <c r="H146" s="302">
        <v>0.18776515358138629</v>
      </c>
      <c r="I146" s="302">
        <v>0.31296298891041835</v>
      </c>
      <c r="J146" s="302">
        <f t="shared" ref="J146:J148" si="71">SUM(G146:I146)</f>
        <v>3.7885119024313751</v>
      </c>
      <c r="K146" s="303"/>
      <c r="L146" s="302">
        <v>4.4350620880688494</v>
      </c>
      <c r="M146" s="302">
        <v>0.22651183479458936</v>
      </c>
      <c r="N146" s="302">
        <v>0.25961053502957021</v>
      </c>
      <c r="O146" s="302">
        <f t="shared" ref="O146:O153" si="72">SUM(L146:N146)</f>
        <v>4.9211844578930091</v>
      </c>
    </row>
    <row r="147" spans="1:15" s="236" customFormat="1" x14ac:dyDescent="0.2">
      <c r="A147" s="237" t="str">
        <f>name!E$6</f>
        <v>Associate professional occupations</v>
      </c>
      <c r="B147" s="302">
        <v>1.044644913536839</v>
      </c>
      <c r="C147" s="302">
        <v>0.11081554975057113</v>
      </c>
      <c r="D147" s="302">
        <v>8.0650031216706719E-2</v>
      </c>
      <c r="E147" s="302">
        <f t="shared" si="70"/>
        <v>1.2361104945041168</v>
      </c>
      <c r="F147" s="303"/>
      <c r="G147" s="302">
        <v>1.6632730449216697</v>
      </c>
      <c r="H147" s="302">
        <v>0.19176097284809271</v>
      </c>
      <c r="I147" s="302">
        <v>0.13788505871761927</v>
      </c>
      <c r="J147" s="302">
        <f t="shared" si="71"/>
        <v>1.9929190764873816</v>
      </c>
      <c r="K147" s="303"/>
      <c r="L147" s="302">
        <v>1.7772601852726124</v>
      </c>
      <c r="M147" s="302">
        <v>0.20335105968144676</v>
      </c>
      <c r="N147" s="302">
        <v>0.14025831087921364</v>
      </c>
      <c r="O147" s="302">
        <f t="shared" si="72"/>
        <v>2.1208695558332726</v>
      </c>
    </row>
    <row r="148" spans="1:15" s="236" customFormat="1" x14ac:dyDescent="0.2">
      <c r="A148" s="237" t="str">
        <f>name!E$7</f>
        <v>Administrative and secretarial occupations</v>
      </c>
      <c r="B148" s="302">
        <v>0.6911132013711927</v>
      </c>
      <c r="C148" s="302">
        <v>0.66639473963332496</v>
      </c>
      <c r="D148" s="302">
        <v>0.15189614104793545</v>
      </c>
      <c r="E148" s="302">
        <f t="shared" si="70"/>
        <v>1.509404082052453</v>
      </c>
      <c r="F148" s="303"/>
      <c r="G148" s="302">
        <v>0.82651280054491838</v>
      </c>
      <c r="H148" s="302">
        <v>0.76727637087228495</v>
      </c>
      <c r="I148" s="302">
        <v>0.39657491373336157</v>
      </c>
      <c r="J148" s="302">
        <f t="shared" si="71"/>
        <v>1.9903640851505648</v>
      </c>
      <c r="K148" s="303"/>
      <c r="L148" s="302">
        <v>0.59744762734952928</v>
      </c>
      <c r="M148" s="302">
        <v>0.8058924546854439</v>
      </c>
      <c r="N148" s="302">
        <v>0.3599388559779676</v>
      </c>
      <c r="O148" s="302">
        <f t="shared" si="72"/>
        <v>1.7632789380129408</v>
      </c>
    </row>
    <row r="149" spans="1:15" s="236" customFormat="1" x14ac:dyDescent="0.2">
      <c r="A149" s="237" t="str">
        <f>name!E$8</f>
        <v>Skilled trades occupations</v>
      </c>
      <c r="B149" s="302">
        <v>3.7445872444458024</v>
      </c>
      <c r="C149" s="302">
        <v>0.20020851118206645</v>
      </c>
      <c r="D149" s="302">
        <v>7.3789091048817932</v>
      </c>
      <c r="E149" s="302">
        <f t="shared" si="70"/>
        <v>11.323704860509661</v>
      </c>
      <c r="F149" s="303"/>
      <c r="G149" s="302">
        <v>4.0496021556261619</v>
      </c>
      <c r="H149" s="302">
        <v>0.27556818044799042</v>
      </c>
      <c r="I149" s="302">
        <v>7.2195416526408387</v>
      </c>
      <c r="J149" s="302">
        <f>SUM(G149:I149)</f>
        <v>11.54471198871499</v>
      </c>
      <c r="K149" s="303"/>
      <c r="L149" s="302">
        <v>3.6661201583463128</v>
      </c>
      <c r="M149" s="302">
        <v>0.47623563715095851</v>
      </c>
      <c r="N149" s="302">
        <v>8.3038745184547036</v>
      </c>
      <c r="O149" s="302">
        <f t="shared" si="72"/>
        <v>12.446230313951975</v>
      </c>
    </row>
    <row r="150" spans="1:15" s="236" customFormat="1" x14ac:dyDescent="0.2">
      <c r="A150" s="237" t="str">
        <f>name!E$9</f>
        <v>Caring, leisure and other service occupations</v>
      </c>
      <c r="B150" s="302">
        <v>3.2706087733461398E-2</v>
      </c>
      <c r="C150" s="302">
        <v>7.2101610935020122E-3</v>
      </c>
      <c r="D150" s="302">
        <v>4.6092648863365684E-3</v>
      </c>
      <c r="E150" s="302">
        <f t="shared" si="70"/>
        <v>4.4525513713299977E-2</v>
      </c>
      <c r="F150" s="303"/>
      <c r="G150" s="302">
        <v>4.6438854658117971E-2</v>
      </c>
      <c r="H150" s="302">
        <v>1.2760465461876046E-2</v>
      </c>
      <c r="I150" s="302">
        <v>1.3317737135745723E-2</v>
      </c>
      <c r="J150" s="302">
        <f t="shared" ref="J150:J153" si="73">SUM(G150:I150)</f>
        <v>7.2517057255739731E-2</v>
      </c>
      <c r="K150" s="303"/>
      <c r="L150" s="302">
        <v>5.2938275443088274E-2</v>
      </c>
      <c r="M150" s="302">
        <v>1.0389057633423314E-2</v>
      </c>
      <c r="N150" s="302">
        <v>3.0581717510900178E-2</v>
      </c>
      <c r="O150" s="302">
        <f t="shared" si="72"/>
        <v>9.3909050587411766E-2</v>
      </c>
    </row>
    <row r="151" spans="1:15" s="236" customFormat="1" x14ac:dyDescent="0.2">
      <c r="A151" s="237" t="str">
        <f>name!E$10</f>
        <v>Sales and customer service occupations</v>
      </c>
      <c r="B151" s="302">
        <v>0.21624824484067207</v>
      </c>
      <c r="C151" s="302">
        <v>0.131834895932228</v>
      </c>
      <c r="D151" s="302">
        <v>4.0261204523498351E-2</v>
      </c>
      <c r="E151" s="302">
        <f t="shared" si="70"/>
        <v>0.38834434529639839</v>
      </c>
      <c r="F151" s="303"/>
      <c r="G151" s="302">
        <v>0.27236152914793926</v>
      </c>
      <c r="H151" s="302">
        <v>0.18600947308988844</v>
      </c>
      <c r="I151" s="302">
        <v>6.0475197788674211E-2</v>
      </c>
      <c r="J151" s="302">
        <f t="shared" si="73"/>
        <v>0.51884620002650184</v>
      </c>
      <c r="K151" s="303"/>
      <c r="L151" s="302">
        <v>0.32562535155693012</v>
      </c>
      <c r="M151" s="302">
        <v>0.2344162883045588</v>
      </c>
      <c r="N151" s="302">
        <v>7.713206132499871E-2</v>
      </c>
      <c r="O151" s="302">
        <f t="shared" si="72"/>
        <v>0.63717370118648764</v>
      </c>
    </row>
    <row r="152" spans="1:15" s="236" customFormat="1" x14ac:dyDescent="0.2">
      <c r="A152" s="237" t="str">
        <f>name!E$11</f>
        <v>Process, plant and machine operatives</v>
      </c>
      <c r="B152" s="302">
        <v>1.3910302155673571</v>
      </c>
      <c r="C152" s="302">
        <v>3.3966546920148236E-2</v>
      </c>
      <c r="D152" s="302">
        <v>0.36349693277301864</v>
      </c>
      <c r="E152" s="302">
        <f t="shared" si="70"/>
        <v>1.7884936952605239</v>
      </c>
      <c r="F152" s="303"/>
      <c r="G152" s="302">
        <v>1.5071334690288003</v>
      </c>
      <c r="H152" s="302">
        <v>8.2325503583308979E-2</v>
      </c>
      <c r="I152" s="302">
        <v>0.48426891314942033</v>
      </c>
      <c r="J152" s="302">
        <f t="shared" si="73"/>
        <v>2.0737278857615298</v>
      </c>
      <c r="K152" s="303"/>
      <c r="L152" s="302">
        <v>1.7705618047662997</v>
      </c>
      <c r="M152" s="302">
        <v>9.6772425752367233E-2</v>
      </c>
      <c r="N152" s="302">
        <v>0.67670942146826651</v>
      </c>
      <c r="O152" s="302">
        <f t="shared" si="72"/>
        <v>2.5440436519869332</v>
      </c>
    </row>
    <row r="153" spans="1:15" s="236" customFormat="1" x14ac:dyDescent="0.2">
      <c r="A153" s="237" t="str">
        <f>name!E$12</f>
        <v>Elementary occupations</v>
      </c>
      <c r="B153" s="302">
        <v>0.66263936710512528</v>
      </c>
      <c r="C153" s="302">
        <v>0.11804858769966294</v>
      </c>
      <c r="D153" s="302">
        <v>0.38124366021632305</v>
      </c>
      <c r="E153" s="302">
        <f t="shared" si="70"/>
        <v>1.1619316150211114</v>
      </c>
      <c r="F153" s="303"/>
      <c r="G153" s="302">
        <v>0.69550358955535097</v>
      </c>
      <c r="H153" s="302">
        <v>0.17844311340220967</v>
      </c>
      <c r="I153" s="302">
        <v>0.45391140987912004</v>
      </c>
      <c r="J153" s="302">
        <f t="shared" si="73"/>
        <v>1.3278581128366806</v>
      </c>
      <c r="K153" s="303"/>
      <c r="L153" s="302">
        <v>0.53723139005541842</v>
      </c>
      <c r="M153" s="302">
        <v>0.12655199872629536</v>
      </c>
      <c r="N153" s="302">
        <v>0.61052831224988002</v>
      </c>
      <c r="O153" s="302">
        <f t="shared" si="72"/>
        <v>1.2743117010315936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11.092139348829123</v>
      </c>
      <c r="C155" s="311">
        <f t="shared" ref="C155:E155" si="74">SUM(C145:C153)</f>
        <v>1.489145337173392</v>
      </c>
      <c r="D155" s="311">
        <f t="shared" si="74"/>
        <v>8.9457153139974963</v>
      </c>
      <c r="E155" s="311">
        <f t="shared" si="74"/>
        <v>21.527000000000008</v>
      </c>
      <c r="F155" s="311"/>
      <c r="G155" s="311">
        <f t="shared" ref="G155:J155" si="75">SUM(G145:G153)</f>
        <v>14.398593532608416</v>
      </c>
      <c r="H155" s="311">
        <f t="shared" si="75"/>
        <v>2.1785323220989397</v>
      </c>
      <c r="I155" s="311">
        <f t="shared" si="75"/>
        <v>9.8668741452926838</v>
      </c>
      <c r="J155" s="311">
        <f t="shared" si="75"/>
        <v>26.444000000000038</v>
      </c>
      <c r="K155" s="311"/>
      <c r="L155" s="311">
        <f t="shared" ref="L155:O155" si="76">SUM(L145:L153)</f>
        <v>15.459951221549744</v>
      </c>
      <c r="M155" s="311">
        <f t="shared" si="76"/>
        <v>2.5306056424439243</v>
      </c>
      <c r="N155" s="311">
        <f t="shared" si="76"/>
        <v>11.361443136006359</v>
      </c>
      <c r="O155" s="311">
        <f t="shared" si="76"/>
        <v>29.352000000000025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4.305919607815305</v>
      </c>
      <c r="C162" s="302">
        <v>0.5273017128887002</v>
      </c>
      <c r="D162" s="302">
        <v>1.7836613600064459</v>
      </c>
      <c r="E162" s="302">
        <f>SUM(B162:D162)</f>
        <v>6.6168826807104519</v>
      </c>
      <c r="F162" s="303"/>
      <c r="G162" s="302">
        <v>5.2956824446206863</v>
      </c>
      <c r="H162" s="302">
        <v>0.76252304673153326</v>
      </c>
      <c r="I162" s="302">
        <v>2.4526364029366285</v>
      </c>
      <c r="J162" s="302">
        <f>SUM(G162:I162)</f>
        <v>8.5108418942888484</v>
      </c>
      <c r="K162" s="303"/>
      <c r="L162" s="302">
        <v>6.1588832519596775</v>
      </c>
      <c r="M162" s="302">
        <v>0.83476235104868945</v>
      </c>
      <c r="N162" s="302">
        <v>2.3259953550669485</v>
      </c>
      <c r="O162" s="302">
        <f>SUM(L162:N162)</f>
        <v>9.3196409580753148</v>
      </c>
    </row>
    <row r="163" spans="1:15" s="236" customFormat="1" x14ac:dyDescent="0.2">
      <c r="A163" s="237" t="str">
        <f>name!E$5</f>
        <v>Professional occupations</v>
      </c>
      <c r="B163" s="302">
        <v>2.7729213295031179</v>
      </c>
      <c r="C163" s="302">
        <v>0.81693157617440826</v>
      </c>
      <c r="D163" s="302">
        <v>0.25955191629236779</v>
      </c>
      <c r="E163" s="302">
        <f t="shared" ref="E163:E170" si="77">SUM(B163:D163)</f>
        <v>3.8494048219698942</v>
      </c>
      <c r="F163" s="303"/>
      <c r="G163" s="302">
        <v>3.9550038109964136</v>
      </c>
      <c r="H163" s="302">
        <v>1.1083524091243837</v>
      </c>
      <c r="I163" s="302">
        <v>0.33801891125291261</v>
      </c>
      <c r="J163" s="302">
        <f t="shared" ref="J163:J165" si="78">SUM(G163:I163)</f>
        <v>5.4013751313737099</v>
      </c>
      <c r="K163" s="303"/>
      <c r="L163" s="302">
        <v>5.2842873323841797</v>
      </c>
      <c r="M163" s="302">
        <v>1.3650033145658769</v>
      </c>
      <c r="N163" s="302">
        <v>0.22807134011759531</v>
      </c>
      <c r="O163" s="302">
        <f t="shared" ref="O163:O170" si="79">SUM(L163:N163)</f>
        <v>6.8773619870676521</v>
      </c>
    </row>
    <row r="164" spans="1:15" s="236" customFormat="1" x14ac:dyDescent="0.2">
      <c r="A164" s="237" t="str">
        <f>name!E$6</f>
        <v>Associate professional occupations</v>
      </c>
      <c r="B164" s="302">
        <v>3.0867030872744281</v>
      </c>
      <c r="C164" s="302">
        <v>0.85052270544992614</v>
      </c>
      <c r="D164" s="302">
        <v>0.2461784252241305</v>
      </c>
      <c r="E164" s="302">
        <f t="shared" si="77"/>
        <v>4.1834042179484845</v>
      </c>
      <c r="F164" s="303"/>
      <c r="G164" s="302">
        <v>3.8916708797826698</v>
      </c>
      <c r="H164" s="302">
        <v>0.95680276702959988</v>
      </c>
      <c r="I164" s="302">
        <v>0.27540105414339328</v>
      </c>
      <c r="J164" s="302">
        <f t="shared" si="78"/>
        <v>5.1238747009556631</v>
      </c>
      <c r="K164" s="303"/>
      <c r="L164" s="302">
        <v>4.2738479479227864</v>
      </c>
      <c r="M164" s="302">
        <v>0.89417828551804757</v>
      </c>
      <c r="N164" s="302">
        <v>0.19007663078499257</v>
      </c>
      <c r="O164" s="302">
        <f t="shared" si="79"/>
        <v>5.3581028642258266</v>
      </c>
    </row>
    <row r="165" spans="1:15" s="236" customFormat="1" x14ac:dyDescent="0.2">
      <c r="A165" s="237" t="str">
        <f>name!E$7</f>
        <v>Administrative and secretarial occupations</v>
      </c>
      <c r="B165" s="302">
        <v>3.1276161071683788</v>
      </c>
      <c r="C165" s="302">
        <v>1.6737061252736984</v>
      </c>
      <c r="D165" s="302">
        <v>0.10035243089930256</v>
      </c>
      <c r="E165" s="302">
        <f t="shared" si="77"/>
        <v>4.9016746633413799</v>
      </c>
      <c r="F165" s="303"/>
      <c r="G165" s="302">
        <v>3.4868052574382147</v>
      </c>
      <c r="H165" s="302">
        <v>1.5690462156602267</v>
      </c>
      <c r="I165" s="302">
        <v>0.11891368490538382</v>
      </c>
      <c r="J165" s="302">
        <f t="shared" si="78"/>
        <v>5.174765158003825</v>
      </c>
      <c r="K165" s="303"/>
      <c r="L165" s="302">
        <v>3.6669105083642917</v>
      </c>
      <c r="M165" s="302">
        <v>1.393330662442078</v>
      </c>
      <c r="N165" s="302">
        <v>0.92811385777422561</v>
      </c>
      <c r="O165" s="302">
        <f t="shared" si="79"/>
        <v>5.9883550285805951</v>
      </c>
    </row>
    <row r="166" spans="1:15" s="236" customFormat="1" x14ac:dyDescent="0.2">
      <c r="A166" s="237" t="str">
        <f>name!E$8</f>
        <v>Skilled trades occupations</v>
      </c>
      <c r="B166" s="302">
        <v>4.6329784138832801</v>
      </c>
      <c r="C166" s="302">
        <v>0.63072026125128189</v>
      </c>
      <c r="D166" s="302">
        <v>1.0876535276226518</v>
      </c>
      <c r="E166" s="302">
        <f t="shared" si="77"/>
        <v>6.351352202757214</v>
      </c>
      <c r="F166" s="303"/>
      <c r="G166" s="302">
        <v>3.69770179469071</v>
      </c>
      <c r="H166" s="302">
        <v>0.43777208481466412</v>
      </c>
      <c r="I166" s="302">
        <v>1.2123660420629498</v>
      </c>
      <c r="J166" s="302">
        <f>SUM(G166:I166)</f>
        <v>5.3478399215683243</v>
      </c>
      <c r="K166" s="303"/>
      <c r="L166" s="302">
        <v>3.5418583747051113</v>
      </c>
      <c r="M166" s="302">
        <v>0.44353096587210361</v>
      </c>
      <c r="N166" s="302">
        <v>1.1425112521692293</v>
      </c>
      <c r="O166" s="302">
        <f t="shared" si="79"/>
        <v>5.1279005927464443</v>
      </c>
    </row>
    <row r="167" spans="1:15" s="236" customFormat="1" x14ac:dyDescent="0.2">
      <c r="A167" s="237" t="str">
        <f>name!E$9</f>
        <v>Caring, leisure and other service occupations</v>
      </c>
      <c r="B167" s="302">
        <v>0.26300863683163572</v>
      </c>
      <c r="C167" s="302">
        <v>0.10599113295633492</v>
      </c>
      <c r="D167" s="302">
        <v>7.9809757229352088E-2</v>
      </c>
      <c r="E167" s="302">
        <f t="shared" si="77"/>
        <v>0.44880952701732274</v>
      </c>
      <c r="F167" s="303"/>
      <c r="G167" s="302">
        <v>0.27210356407587999</v>
      </c>
      <c r="H167" s="302">
        <v>8.884059448650776E-2</v>
      </c>
      <c r="I167" s="302">
        <v>0.11730848261134681</v>
      </c>
      <c r="J167" s="302">
        <f t="shared" ref="J167:J170" si="80">SUM(G167:I167)</f>
        <v>0.47825264117373456</v>
      </c>
      <c r="K167" s="303"/>
      <c r="L167" s="302">
        <v>0.38304640638374732</v>
      </c>
      <c r="M167" s="302">
        <v>7.3869485688424746E-2</v>
      </c>
      <c r="N167" s="302">
        <v>0.1359173287935776</v>
      </c>
      <c r="O167" s="302">
        <f t="shared" si="79"/>
        <v>0.59283322086574963</v>
      </c>
    </row>
    <row r="168" spans="1:15" s="236" customFormat="1" x14ac:dyDescent="0.2">
      <c r="A168" s="237" t="str">
        <f>name!E$10</f>
        <v>Sales and customer service occupations</v>
      </c>
      <c r="B168" s="302">
        <v>5.8566751949525058</v>
      </c>
      <c r="C168" s="302">
        <v>14.978424459502998</v>
      </c>
      <c r="D168" s="302">
        <v>0.74963549555235875</v>
      </c>
      <c r="E168" s="302">
        <f t="shared" si="77"/>
        <v>21.584735150007862</v>
      </c>
      <c r="F168" s="303"/>
      <c r="G168" s="302">
        <v>5.9169181457803095</v>
      </c>
      <c r="H168" s="302">
        <v>14.070072163052167</v>
      </c>
      <c r="I168" s="302">
        <v>0.71066422802989604</v>
      </c>
      <c r="J168" s="302">
        <f t="shared" si="80"/>
        <v>20.69765453686237</v>
      </c>
      <c r="K168" s="303"/>
      <c r="L168" s="302">
        <v>4.8572965946093225</v>
      </c>
      <c r="M168" s="302">
        <v>12.768766428248997</v>
      </c>
      <c r="N168" s="302">
        <v>0.4922141975161195</v>
      </c>
      <c r="O168" s="302">
        <f t="shared" si="79"/>
        <v>18.118277220374438</v>
      </c>
    </row>
    <row r="169" spans="1:15" s="236" customFormat="1" x14ac:dyDescent="0.2">
      <c r="A169" s="237" t="str">
        <f>name!E$11</f>
        <v>Process, plant and machine operatives</v>
      </c>
      <c r="B169" s="302">
        <v>2.5669695358702089</v>
      </c>
      <c r="C169" s="302">
        <v>0.50923666963859304</v>
      </c>
      <c r="D169" s="302">
        <v>8.2081031082510261E-2</v>
      </c>
      <c r="E169" s="302">
        <f t="shared" si="77"/>
        <v>3.1582872365913124</v>
      </c>
      <c r="F169" s="303"/>
      <c r="G169" s="302">
        <v>2.1342429415728423</v>
      </c>
      <c r="H169" s="302">
        <v>0.46552034066248427</v>
      </c>
      <c r="I169" s="302">
        <v>0.10077980432819515</v>
      </c>
      <c r="J169" s="302">
        <f t="shared" si="80"/>
        <v>2.7005430865635218</v>
      </c>
      <c r="K169" s="303"/>
      <c r="L169" s="302">
        <v>2.2494470437932996</v>
      </c>
      <c r="M169" s="302">
        <v>0.63852413233573846</v>
      </c>
      <c r="N169" s="302">
        <v>0.15484061988484582</v>
      </c>
      <c r="O169" s="302">
        <f t="shared" si="79"/>
        <v>3.0428117960138836</v>
      </c>
    </row>
    <row r="170" spans="1:15" s="236" customFormat="1" x14ac:dyDescent="0.2">
      <c r="A170" s="237" t="str">
        <f>name!E$12</f>
        <v>Elementary occupations</v>
      </c>
      <c r="B170" s="302">
        <v>2.8353060507240331</v>
      </c>
      <c r="C170" s="302">
        <v>2.3992033528955909</v>
      </c>
      <c r="D170" s="302">
        <v>0.24094009603639446</v>
      </c>
      <c r="E170" s="302">
        <f t="shared" si="77"/>
        <v>5.4754494996560181</v>
      </c>
      <c r="F170" s="303"/>
      <c r="G170" s="302">
        <v>2.5027815732899197</v>
      </c>
      <c r="H170" s="302">
        <v>1.860662490149412</v>
      </c>
      <c r="I170" s="302">
        <v>0.19140886577062971</v>
      </c>
      <c r="J170" s="302">
        <f t="shared" si="80"/>
        <v>4.5548529292099609</v>
      </c>
      <c r="K170" s="303"/>
      <c r="L170" s="302">
        <v>2.3281208172532777</v>
      </c>
      <c r="M170" s="302">
        <v>1.4246465473952103</v>
      </c>
      <c r="N170" s="302">
        <v>0.22394896740163486</v>
      </c>
      <c r="O170" s="302">
        <f t="shared" si="79"/>
        <v>3.9767163320501226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29.448097964022889</v>
      </c>
      <c r="C172" s="311">
        <f t="shared" ref="C172:E172" si="81">SUM(C162:C170)</f>
        <v>22.492037996031531</v>
      </c>
      <c r="D172" s="311">
        <f t="shared" si="81"/>
        <v>4.629864039945514</v>
      </c>
      <c r="E172" s="311">
        <f t="shared" si="81"/>
        <v>56.569999999999936</v>
      </c>
      <c r="F172" s="311"/>
      <c r="G172" s="311">
        <f t="shared" ref="G172:J172" si="82">SUM(G162:G170)</f>
        <v>31.152910412247646</v>
      </c>
      <c r="H172" s="311">
        <f t="shared" si="82"/>
        <v>21.319592111710978</v>
      </c>
      <c r="I172" s="311">
        <f t="shared" si="82"/>
        <v>5.5174974760413358</v>
      </c>
      <c r="J172" s="311">
        <f t="shared" si="82"/>
        <v>57.989999999999952</v>
      </c>
      <c r="K172" s="311"/>
      <c r="L172" s="311">
        <f t="shared" ref="L172:O172" si="83">SUM(L162:L170)</f>
        <v>32.743698277375692</v>
      </c>
      <c r="M172" s="311">
        <f t="shared" si="83"/>
        <v>19.836612173115167</v>
      </c>
      <c r="N172" s="311">
        <f t="shared" si="83"/>
        <v>5.8216895495091698</v>
      </c>
      <c r="O172" s="311">
        <f t="shared" si="83"/>
        <v>58.402000000000029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1.1925316136792892</v>
      </c>
      <c r="C179" s="302">
        <v>7.2888869544728674E-2</v>
      </c>
      <c r="D179" s="302">
        <v>0.26731564336353236</v>
      </c>
      <c r="E179" s="302">
        <f>SUM(B179:D179)</f>
        <v>1.5327361265875503</v>
      </c>
      <c r="F179" s="303"/>
      <c r="G179" s="302">
        <v>1.3473882541492948</v>
      </c>
      <c r="H179" s="302">
        <v>0.14832583524262968</v>
      </c>
      <c r="I179" s="302">
        <v>0.29264023154220886</v>
      </c>
      <c r="J179" s="302">
        <f>SUM(G179:I179)</f>
        <v>1.7883543209341335</v>
      </c>
      <c r="K179" s="303"/>
      <c r="L179" s="302">
        <v>1.4920063043693788</v>
      </c>
      <c r="M179" s="302">
        <v>0.18970745174350861</v>
      </c>
      <c r="N179" s="302">
        <v>0.29165815531909906</v>
      </c>
      <c r="O179" s="302">
        <f>SUM(L179:N179)</f>
        <v>1.9733719114319865</v>
      </c>
    </row>
    <row r="180" spans="1:15" s="236" customFormat="1" x14ac:dyDescent="0.2">
      <c r="A180" s="237" t="str">
        <f>name!E$5</f>
        <v>Professional occupations</v>
      </c>
      <c r="B180" s="302">
        <v>0.95074480957854079</v>
      </c>
      <c r="C180" s="302">
        <v>5.8658470717006951E-2</v>
      </c>
      <c r="D180" s="302">
        <v>8.6021982998886165E-2</v>
      </c>
      <c r="E180" s="302">
        <f t="shared" ref="E180:E187" si="84">SUM(B180:D180)</f>
        <v>1.0954252632944339</v>
      </c>
      <c r="F180" s="303"/>
      <c r="G180" s="302">
        <v>1.2219759116438158</v>
      </c>
      <c r="H180" s="302">
        <v>0.11842297279611241</v>
      </c>
      <c r="I180" s="302">
        <v>9.2880848846898345E-2</v>
      </c>
      <c r="J180" s="302">
        <f t="shared" ref="J180:J182" si="85">SUM(G180:I180)</f>
        <v>1.4332797332868266</v>
      </c>
      <c r="K180" s="303"/>
      <c r="L180" s="302">
        <v>1.5344982809422669</v>
      </c>
      <c r="M180" s="302">
        <v>0.16904626079630153</v>
      </c>
      <c r="N180" s="302">
        <v>7.8681120615626654E-2</v>
      </c>
      <c r="O180" s="302">
        <f t="shared" ref="O180:O187" si="86">SUM(L180:N180)</f>
        <v>1.782225662354195</v>
      </c>
    </row>
    <row r="181" spans="1:15" s="236" customFormat="1" x14ac:dyDescent="0.2">
      <c r="A181" s="237" t="str">
        <f>name!E$6</f>
        <v>Associate professional occupations</v>
      </c>
      <c r="B181" s="302">
        <v>1.0491143180976437</v>
      </c>
      <c r="C181" s="302">
        <v>9.1835686018527207E-2</v>
      </c>
      <c r="D181" s="302">
        <v>7.0695211875835454E-2</v>
      </c>
      <c r="E181" s="302">
        <f t="shared" si="84"/>
        <v>1.2116452159920064</v>
      </c>
      <c r="F181" s="303"/>
      <c r="G181" s="302">
        <v>1.204899020738333</v>
      </c>
      <c r="H181" s="302">
        <v>0.15880658637978132</v>
      </c>
      <c r="I181" s="302">
        <v>7.2391709851918284E-2</v>
      </c>
      <c r="J181" s="302">
        <f t="shared" si="85"/>
        <v>1.4360973169700326</v>
      </c>
      <c r="K181" s="303"/>
      <c r="L181" s="302">
        <v>1.186402863995444</v>
      </c>
      <c r="M181" s="302">
        <v>0.1887916378840252</v>
      </c>
      <c r="N181" s="302">
        <v>6.0935844680446556E-2</v>
      </c>
      <c r="O181" s="302">
        <f t="shared" si="86"/>
        <v>1.4361303465599158</v>
      </c>
    </row>
    <row r="182" spans="1:15" s="236" customFormat="1" x14ac:dyDescent="0.2">
      <c r="A182" s="237" t="str">
        <f>name!E$7</f>
        <v>Administrative and secretarial occupations</v>
      </c>
      <c r="B182" s="302">
        <v>1.4242372087704247</v>
      </c>
      <c r="C182" s="302">
        <v>0.56069957696799444</v>
      </c>
      <c r="D182" s="302">
        <v>7.5063962919586807E-2</v>
      </c>
      <c r="E182" s="302">
        <f t="shared" si="84"/>
        <v>2.0600007486580059</v>
      </c>
      <c r="F182" s="303"/>
      <c r="G182" s="302">
        <v>1.5536816543510887</v>
      </c>
      <c r="H182" s="302">
        <v>0.77595684326160563</v>
      </c>
      <c r="I182" s="302">
        <v>5.8587771966062664E-2</v>
      </c>
      <c r="J182" s="302">
        <f t="shared" si="85"/>
        <v>2.3882262695787571</v>
      </c>
      <c r="K182" s="303"/>
      <c r="L182" s="302">
        <v>1.5455947958451774</v>
      </c>
      <c r="M182" s="302">
        <v>0.73449408029481655</v>
      </c>
      <c r="N182" s="302">
        <v>4.5099301039229885E-2</v>
      </c>
      <c r="O182" s="302">
        <f t="shared" si="86"/>
        <v>2.325188177179224</v>
      </c>
    </row>
    <row r="183" spans="1:15" s="236" customFormat="1" x14ac:dyDescent="0.2">
      <c r="A183" s="237" t="str">
        <f>name!E$8</f>
        <v>Skilled trades occupations</v>
      </c>
      <c r="B183" s="302">
        <v>0.8020789401822721</v>
      </c>
      <c r="C183" s="302">
        <v>0.19380651790378114</v>
      </c>
      <c r="D183" s="302">
        <v>0.3033919412157976</v>
      </c>
      <c r="E183" s="302">
        <f t="shared" si="84"/>
        <v>1.2992773993018507</v>
      </c>
      <c r="F183" s="303"/>
      <c r="G183" s="302">
        <v>0.66034147133385357</v>
      </c>
      <c r="H183" s="302">
        <v>0.17617823025531609</v>
      </c>
      <c r="I183" s="302">
        <v>0.22625332603906723</v>
      </c>
      <c r="J183" s="302">
        <f>SUM(G183:I183)</f>
        <v>1.062773027628237</v>
      </c>
      <c r="K183" s="303"/>
      <c r="L183" s="302">
        <v>0.55499402623793781</v>
      </c>
      <c r="M183" s="302">
        <v>0.23501643281504769</v>
      </c>
      <c r="N183" s="302">
        <v>0.21683976111552275</v>
      </c>
      <c r="O183" s="302">
        <f t="shared" si="86"/>
        <v>1.0068502201685083</v>
      </c>
    </row>
    <row r="184" spans="1:15" s="236" customFormat="1" x14ac:dyDescent="0.2">
      <c r="A184" s="237" t="str">
        <f>name!E$9</f>
        <v>Caring, leisure and other service occupations</v>
      </c>
      <c r="B184" s="302">
        <v>0.46647048640825867</v>
      </c>
      <c r="C184" s="302">
        <v>0.28726359035950066</v>
      </c>
      <c r="D184" s="302">
        <v>0.11169170546856441</v>
      </c>
      <c r="E184" s="302">
        <f t="shared" si="84"/>
        <v>0.86542578223632383</v>
      </c>
      <c r="F184" s="303"/>
      <c r="G184" s="302">
        <v>0.47512755537512558</v>
      </c>
      <c r="H184" s="302">
        <v>0.38359649905636473</v>
      </c>
      <c r="I184" s="302">
        <v>8.3852035153412399E-2</v>
      </c>
      <c r="J184" s="302">
        <f t="shared" ref="J184:J187" si="87">SUM(G184:I184)</f>
        <v>0.94257608958490269</v>
      </c>
      <c r="K184" s="303"/>
      <c r="L184" s="302">
        <v>0.50759985565337262</v>
      </c>
      <c r="M184" s="302">
        <v>0.41308660012764381</v>
      </c>
      <c r="N184" s="302">
        <v>9.8784643971564751E-2</v>
      </c>
      <c r="O184" s="302">
        <f t="shared" si="86"/>
        <v>1.0194710997525811</v>
      </c>
    </row>
    <row r="185" spans="1:15" s="236" customFormat="1" x14ac:dyDescent="0.2">
      <c r="A185" s="237" t="str">
        <f>name!E$10</f>
        <v>Sales and customer service occupations</v>
      </c>
      <c r="B185" s="302">
        <v>0.44805986366820377</v>
      </c>
      <c r="C185" s="302">
        <v>0.14280970150288227</v>
      </c>
      <c r="D185" s="302">
        <v>5.3289188232708444E-2</v>
      </c>
      <c r="E185" s="302">
        <f t="shared" si="84"/>
        <v>0.64415875340379447</v>
      </c>
      <c r="F185" s="303"/>
      <c r="G185" s="302">
        <v>0.44956271428358319</v>
      </c>
      <c r="H185" s="302">
        <v>0.20485472027906354</v>
      </c>
      <c r="I185" s="302">
        <v>4.0441660331013402E-2</v>
      </c>
      <c r="J185" s="302">
        <f t="shared" si="87"/>
        <v>0.69485909489366016</v>
      </c>
      <c r="K185" s="303"/>
      <c r="L185" s="302">
        <v>0.53534095251928404</v>
      </c>
      <c r="M185" s="302">
        <v>0.28637732016984052</v>
      </c>
      <c r="N185" s="302">
        <v>3.5781126047451636E-2</v>
      </c>
      <c r="O185" s="302">
        <f t="shared" si="86"/>
        <v>0.85749939873657621</v>
      </c>
    </row>
    <row r="186" spans="1:15" s="236" customFormat="1" x14ac:dyDescent="0.2">
      <c r="A186" s="237" t="str">
        <f>name!E$11</f>
        <v>Process, plant and machine operatives</v>
      </c>
      <c r="B186" s="302">
        <v>3.5283281721302751</v>
      </c>
      <c r="C186" s="302">
        <v>0.56534070377139012</v>
      </c>
      <c r="D186" s="302">
        <v>1.0288029601149427</v>
      </c>
      <c r="E186" s="302">
        <f t="shared" si="84"/>
        <v>5.1224718360166079</v>
      </c>
      <c r="F186" s="303"/>
      <c r="G186" s="302">
        <v>3.0833964738396951</v>
      </c>
      <c r="H186" s="302">
        <v>0.58879328382855822</v>
      </c>
      <c r="I186" s="302">
        <v>1.1112414893688058</v>
      </c>
      <c r="J186" s="302">
        <f t="shared" si="87"/>
        <v>4.7834312470370595</v>
      </c>
      <c r="K186" s="303"/>
      <c r="L186" s="302">
        <v>2.9604426748186832</v>
      </c>
      <c r="M186" s="302">
        <v>0.75433615993524628</v>
      </c>
      <c r="N186" s="302">
        <v>1.1920246668021894</v>
      </c>
      <c r="O186" s="302">
        <f t="shared" si="86"/>
        <v>4.9068035015561193</v>
      </c>
    </row>
    <row r="187" spans="1:15" s="236" customFormat="1" x14ac:dyDescent="0.2">
      <c r="A187" s="237" t="str">
        <f>name!E$12</f>
        <v>Elementary occupations</v>
      </c>
      <c r="B187" s="302">
        <v>2.1432697081251417</v>
      </c>
      <c r="C187" s="302">
        <v>0.65372686772388688</v>
      </c>
      <c r="D187" s="302">
        <v>0.10286229866039909</v>
      </c>
      <c r="E187" s="302">
        <f t="shared" si="84"/>
        <v>2.8998588745094276</v>
      </c>
      <c r="F187" s="303"/>
      <c r="G187" s="302">
        <v>1.5673721697119485</v>
      </c>
      <c r="H187" s="302">
        <v>0.67833544733683837</v>
      </c>
      <c r="I187" s="302">
        <v>8.0695283037606882E-2</v>
      </c>
      <c r="J187" s="302">
        <f t="shared" si="87"/>
        <v>2.3264029000863937</v>
      </c>
      <c r="K187" s="303"/>
      <c r="L187" s="302">
        <v>1.2302787688601484</v>
      </c>
      <c r="M187" s="302">
        <v>0.60645261291447972</v>
      </c>
      <c r="N187" s="302">
        <v>9.3728300486303914E-2</v>
      </c>
      <c r="O187" s="302">
        <f t="shared" si="86"/>
        <v>1.9304596822609321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12.004835120640049</v>
      </c>
      <c r="C189" s="311">
        <f t="shared" ref="C189:E189" si="88">SUM(C179:C187)</f>
        <v>2.627029984509698</v>
      </c>
      <c r="D189" s="311">
        <f t="shared" si="88"/>
        <v>2.0991348948502528</v>
      </c>
      <c r="E189" s="311">
        <f t="shared" si="88"/>
        <v>16.730999999999998</v>
      </c>
      <c r="F189" s="311"/>
      <c r="G189" s="311">
        <f t="shared" ref="G189:J189" si="89">SUM(G179:G187)</f>
        <v>11.563745225426738</v>
      </c>
      <c r="H189" s="311">
        <f t="shared" si="89"/>
        <v>3.2332704184362702</v>
      </c>
      <c r="I189" s="311">
        <f t="shared" si="89"/>
        <v>2.0589843561369943</v>
      </c>
      <c r="J189" s="311">
        <f t="shared" si="89"/>
        <v>16.856000000000002</v>
      </c>
      <c r="K189" s="311"/>
      <c r="L189" s="311">
        <f t="shared" ref="L189:O189" si="90">SUM(L179:L187)</f>
        <v>11.547158523241695</v>
      </c>
      <c r="M189" s="311">
        <f t="shared" si="90"/>
        <v>3.5773085566809097</v>
      </c>
      <c r="N189" s="311">
        <f t="shared" si="90"/>
        <v>2.1135329200774344</v>
      </c>
      <c r="O189" s="311">
        <f t="shared" si="90"/>
        <v>17.238000000000039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2.4616058882972029</v>
      </c>
      <c r="C196" s="302">
        <v>0.16167008409413589</v>
      </c>
      <c r="D196" s="302">
        <v>1.5119637021879828</v>
      </c>
      <c r="E196" s="302">
        <f>SUM(B196:D196)</f>
        <v>4.1352396745793216</v>
      </c>
      <c r="F196" s="303"/>
      <c r="G196" s="302">
        <v>2.6753137064411279</v>
      </c>
      <c r="H196" s="302">
        <v>0.36799357026657886</v>
      </c>
      <c r="I196" s="302">
        <v>1.5558431732030324</v>
      </c>
      <c r="J196" s="302">
        <f>SUM(G196:I196)</f>
        <v>4.5991504499107396</v>
      </c>
      <c r="K196" s="303"/>
      <c r="L196" s="302">
        <v>3.5667393199451967</v>
      </c>
      <c r="M196" s="302">
        <v>0.66784422536727683</v>
      </c>
      <c r="N196" s="302">
        <v>2.0543425260040631</v>
      </c>
      <c r="O196" s="302">
        <f>SUM(L196:N196)</f>
        <v>6.2889260713165367</v>
      </c>
    </row>
    <row r="197" spans="1:15" s="236" customFormat="1" x14ac:dyDescent="0.2">
      <c r="A197" s="237" t="str">
        <f>name!E$5</f>
        <v>Professional occupations</v>
      </c>
      <c r="B197" s="302">
        <v>0.70847977670997986</v>
      </c>
      <c r="C197" s="302">
        <v>6.5954584777700581E-2</v>
      </c>
      <c r="D197" s="302">
        <v>0.10710095640090581</v>
      </c>
      <c r="E197" s="302">
        <f t="shared" ref="E197:E204" si="91">SUM(B197:D197)</f>
        <v>0.88153531788858619</v>
      </c>
      <c r="F197" s="303"/>
      <c r="G197" s="302">
        <v>0.90269644530204796</v>
      </c>
      <c r="H197" s="302">
        <v>0.1533283647732526</v>
      </c>
      <c r="I197" s="302">
        <v>0.10744350372771805</v>
      </c>
      <c r="J197" s="302">
        <f t="shared" ref="J197:J199" si="92">SUM(G197:I197)</f>
        <v>1.1634683138030186</v>
      </c>
      <c r="K197" s="303"/>
      <c r="L197" s="302">
        <v>1.123580267691811</v>
      </c>
      <c r="M197" s="302">
        <v>0.22628940038737022</v>
      </c>
      <c r="N197" s="302">
        <v>7.0158580969042386E-2</v>
      </c>
      <c r="O197" s="302">
        <f t="shared" ref="O197:O204" si="93">SUM(L197:N197)</f>
        <v>1.4200282490482237</v>
      </c>
    </row>
    <row r="198" spans="1:15" s="236" customFormat="1" x14ac:dyDescent="0.2">
      <c r="A198" s="237" t="str">
        <f>name!E$6</f>
        <v>Associate professional occupations</v>
      </c>
      <c r="B198" s="302">
        <v>0.58319493856386773</v>
      </c>
      <c r="C198" s="302">
        <v>0.17873668141390414</v>
      </c>
      <c r="D198" s="302">
        <v>7.2261126527291192E-2</v>
      </c>
      <c r="E198" s="302">
        <f t="shared" si="91"/>
        <v>0.83419274650506314</v>
      </c>
      <c r="F198" s="303"/>
      <c r="G198" s="302">
        <v>0.67121686095961652</v>
      </c>
      <c r="H198" s="302">
        <v>0.31027572380122703</v>
      </c>
      <c r="I198" s="302">
        <v>6.1201300697476785E-2</v>
      </c>
      <c r="J198" s="302">
        <f t="shared" si="92"/>
        <v>1.0426938854583203</v>
      </c>
      <c r="K198" s="303"/>
      <c r="L198" s="302">
        <v>0.74625610806898501</v>
      </c>
      <c r="M198" s="302">
        <v>0.42583987565292131</v>
      </c>
      <c r="N198" s="302">
        <v>5.0534576687821443E-2</v>
      </c>
      <c r="O198" s="302">
        <f t="shared" si="93"/>
        <v>1.2226305604097276</v>
      </c>
    </row>
    <row r="199" spans="1:15" s="236" customFormat="1" x14ac:dyDescent="0.2">
      <c r="A199" s="237" t="str">
        <f>name!E$7</f>
        <v>Administrative and secretarial occupations</v>
      </c>
      <c r="B199" s="302">
        <v>1.070811461868002</v>
      </c>
      <c r="C199" s="302">
        <v>0.36661762563350192</v>
      </c>
      <c r="D199" s="302">
        <v>4.069376342190472E-2</v>
      </c>
      <c r="E199" s="302">
        <f t="shared" si="91"/>
        <v>1.4781228509234086</v>
      </c>
      <c r="F199" s="303"/>
      <c r="G199" s="302">
        <v>1.0184644264770073</v>
      </c>
      <c r="H199" s="302">
        <v>0.54323583686036359</v>
      </c>
      <c r="I199" s="302">
        <v>3.5039432412146368E-2</v>
      </c>
      <c r="J199" s="302">
        <f t="shared" si="92"/>
        <v>1.5967396957495172</v>
      </c>
      <c r="K199" s="303"/>
      <c r="L199" s="302">
        <v>1.2632295069133224</v>
      </c>
      <c r="M199" s="302">
        <v>0.79274409587485672</v>
      </c>
      <c r="N199" s="302">
        <v>3.3313111320756233E-2</v>
      </c>
      <c r="O199" s="302">
        <f t="shared" si="93"/>
        <v>2.0892867141089355</v>
      </c>
    </row>
    <row r="200" spans="1:15" s="236" customFormat="1" x14ac:dyDescent="0.2">
      <c r="A200" s="237" t="str">
        <f>name!E$8</f>
        <v>Skilled trades occupations</v>
      </c>
      <c r="B200" s="302">
        <v>1.7599757153982944</v>
      </c>
      <c r="C200" s="302">
        <v>0.87933728468104788</v>
      </c>
      <c r="D200" s="302">
        <v>0.42682232701292139</v>
      </c>
      <c r="E200" s="302">
        <f t="shared" si="91"/>
        <v>3.0661353270922636</v>
      </c>
      <c r="F200" s="303"/>
      <c r="G200" s="302">
        <v>1.3317910966463202</v>
      </c>
      <c r="H200" s="302">
        <v>1.0424659403495555</v>
      </c>
      <c r="I200" s="302">
        <v>0.44742404525565332</v>
      </c>
      <c r="J200" s="302">
        <f>SUM(G200:I200)</f>
        <v>2.821681082251529</v>
      </c>
      <c r="K200" s="303"/>
      <c r="L200" s="302">
        <v>1.1197726515602928</v>
      </c>
      <c r="M200" s="302">
        <v>1.0708946733429423</v>
      </c>
      <c r="N200" s="302">
        <v>0.59221237028501716</v>
      </c>
      <c r="O200" s="302">
        <f t="shared" si="93"/>
        <v>2.7828796951882526</v>
      </c>
    </row>
    <row r="201" spans="1:15" s="236" customFormat="1" x14ac:dyDescent="0.2">
      <c r="A201" s="237" t="str">
        <f>name!E$9</f>
        <v>Caring, leisure and other service occupations</v>
      </c>
      <c r="B201" s="302">
        <v>0.56890596464238308</v>
      </c>
      <c r="C201" s="302">
        <v>0.42883476283041266</v>
      </c>
      <c r="D201" s="302">
        <v>0.12131339976994547</v>
      </c>
      <c r="E201" s="302">
        <f t="shared" si="91"/>
        <v>1.1190541272427412</v>
      </c>
      <c r="F201" s="303"/>
      <c r="G201" s="302">
        <v>0.49804492662820654</v>
      </c>
      <c r="H201" s="302">
        <v>0.56006460608758779</v>
      </c>
      <c r="I201" s="302">
        <v>0.15331300398752185</v>
      </c>
      <c r="J201" s="302">
        <f t="shared" ref="J201:J204" si="94">SUM(G201:I201)</f>
        <v>1.2114225367033162</v>
      </c>
      <c r="K201" s="303"/>
      <c r="L201" s="302">
        <v>0.59877034148736774</v>
      </c>
      <c r="M201" s="302">
        <v>0.70300380026472675</v>
      </c>
      <c r="N201" s="302">
        <v>0.24878420145450658</v>
      </c>
      <c r="O201" s="302">
        <f t="shared" si="93"/>
        <v>1.550558343206601</v>
      </c>
    </row>
    <row r="202" spans="1:15" s="236" customFormat="1" x14ac:dyDescent="0.2">
      <c r="A202" s="237" t="str">
        <f>name!E$10</f>
        <v>Sales and customer service occupations</v>
      </c>
      <c r="B202" s="302">
        <v>0.73363348114019644</v>
      </c>
      <c r="C202" s="302">
        <v>1.1512716572759909</v>
      </c>
      <c r="D202" s="302">
        <v>0.5599535793497884</v>
      </c>
      <c r="E202" s="302">
        <f t="shared" si="91"/>
        <v>2.4448587177659755</v>
      </c>
      <c r="F202" s="303"/>
      <c r="G202" s="302">
        <v>0.69493096555370415</v>
      </c>
      <c r="H202" s="302">
        <v>1.6810504893105491</v>
      </c>
      <c r="I202" s="302">
        <v>0.39583900874832767</v>
      </c>
      <c r="J202" s="302">
        <f t="shared" si="94"/>
        <v>2.7718204636125812</v>
      </c>
      <c r="K202" s="303"/>
      <c r="L202" s="302">
        <v>0.99534163005752263</v>
      </c>
      <c r="M202" s="302">
        <v>2.3260947068448412</v>
      </c>
      <c r="N202" s="302">
        <v>0.33087233902024987</v>
      </c>
      <c r="O202" s="302">
        <f t="shared" si="93"/>
        <v>3.652308675922614</v>
      </c>
    </row>
    <row r="203" spans="1:15" s="236" customFormat="1" x14ac:dyDescent="0.2">
      <c r="A203" s="237" t="str">
        <f>name!E$11</f>
        <v>Process, plant and machine operatives</v>
      </c>
      <c r="B203" s="302">
        <v>0.30182049614922435</v>
      </c>
      <c r="C203" s="302">
        <v>0.32183471447935558</v>
      </c>
      <c r="D203" s="302">
        <v>2.5357104161872954E-2</v>
      </c>
      <c r="E203" s="302">
        <f t="shared" si="91"/>
        <v>0.64901231479045296</v>
      </c>
      <c r="F203" s="303"/>
      <c r="G203" s="302">
        <v>0.22488057575585696</v>
      </c>
      <c r="H203" s="302">
        <v>0.53871863067567172</v>
      </c>
      <c r="I203" s="302">
        <v>2.271723133949495E-2</v>
      </c>
      <c r="J203" s="302">
        <f t="shared" si="94"/>
        <v>0.78631643777102367</v>
      </c>
      <c r="K203" s="303"/>
      <c r="L203" s="302">
        <v>0.27373441704931706</v>
      </c>
      <c r="M203" s="302">
        <v>1.0174521868306476</v>
      </c>
      <c r="N203" s="302">
        <v>3.2296116472993443E-2</v>
      </c>
      <c r="O203" s="302">
        <f t="shared" si="93"/>
        <v>1.323482720352958</v>
      </c>
    </row>
    <row r="204" spans="1:15" s="236" customFormat="1" x14ac:dyDescent="0.2">
      <c r="A204" s="237" t="str">
        <f>name!E$12</f>
        <v>Elementary occupations</v>
      </c>
      <c r="B204" s="302">
        <v>2.1606924615705712</v>
      </c>
      <c r="C204" s="302">
        <v>7.3500671126057497</v>
      </c>
      <c r="D204" s="302">
        <v>5.8089349035830198E-2</v>
      </c>
      <c r="E204" s="302">
        <f t="shared" si="91"/>
        <v>9.5688489232121512</v>
      </c>
      <c r="F204" s="303"/>
      <c r="G204" s="302">
        <v>1.8047737416671064</v>
      </c>
      <c r="H204" s="302">
        <v>9.1626914728811339</v>
      </c>
      <c r="I204" s="302">
        <v>3.7241920191702929E-2</v>
      </c>
      <c r="J204" s="302">
        <f t="shared" si="94"/>
        <v>11.004707134739943</v>
      </c>
      <c r="K204" s="303"/>
      <c r="L204" s="302">
        <v>2.1821742703026867</v>
      </c>
      <c r="M204" s="302">
        <v>9.8663311917591816</v>
      </c>
      <c r="N204" s="302">
        <v>5.5393508384253491E-2</v>
      </c>
      <c r="O204" s="302">
        <f t="shared" si="93"/>
        <v>12.103898970446123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10.349120184339721</v>
      </c>
      <c r="C206" s="311">
        <f t="shared" ref="C206:E206" si="95">SUM(C196:C204)</f>
        <v>10.904324507791799</v>
      </c>
      <c r="D206" s="311">
        <f t="shared" si="95"/>
        <v>2.9235553078684426</v>
      </c>
      <c r="E206" s="311">
        <f t="shared" si="95"/>
        <v>24.176999999999964</v>
      </c>
      <c r="F206" s="311"/>
      <c r="G206" s="311">
        <f t="shared" ref="G206:J206" si="96">SUM(G196:G204)</f>
        <v>9.8221127454309922</v>
      </c>
      <c r="H206" s="311">
        <f t="shared" si="96"/>
        <v>14.359824635005921</v>
      </c>
      <c r="I206" s="311">
        <f t="shared" si="96"/>
        <v>2.8160626195630738</v>
      </c>
      <c r="J206" s="311">
        <f t="shared" si="96"/>
        <v>26.99799999999999</v>
      </c>
      <c r="K206" s="311"/>
      <c r="L206" s="311">
        <f t="shared" ref="L206:O206" si="97">SUM(L196:L204)</f>
        <v>11.869598513076502</v>
      </c>
      <c r="M206" s="311">
        <f t="shared" si="97"/>
        <v>17.096494156324766</v>
      </c>
      <c r="N206" s="311">
        <f t="shared" si="97"/>
        <v>3.4679073305987038</v>
      </c>
      <c r="O206" s="311">
        <f t="shared" si="97"/>
        <v>32.433999999999976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0.11329553475162962</v>
      </c>
      <c r="C213" s="302">
        <v>1.7047846336607577E-2</v>
      </c>
      <c r="D213" s="302">
        <v>7.2336264215104862E-2</v>
      </c>
      <c r="E213" s="302">
        <f>SUM(B213:D213)</f>
        <v>0.20267964530334207</v>
      </c>
      <c r="F213" s="303"/>
      <c r="G213" s="302">
        <v>0.16770119755077575</v>
      </c>
      <c r="H213" s="302">
        <v>4.65711995663807E-2</v>
      </c>
      <c r="I213" s="302">
        <v>6.9356175595020247E-2</v>
      </c>
      <c r="J213" s="302">
        <f>SUM(G213:I213)</f>
        <v>0.28362857271217667</v>
      </c>
      <c r="K213" s="303"/>
      <c r="L213" s="302">
        <v>0.16319708619575871</v>
      </c>
      <c r="M213" s="302">
        <v>6.1332893154688324E-2</v>
      </c>
      <c r="N213" s="302">
        <v>7.1705672942577986E-2</v>
      </c>
      <c r="O213" s="302">
        <f>SUM(L213:N213)</f>
        <v>0.29623565229302501</v>
      </c>
    </row>
    <row r="214" spans="1:15" s="236" customFormat="1" x14ac:dyDescent="0.2">
      <c r="A214" s="237" t="str">
        <f>name!E$5</f>
        <v>Professional occupations</v>
      </c>
      <c r="B214" s="302">
        <v>0.1784181537918198</v>
      </c>
      <c r="C214" s="302">
        <v>2.6372900591279138E-2</v>
      </c>
      <c r="D214" s="302">
        <v>8.9000888884408824E-2</v>
      </c>
      <c r="E214" s="302">
        <f t="shared" ref="E214:E221" si="98">SUM(B214:D214)</f>
        <v>0.29379194326750779</v>
      </c>
      <c r="F214" s="303"/>
      <c r="G214" s="302">
        <v>0.30004562578171889</v>
      </c>
      <c r="H214" s="302">
        <v>6.3118632819150686E-2</v>
      </c>
      <c r="I214" s="302">
        <v>7.7658782701920101E-2</v>
      </c>
      <c r="J214" s="302">
        <f t="shared" ref="J214:J216" si="99">SUM(G214:I214)</f>
        <v>0.44082304130278971</v>
      </c>
      <c r="K214" s="303"/>
      <c r="L214" s="302">
        <v>0.32877462517663664</v>
      </c>
      <c r="M214" s="302">
        <v>9.0333050398002615E-2</v>
      </c>
      <c r="N214" s="302">
        <v>5.2150566003009165E-2</v>
      </c>
      <c r="O214" s="302">
        <f t="shared" ref="O214:O221" si="100">SUM(L214:N214)</f>
        <v>0.4712582415776484</v>
      </c>
    </row>
    <row r="215" spans="1:15" s="236" customFormat="1" x14ac:dyDescent="0.2">
      <c r="A215" s="237" t="str">
        <f>name!E$6</f>
        <v>Associate professional occupations</v>
      </c>
      <c r="B215" s="302">
        <v>0.13051883292054312</v>
      </c>
      <c r="C215" s="302">
        <v>4.3665953166128577E-2</v>
      </c>
      <c r="D215" s="302">
        <v>0.20854273073409643</v>
      </c>
      <c r="E215" s="302">
        <f t="shared" si="98"/>
        <v>0.38272751682076811</v>
      </c>
      <c r="F215" s="303"/>
      <c r="G215" s="302">
        <v>0.20495637874293657</v>
      </c>
      <c r="H215" s="302">
        <v>7.5655687200536698E-2</v>
      </c>
      <c r="I215" s="302">
        <v>0.2328026496812774</v>
      </c>
      <c r="J215" s="302">
        <f t="shared" si="99"/>
        <v>0.51341471562475061</v>
      </c>
      <c r="K215" s="303"/>
      <c r="L215" s="302">
        <v>0.19498141528453411</v>
      </c>
      <c r="M215" s="302">
        <v>7.4755735775115087E-2</v>
      </c>
      <c r="N215" s="302">
        <v>0.20633504465427208</v>
      </c>
      <c r="O215" s="302">
        <f t="shared" si="100"/>
        <v>0.47607219571392123</v>
      </c>
    </row>
    <row r="216" spans="1:15" s="236" customFormat="1" x14ac:dyDescent="0.2">
      <c r="A216" s="237" t="str">
        <f>name!E$7</f>
        <v>Administrative and secretarial occupations</v>
      </c>
      <c r="B216" s="302">
        <v>7.8367712144797555E-2</v>
      </c>
      <c r="C216" s="302">
        <v>4.6995599634652108E-2</v>
      </c>
      <c r="D216" s="302">
        <v>1.3818217289607512E-2</v>
      </c>
      <c r="E216" s="302">
        <f t="shared" si="98"/>
        <v>0.13918152906905717</v>
      </c>
      <c r="F216" s="303"/>
      <c r="G216" s="302">
        <v>9.5231059678003258E-2</v>
      </c>
      <c r="H216" s="302">
        <v>6.5678532070480578E-2</v>
      </c>
      <c r="I216" s="302">
        <v>1.3851577871274457E-2</v>
      </c>
      <c r="J216" s="302">
        <f t="shared" si="99"/>
        <v>0.17476116961975829</v>
      </c>
      <c r="K216" s="303"/>
      <c r="L216" s="302">
        <v>6.1079798465180121E-2</v>
      </c>
      <c r="M216" s="302">
        <v>4.5496540602370301E-2</v>
      </c>
      <c r="N216" s="302">
        <v>9.6903924567406409E-3</v>
      </c>
      <c r="O216" s="302">
        <f t="shared" si="100"/>
        <v>0.11626673152429107</v>
      </c>
    </row>
    <row r="217" spans="1:15" s="236" customFormat="1" x14ac:dyDescent="0.2">
      <c r="A217" s="237" t="str">
        <f>name!E$8</f>
        <v>Skilled trades occupations</v>
      </c>
      <c r="B217" s="302">
        <v>9.4779473747635734E-2</v>
      </c>
      <c r="C217" s="302">
        <v>1.5805640239386933E-2</v>
      </c>
      <c r="D217" s="302">
        <v>6.8525364527640131E-2</v>
      </c>
      <c r="E217" s="302">
        <f t="shared" si="98"/>
        <v>0.1791104785146628</v>
      </c>
      <c r="F217" s="303"/>
      <c r="G217" s="302">
        <v>0.10060711386680504</v>
      </c>
      <c r="H217" s="302">
        <v>1.9145587886196466E-2</v>
      </c>
      <c r="I217" s="302">
        <v>5.3957413972925548E-2</v>
      </c>
      <c r="J217" s="302">
        <f>SUM(G217:I217)</f>
        <v>0.17371011572592707</v>
      </c>
      <c r="K217" s="303"/>
      <c r="L217" s="302">
        <v>7.034933144217051E-2</v>
      </c>
      <c r="M217" s="302">
        <v>2.007808043030614E-2</v>
      </c>
      <c r="N217" s="302">
        <v>6.8532694391704174E-2</v>
      </c>
      <c r="O217" s="302">
        <f t="shared" si="100"/>
        <v>0.15896010626418083</v>
      </c>
    </row>
    <row r="218" spans="1:15" s="236" customFormat="1" x14ac:dyDescent="0.2">
      <c r="A218" s="237" t="str">
        <f>name!E$9</f>
        <v>Caring, leisure and other service occupations</v>
      </c>
      <c r="B218" s="302">
        <v>3.8189360467736293E-2</v>
      </c>
      <c r="C218" s="302">
        <v>3.2438459642972428E-2</v>
      </c>
      <c r="D218" s="302">
        <v>8.3546460185808299E-3</v>
      </c>
      <c r="E218" s="302">
        <f t="shared" si="98"/>
        <v>7.8982466129289552E-2</v>
      </c>
      <c r="F218" s="303"/>
      <c r="G218" s="302">
        <v>4.8533519760346276E-2</v>
      </c>
      <c r="H218" s="302">
        <v>3.470210915374853E-2</v>
      </c>
      <c r="I218" s="302">
        <v>1.0146148514055693E-2</v>
      </c>
      <c r="J218" s="302">
        <f t="shared" ref="J218:J221" si="101">SUM(G218:I218)</f>
        <v>9.33817774281505E-2</v>
      </c>
      <c r="K218" s="303"/>
      <c r="L218" s="302">
        <v>4.8468909781110389E-2</v>
      </c>
      <c r="M218" s="302">
        <v>3.3252962501610306E-2</v>
      </c>
      <c r="N218" s="302">
        <v>9.7090336547594833E-3</v>
      </c>
      <c r="O218" s="302">
        <f t="shared" si="100"/>
        <v>9.1430905937480184E-2</v>
      </c>
    </row>
    <row r="219" spans="1:15" s="236" customFormat="1" x14ac:dyDescent="0.2">
      <c r="A219" s="237" t="str">
        <f>name!E$10</f>
        <v>Sales and customer service occupations</v>
      </c>
      <c r="B219" s="302">
        <v>3.719924023852688E-2</v>
      </c>
      <c r="C219" s="302">
        <v>2.1611974534779834E-2</v>
      </c>
      <c r="D219" s="302">
        <v>1.5634859537085176E-2</v>
      </c>
      <c r="E219" s="302">
        <f t="shared" si="98"/>
        <v>7.444607431039188E-2</v>
      </c>
      <c r="F219" s="303"/>
      <c r="G219" s="302">
        <v>4.5638559195436627E-2</v>
      </c>
      <c r="H219" s="302">
        <v>3.1037734754004707E-2</v>
      </c>
      <c r="I219" s="302">
        <v>1.1344254432867386E-2</v>
      </c>
      <c r="J219" s="302">
        <f t="shared" si="101"/>
        <v>8.8020548382308716E-2</v>
      </c>
      <c r="K219" s="303"/>
      <c r="L219" s="302">
        <v>4.3588041036930904E-2</v>
      </c>
      <c r="M219" s="302">
        <v>3.4915637625310705E-2</v>
      </c>
      <c r="N219" s="302">
        <v>9.2617354398241824E-3</v>
      </c>
      <c r="O219" s="302">
        <f t="shared" si="100"/>
        <v>8.77654141020658E-2</v>
      </c>
    </row>
    <row r="220" spans="1:15" s="236" customFormat="1" x14ac:dyDescent="0.2">
      <c r="A220" s="237" t="str">
        <f>name!E$11</f>
        <v>Process, plant and machine operatives</v>
      </c>
      <c r="B220" s="302">
        <v>1.9807379038202705E-2</v>
      </c>
      <c r="C220" s="302">
        <v>1.0921186565237767E-2</v>
      </c>
      <c r="D220" s="302">
        <v>7.0110936497758871E-3</v>
      </c>
      <c r="E220" s="302">
        <f t="shared" si="98"/>
        <v>3.7739659253216359E-2</v>
      </c>
      <c r="F220" s="303"/>
      <c r="G220" s="302">
        <v>2.1619232312309201E-2</v>
      </c>
      <c r="H220" s="302">
        <v>2.1538912004615808E-2</v>
      </c>
      <c r="I220" s="302">
        <v>5.7517719970942112E-3</v>
      </c>
      <c r="J220" s="302">
        <f t="shared" si="101"/>
        <v>4.8909916314019218E-2</v>
      </c>
      <c r="K220" s="303"/>
      <c r="L220" s="302">
        <v>1.8204676178183596E-2</v>
      </c>
      <c r="M220" s="302">
        <v>2.3320921809333366E-2</v>
      </c>
      <c r="N220" s="302">
        <v>3.5538720142547211E-3</v>
      </c>
      <c r="O220" s="302">
        <f t="shared" si="100"/>
        <v>4.5079470001771683E-2</v>
      </c>
    </row>
    <row r="221" spans="1:15" s="236" customFormat="1" x14ac:dyDescent="0.2">
      <c r="A221" s="237" t="str">
        <f>name!E$12</f>
        <v>Elementary occupations</v>
      </c>
      <c r="B221" s="302">
        <v>6.7615981115400389E-2</v>
      </c>
      <c r="C221" s="302">
        <v>8.8319902516658763E-2</v>
      </c>
      <c r="D221" s="302">
        <v>1.640480369970446E-2</v>
      </c>
      <c r="E221" s="302">
        <f t="shared" si="98"/>
        <v>0.17234068733176361</v>
      </c>
      <c r="F221" s="303"/>
      <c r="G221" s="302">
        <v>7.8514160795898735E-2</v>
      </c>
      <c r="H221" s="302">
        <v>8.6500972227058978E-2</v>
      </c>
      <c r="I221" s="302">
        <v>1.1335009867162373E-2</v>
      </c>
      <c r="J221" s="302">
        <f t="shared" si="101"/>
        <v>0.1763501428901201</v>
      </c>
      <c r="K221" s="303"/>
      <c r="L221" s="302">
        <v>6.1272922576668089E-2</v>
      </c>
      <c r="M221" s="302">
        <v>6.4084424821352168E-2</v>
      </c>
      <c r="N221" s="302">
        <v>1.3573935187595355E-2</v>
      </c>
      <c r="O221" s="302">
        <f t="shared" si="100"/>
        <v>0.13893128258561563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0.75819166821629203</v>
      </c>
      <c r="C223" s="311">
        <f t="shared" ref="C223:E223" si="102">SUM(C213:C221)</f>
        <v>0.30317946322770312</v>
      </c>
      <c r="D223" s="311">
        <f t="shared" si="102"/>
        <v>0.49962886855600414</v>
      </c>
      <c r="E223" s="311">
        <f t="shared" si="102"/>
        <v>1.5609999999999995</v>
      </c>
      <c r="F223" s="311"/>
      <c r="G223" s="311">
        <f t="shared" ref="G223:J223" si="103">SUM(G213:G221)</f>
        <v>1.0628468476842303</v>
      </c>
      <c r="H223" s="311">
        <f t="shared" si="103"/>
        <v>0.44394936768217325</v>
      </c>
      <c r="I223" s="311">
        <f t="shared" si="103"/>
        <v>0.48620378463359737</v>
      </c>
      <c r="J223" s="311">
        <f t="shared" si="103"/>
        <v>1.9930000000000008</v>
      </c>
      <c r="K223" s="311"/>
      <c r="L223" s="311">
        <f t="shared" ref="L223:O223" si="104">SUM(L213:L221)</f>
        <v>0.98991680613717303</v>
      </c>
      <c r="M223" s="311">
        <f t="shared" si="104"/>
        <v>0.44757024711808902</v>
      </c>
      <c r="N223" s="311">
        <f t="shared" si="104"/>
        <v>0.44451294674473779</v>
      </c>
      <c r="O223" s="311">
        <f t="shared" si="104"/>
        <v>1.8820000000000001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1.3677669609365479</v>
      </c>
      <c r="C230" s="302">
        <v>0.15609249689742494</v>
      </c>
      <c r="D230" s="302">
        <v>0.35086666198510097</v>
      </c>
      <c r="E230" s="302">
        <f>SUM(B230:D230)</f>
        <v>1.8747261198190737</v>
      </c>
      <c r="F230" s="303"/>
      <c r="G230" s="302">
        <v>1.0784960159067756</v>
      </c>
      <c r="H230" s="302">
        <v>0.22905992232612518</v>
      </c>
      <c r="I230" s="302">
        <v>0.17758505068814362</v>
      </c>
      <c r="J230" s="302">
        <f>SUM(G230:I230)</f>
        <v>1.4851409889210443</v>
      </c>
      <c r="K230" s="303"/>
      <c r="L230" s="302">
        <v>1.1401679198514063</v>
      </c>
      <c r="M230" s="302">
        <v>0.26745783569395143</v>
      </c>
      <c r="N230" s="302">
        <v>0.2024902520099835</v>
      </c>
      <c r="O230" s="302">
        <f>SUM(L230:N230)</f>
        <v>1.6101160075553413</v>
      </c>
    </row>
    <row r="231" spans="1:15" s="236" customFormat="1" x14ac:dyDescent="0.2">
      <c r="A231" s="237" t="str">
        <f>name!E$5</f>
        <v>Professional occupations</v>
      </c>
      <c r="B231" s="302">
        <v>3.8474055588838674</v>
      </c>
      <c r="C231" s="302">
        <v>0.19764797884123156</v>
      </c>
      <c r="D231" s="302">
        <v>0.85293330275856138</v>
      </c>
      <c r="E231" s="302">
        <f t="shared" ref="E231:E238" si="105">SUM(B231:D231)</f>
        <v>4.8979868404836608</v>
      </c>
      <c r="F231" s="303"/>
      <c r="G231" s="302">
        <v>3.4458819448245359</v>
      </c>
      <c r="H231" s="302">
        <v>0.25386014663021617</v>
      </c>
      <c r="I231" s="302">
        <v>0.3923246292340189</v>
      </c>
      <c r="J231" s="302">
        <f t="shared" ref="J231:J233" si="106">SUM(G231:I231)</f>
        <v>4.0920667206887709</v>
      </c>
      <c r="K231" s="303"/>
      <c r="L231" s="302">
        <v>4.0653618435230685</v>
      </c>
      <c r="M231" s="302">
        <v>0.32292212139792481</v>
      </c>
      <c r="N231" s="302">
        <v>0.36623445226725593</v>
      </c>
      <c r="O231" s="302">
        <f t="shared" ref="O231:O238" si="107">SUM(L231:N231)</f>
        <v>4.7545184171882493</v>
      </c>
    </row>
    <row r="232" spans="1:15" s="236" customFormat="1" x14ac:dyDescent="0.2">
      <c r="A232" s="237" t="str">
        <f>name!E$6</f>
        <v>Associate professional occupations</v>
      </c>
      <c r="B232" s="302">
        <v>1.4481929092168293</v>
      </c>
      <c r="C232" s="302">
        <v>0.14544696579046115</v>
      </c>
      <c r="D232" s="302">
        <v>0.409373393849218</v>
      </c>
      <c r="E232" s="302">
        <f t="shared" si="105"/>
        <v>2.0030132688565083</v>
      </c>
      <c r="F232" s="303"/>
      <c r="G232" s="302">
        <v>1.1898235575269895</v>
      </c>
      <c r="H232" s="302">
        <v>0.16726890214701279</v>
      </c>
      <c r="I232" s="302">
        <v>0.22728760768483214</v>
      </c>
      <c r="J232" s="302">
        <f t="shared" si="106"/>
        <v>1.5843800673588344</v>
      </c>
      <c r="K232" s="303"/>
      <c r="L232" s="302">
        <v>1.2418554698546125</v>
      </c>
      <c r="M232" s="302">
        <v>0.15440104026221751</v>
      </c>
      <c r="N232" s="302">
        <v>0.25548685833505919</v>
      </c>
      <c r="O232" s="302">
        <f t="shared" si="107"/>
        <v>1.6517433684518892</v>
      </c>
    </row>
    <row r="233" spans="1:15" s="236" customFormat="1" x14ac:dyDescent="0.2">
      <c r="A233" s="237" t="str">
        <f>name!E$7</f>
        <v>Administrative and secretarial occupations</v>
      </c>
      <c r="B233" s="302">
        <v>0.52486631131566575</v>
      </c>
      <c r="C233" s="302">
        <v>0.23404985235996559</v>
      </c>
      <c r="D233" s="302">
        <v>8.7105404775354292E-2</v>
      </c>
      <c r="E233" s="302">
        <f t="shared" si="105"/>
        <v>0.84602156845098564</v>
      </c>
      <c r="F233" s="303"/>
      <c r="G233" s="302">
        <v>0.34423754815554558</v>
      </c>
      <c r="H233" s="302">
        <v>0.17062432644034151</v>
      </c>
      <c r="I233" s="302">
        <v>3.7162294820388332E-2</v>
      </c>
      <c r="J233" s="302">
        <f t="shared" si="106"/>
        <v>0.55202416941627541</v>
      </c>
      <c r="K233" s="303"/>
      <c r="L233" s="302">
        <v>0.2924572656910549</v>
      </c>
      <c r="M233" s="302">
        <v>0.13700561197043015</v>
      </c>
      <c r="N233" s="302">
        <v>2.579117123701381E-2</v>
      </c>
      <c r="O233" s="302">
        <f t="shared" si="107"/>
        <v>0.45525404889849885</v>
      </c>
    </row>
    <row r="234" spans="1:15" s="236" customFormat="1" x14ac:dyDescent="0.2">
      <c r="A234" s="237" t="str">
        <f>name!E$8</f>
        <v>Skilled trades occupations</v>
      </c>
      <c r="B234" s="302">
        <v>0.65315198407424557</v>
      </c>
      <c r="C234" s="302">
        <v>5.5693260799289192E-2</v>
      </c>
      <c r="D234" s="302">
        <v>0.29483579751238481</v>
      </c>
      <c r="E234" s="302">
        <f t="shared" si="105"/>
        <v>1.0036810423859195</v>
      </c>
      <c r="F234" s="303"/>
      <c r="G234" s="302">
        <v>0.37602975865847804</v>
      </c>
      <c r="H234" s="302">
        <v>4.3550597943486445E-2</v>
      </c>
      <c r="I234" s="302">
        <v>0.1005869272729291</v>
      </c>
      <c r="J234" s="302">
        <f>SUM(G234:I234)</f>
        <v>0.52016728387489353</v>
      </c>
      <c r="K234" s="303"/>
      <c r="L234" s="302">
        <v>0.29002815517695318</v>
      </c>
      <c r="M234" s="302">
        <v>4.9797611328217486E-2</v>
      </c>
      <c r="N234" s="302">
        <v>0.16974296921701795</v>
      </c>
      <c r="O234" s="302">
        <f t="shared" si="107"/>
        <v>0.50956873572218864</v>
      </c>
    </row>
    <row r="235" spans="1:15" s="236" customFormat="1" x14ac:dyDescent="0.2">
      <c r="A235" s="237" t="str">
        <f>name!E$9</f>
        <v>Caring, leisure and other service occupations</v>
      </c>
      <c r="B235" s="302">
        <v>0.26536297732503117</v>
      </c>
      <c r="C235" s="302">
        <v>5.5789836438220303E-2</v>
      </c>
      <c r="D235" s="302">
        <v>6.3959104779602663E-2</v>
      </c>
      <c r="E235" s="302">
        <f t="shared" si="105"/>
        <v>0.38511191854285409</v>
      </c>
      <c r="F235" s="303"/>
      <c r="G235" s="302">
        <v>0.16715217681136213</v>
      </c>
      <c r="H235" s="302">
        <v>4.8486534502649219E-2</v>
      </c>
      <c r="I235" s="302">
        <v>3.8231595818671221E-2</v>
      </c>
      <c r="J235" s="302">
        <f t="shared" ref="J235:J238" si="108">SUM(G235:I235)</f>
        <v>0.25387030713268255</v>
      </c>
      <c r="K235" s="303"/>
      <c r="L235" s="302">
        <v>0.23954739720266971</v>
      </c>
      <c r="M235" s="302">
        <v>5.3511714669085289E-2</v>
      </c>
      <c r="N235" s="302">
        <v>6.3136634711036033E-2</v>
      </c>
      <c r="O235" s="302">
        <f t="shared" si="107"/>
        <v>0.35619574658279102</v>
      </c>
    </row>
    <row r="236" spans="1:15" s="236" customFormat="1" x14ac:dyDescent="0.2">
      <c r="A236" s="237" t="str">
        <f>name!E$10</f>
        <v>Sales and customer service occupations</v>
      </c>
      <c r="B236" s="302">
        <v>0.32341949741934334</v>
      </c>
      <c r="C236" s="302">
        <v>0.15291079737939001</v>
      </c>
      <c r="D236" s="302">
        <v>5.55813610178841E-2</v>
      </c>
      <c r="E236" s="302">
        <f t="shared" si="105"/>
        <v>0.53191165581661748</v>
      </c>
      <c r="F236" s="303"/>
      <c r="G236" s="302">
        <v>0.19985352606555615</v>
      </c>
      <c r="H236" s="302">
        <v>0.10414583947231469</v>
      </c>
      <c r="I236" s="302">
        <v>1.6953691674785942E-2</v>
      </c>
      <c r="J236" s="302">
        <f t="shared" si="108"/>
        <v>0.32095305721265677</v>
      </c>
      <c r="K236" s="303"/>
      <c r="L236" s="302">
        <v>0.25132933631967813</v>
      </c>
      <c r="M236" s="302">
        <v>0.1438326440796136</v>
      </c>
      <c r="N236" s="302">
        <v>2.0724428477767533E-2</v>
      </c>
      <c r="O236" s="302">
        <f t="shared" si="107"/>
        <v>0.41588640887705924</v>
      </c>
    </row>
    <row r="237" spans="1:15" s="236" customFormat="1" x14ac:dyDescent="0.2">
      <c r="A237" s="237" t="str">
        <f>name!E$11</f>
        <v>Process, plant and machine operatives</v>
      </c>
      <c r="B237" s="302">
        <v>7.7239237638651842E-2</v>
      </c>
      <c r="C237" s="302">
        <v>4.3369627171017014E-2</v>
      </c>
      <c r="D237" s="302">
        <v>7.3482137104496179E-2</v>
      </c>
      <c r="E237" s="302">
        <f t="shared" si="105"/>
        <v>0.19409100191416503</v>
      </c>
      <c r="F237" s="303"/>
      <c r="G237" s="302">
        <v>3.4010027380254125E-2</v>
      </c>
      <c r="H237" s="302">
        <v>5.3232368423578251E-2</v>
      </c>
      <c r="I237" s="302">
        <v>3.3979015846514769E-2</v>
      </c>
      <c r="J237" s="302">
        <f t="shared" si="108"/>
        <v>0.12122141165034714</v>
      </c>
      <c r="K237" s="303"/>
      <c r="L237" s="302">
        <v>3.8415790791618533E-2</v>
      </c>
      <c r="M237" s="302">
        <v>6.2774223394316611E-2</v>
      </c>
      <c r="N237" s="302">
        <v>5.4075186804023644E-2</v>
      </c>
      <c r="O237" s="302">
        <f t="shared" si="107"/>
        <v>0.1552652009899588</v>
      </c>
    </row>
    <row r="238" spans="1:15" s="236" customFormat="1" x14ac:dyDescent="0.2">
      <c r="A238" s="237" t="str">
        <f>name!E$12</f>
        <v>Elementary occupations</v>
      </c>
      <c r="B238" s="302">
        <v>0.23890552253955361</v>
      </c>
      <c r="C238" s="302">
        <v>0.11298591344719296</v>
      </c>
      <c r="D238" s="302">
        <v>0.12856514774344219</v>
      </c>
      <c r="E238" s="302">
        <f t="shared" si="105"/>
        <v>0.48045658373018874</v>
      </c>
      <c r="F238" s="303"/>
      <c r="G238" s="302">
        <v>8.8563747348340424E-2</v>
      </c>
      <c r="H238" s="302">
        <v>7.1594699484731794E-2</v>
      </c>
      <c r="I238" s="302">
        <v>4.2017546911426312E-2</v>
      </c>
      <c r="J238" s="302">
        <f t="shared" si="108"/>
        <v>0.20217599374449854</v>
      </c>
      <c r="K238" s="303"/>
      <c r="L238" s="302">
        <v>9.3538014539465739E-2</v>
      </c>
      <c r="M238" s="302">
        <v>5.4110883201722471E-2</v>
      </c>
      <c r="N238" s="302">
        <v>6.1803167992850495E-2</v>
      </c>
      <c r="O238" s="302">
        <f t="shared" si="107"/>
        <v>0.20945206573403871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8.746310959349735</v>
      </c>
      <c r="C240" s="311">
        <f t="shared" ref="C240:E240" si="109">SUM(C230:C238)</f>
        <v>1.1539867291241928</v>
      </c>
      <c r="D240" s="311">
        <f t="shared" si="109"/>
        <v>2.3167023115260443</v>
      </c>
      <c r="E240" s="311">
        <f t="shared" si="109"/>
        <v>12.216999999999974</v>
      </c>
      <c r="F240" s="311"/>
      <c r="G240" s="311">
        <f t="shared" ref="G240:J240" si="110">SUM(G230:G238)</f>
        <v>6.9240483026778374</v>
      </c>
      <c r="H240" s="311">
        <f t="shared" si="110"/>
        <v>1.141823337370456</v>
      </c>
      <c r="I240" s="311">
        <f t="shared" si="110"/>
        <v>1.0661283599517104</v>
      </c>
      <c r="J240" s="311">
        <f t="shared" si="110"/>
        <v>9.132000000000005</v>
      </c>
      <c r="K240" s="311"/>
      <c r="L240" s="311">
        <f t="shared" ref="L240:O240" si="111">SUM(L230:L238)</f>
        <v>7.6527011929505271</v>
      </c>
      <c r="M240" s="311">
        <f t="shared" si="111"/>
        <v>1.2458136859974795</v>
      </c>
      <c r="N240" s="311">
        <f t="shared" si="111"/>
        <v>1.2194851210520081</v>
      </c>
      <c r="O240" s="311">
        <f t="shared" si="111"/>
        <v>10.118000000000016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2.5898342347793788</v>
      </c>
      <c r="C247" s="302">
        <v>0.22070710189536588</v>
      </c>
      <c r="D247" s="302">
        <v>0.21803705476292576</v>
      </c>
      <c r="E247" s="302">
        <f>SUM(B247:D247)</f>
        <v>3.0285783914376703</v>
      </c>
      <c r="F247" s="303"/>
      <c r="G247" s="302">
        <v>2.402292969023089</v>
      </c>
      <c r="H247" s="302">
        <v>0.24541873070651413</v>
      </c>
      <c r="I247" s="302">
        <v>9.6516447804660274E-2</v>
      </c>
      <c r="J247" s="302">
        <f>SUM(G247:I247)</f>
        <v>2.7442281475342636</v>
      </c>
      <c r="K247" s="303"/>
      <c r="L247" s="302">
        <v>2.3395762718190567</v>
      </c>
      <c r="M247" s="302">
        <v>0.2861310658502248</v>
      </c>
      <c r="N247" s="302">
        <v>0.10850011609833234</v>
      </c>
      <c r="O247" s="302">
        <f>SUM(L247:N247)</f>
        <v>2.7342074537676142</v>
      </c>
    </row>
    <row r="248" spans="1:15" s="236" customFormat="1" x14ac:dyDescent="0.2">
      <c r="A248" s="237" t="str">
        <f>name!E$5</f>
        <v>Professional occupations</v>
      </c>
      <c r="B248" s="302">
        <v>3.0463443210239971</v>
      </c>
      <c r="C248" s="302">
        <v>0.16953029646204368</v>
      </c>
      <c r="D248" s="302">
        <v>0.26778258559857748</v>
      </c>
      <c r="E248" s="302">
        <f t="shared" ref="E248:E255" si="112">SUM(B248:D248)</f>
        <v>3.4836572030846185</v>
      </c>
      <c r="F248" s="303"/>
      <c r="G248" s="302">
        <v>3.3176586047746439</v>
      </c>
      <c r="H248" s="302">
        <v>0.18647564969093025</v>
      </c>
      <c r="I248" s="302">
        <v>0.10680008269175327</v>
      </c>
      <c r="J248" s="302">
        <f t="shared" ref="J248:J250" si="113">SUM(G248:I248)</f>
        <v>3.6109343371573273</v>
      </c>
      <c r="K248" s="303"/>
      <c r="L248" s="302">
        <v>3.8722613954053688</v>
      </c>
      <c r="M248" s="302">
        <v>0.21339679322982233</v>
      </c>
      <c r="N248" s="302">
        <v>0.10564914710789157</v>
      </c>
      <c r="O248" s="302">
        <f t="shared" ref="O248:O255" si="114">SUM(L248:N248)</f>
        <v>4.1913073357430832</v>
      </c>
    </row>
    <row r="249" spans="1:15" s="236" customFormat="1" x14ac:dyDescent="0.2">
      <c r="A249" s="237" t="str">
        <f>name!E$6</f>
        <v>Associate professional occupations</v>
      </c>
      <c r="B249" s="302">
        <v>3.2557043110276944</v>
      </c>
      <c r="C249" s="302">
        <v>0.36833792197518234</v>
      </c>
      <c r="D249" s="302">
        <v>0.31402059215005362</v>
      </c>
      <c r="E249" s="302">
        <f t="shared" si="112"/>
        <v>3.9380628251529304</v>
      </c>
      <c r="F249" s="303"/>
      <c r="G249" s="302">
        <v>3.0569851377326849</v>
      </c>
      <c r="H249" s="302">
        <v>0.32658102633529923</v>
      </c>
      <c r="I249" s="302">
        <v>0.13677210551214428</v>
      </c>
      <c r="J249" s="302">
        <f t="shared" si="113"/>
        <v>3.5203382695801286</v>
      </c>
      <c r="K249" s="303"/>
      <c r="L249" s="302">
        <v>2.7380962756043452</v>
      </c>
      <c r="M249" s="302">
        <v>0.3523713075970093</v>
      </c>
      <c r="N249" s="302">
        <v>0.12450820414268686</v>
      </c>
      <c r="O249" s="302">
        <f t="shared" si="114"/>
        <v>3.2149757873440414</v>
      </c>
    </row>
    <row r="250" spans="1:15" s="236" customFormat="1" x14ac:dyDescent="0.2">
      <c r="A250" s="237" t="str">
        <f>name!E$7</f>
        <v>Administrative and secretarial occupations</v>
      </c>
      <c r="B250" s="302">
        <v>3.4741835161911161</v>
      </c>
      <c r="C250" s="302">
        <v>1.5263330307327023</v>
      </c>
      <c r="D250" s="302">
        <v>4.5459084301653976E-2</v>
      </c>
      <c r="E250" s="302">
        <f t="shared" si="112"/>
        <v>5.0459756312254722</v>
      </c>
      <c r="F250" s="303"/>
      <c r="G250" s="302">
        <v>2.7985197010602265</v>
      </c>
      <c r="H250" s="302">
        <v>1.1548826271792281</v>
      </c>
      <c r="I250" s="302">
        <v>3.0441309813638656E-2</v>
      </c>
      <c r="J250" s="302">
        <f t="shared" si="113"/>
        <v>3.9838436380530933</v>
      </c>
      <c r="K250" s="303"/>
      <c r="L250" s="302">
        <v>2.006967543853396</v>
      </c>
      <c r="M250" s="302">
        <v>0.87236511174876907</v>
      </c>
      <c r="N250" s="302">
        <v>2.7418002680088815E-2</v>
      </c>
      <c r="O250" s="302">
        <f t="shared" si="114"/>
        <v>2.9067506582822542</v>
      </c>
    </row>
    <row r="251" spans="1:15" s="236" customFormat="1" x14ac:dyDescent="0.2">
      <c r="A251" s="237" t="str">
        <f>name!E$8</f>
        <v>Skilled trades occupations</v>
      </c>
      <c r="B251" s="302">
        <v>0.19962138414373867</v>
      </c>
      <c r="C251" s="302">
        <v>4.4264836733965966E-2</v>
      </c>
      <c r="D251" s="302">
        <v>0.11198619747342189</v>
      </c>
      <c r="E251" s="302">
        <f t="shared" si="112"/>
        <v>0.35587241835112654</v>
      </c>
      <c r="F251" s="303"/>
      <c r="G251" s="302">
        <v>0.13674893041748326</v>
      </c>
      <c r="H251" s="302">
        <v>2.1385509150071164E-2</v>
      </c>
      <c r="I251" s="302">
        <v>3.4962250110224483E-2</v>
      </c>
      <c r="J251" s="302">
        <f>SUM(G251:I251)</f>
        <v>0.19309668967777893</v>
      </c>
      <c r="K251" s="303"/>
      <c r="L251" s="302">
        <v>0.13134569070010541</v>
      </c>
      <c r="M251" s="302">
        <v>2.4587314533726635E-2</v>
      </c>
      <c r="N251" s="302">
        <v>3.880854529684772E-2</v>
      </c>
      <c r="O251" s="302">
        <f t="shared" si="114"/>
        <v>0.19474155053067976</v>
      </c>
    </row>
    <row r="252" spans="1:15" s="236" customFormat="1" x14ac:dyDescent="0.2">
      <c r="A252" s="237" t="str">
        <f>name!E$9</f>
        <v>Caring, leisure and other service occupations</v>
      </c>
      <c r="B252" s="302">
        <v>9.9829372212415016E-2</v>
      </c>
      <c r="C252" s="302">
        <v>1.5991574896266042E-2</v>
      </c>
      <c r="D252" s="302">
        <v>1.3271162243978733E-2</v>
      </c>
      <c r="E252" s="302">
        <f t="shared" si="112"/>
        <v>0.1290921093526598</v>
      </c>
      <c r="F252" s="303"/>
      <c r="G252" s="302">
        <v>8.8516392904390104E-2</v>
      </c>
      <c r="H252" s="302">
        <v>1.0537719075678739E-2</v>
      </c>
      <c r="I252" s="302">
        <v>1.403362658616391E-2</v>
      </c>
      <c r="J252" s="302">
        <f t="shared" ref="J252:J255" si="115">SUM(G252:I252)</f>
        <v>0.11308773856623275</v>
      </c>
      <c r="K252" s="303"/>
      <c r="L252" s="302">
        <v>0.1011733010113427</v>
      </c>
      <c r="M252" s="302">
        <v>8.8350374962118724E-3</v>
      </c>
      <c r="N252" s="302">
        <v>2.0718462407315331E-2</v>
      </c>
      <c r="O252" s="302">
        <f t="shared" si="114"/>
        <v>0.13072680091486991</v>
      </c>
    </row>
    <row r="253" spans="1:15" s="236" customFormat="1" x14ac:dyDescent="0.2">
      <c r="A253" s="237" t="str">
        <f>name!E$10</f>
        <v>Sales and customer service occupations</v>
      </c>
      <c r="B253" s="302">
        <v>0.81234040417479481</v>
      </c>
      <c r="C253" s="302">
        <v>0.41523545845307441</v>
      </c>
      <c r="D253" s="302">
        <v>6.1032613227923055E-2</v>
      </c>
      <c r="E253" s="302">
        <f t="shared" si="112"/>
        <v>1.2886084758557923</v>
      </c>
      <c r="F253" s="303"/>
      <c r="G253" s="302">
        <v>0.65586013800480947</v>
      </c>
      <c r="H253" s="302">
        <v>0.33914145531295592</v>
      </c>
      <c r="I253" s="302">
        <v>3.9801442731897722E-2</v>
      </c>
      <c r="J253" s="302">
        <f t="shared" si="115"/>
        <v>1.0348030360496632</v>
      </c>
      <c r="K253" s="303"/>
      <c r="L253" s="302">
        <v>0.68622954769733113</v>
      </c>
      <c r="M253" s="302">
        <v>0.39442547251267607</v>
      </c>
      <c r="N253" s="302">
        <v>3.418680431103388E-2</v>
      </c>
      <c r="O253" s="302">
        <f t="shared" si="114"/>
        <v>1.114841824521041</v>
      </c>
    </row>
    <row r="254" spans="1:15" s="236" customFormat="1" x14ac:dyDescent="0.2">
      <c r="A254" s="237" t="str">
        <f>name!E$11</f>
        <v>Process, plant and machine operatives</v>
      </c>
      <c r="B254" s="302">
        <v>8.6734685226256977E-2</v>
      </c>
      <c r="C254" s="302">
        <v>1.8701863805877537E-2</v>
      </c>
      <c r="D254" s="302">
        <v>4.1269980624439255E-2</v>
      </c>
      <c r="E254" s="302">
        <f t="shared" si="112"/>
        <v>0.14670652965657377</v>
      </c>
      <c r="F254" s="303"/>
      <c r="G254" s="302">
        <v>5.4957203895316456E-2</v>
      </c>
      <c r="H254" s="302">
        <v>9.1427334668539046E-3</v>
      </c>
      <c r="I254" s="302">
        <v>2.1161161826169131E-2</v>
      </c>
      <c r="J254" s="302">
        <f t="shared" si="115"/>
        <v>8.526109918833949E-2</v>
      </c>
      <c r="K254" s="303"/>
      <c r="L254" s="302">
        <v>6.2055852137046001E-2</v>
      </c>
      <c r="M254" s="302">
        <v>1.8997012019502619E-2</v>
      </c>
      <c r="N254" s="302">
        <v>3.3198700638382678E-2</v>
      </c>
      <c r="O254" s="302">
        <f t="shared" si="114"/>
        <v>0.1142515647949313</v>
      </c>
    </row>
    <row r="255" spans="1:15" s="236" customFormat="1" x14ac:dyDescent="0.2">
      <c r="A255" s="237" t="str">
        <f>name!E$12</f>
        <v>Elementary occupations</v>
      </c>
      <c r="B255" s="302">
        <v>0.21662043574436884</v>
      </c>
      <c r="C255" s="302">
        <v>6.9143827774165237E-2</v>
      </c>
      <c r="D255" s="302">
        <v>2.4682152364617106E-2</v>
      </c>
      <c r="E255" s="302">
        <f t="shared" si="112"/>
        <v>0.31044641588315119</v>
      </c>
      <c r="F255" s="303"/>
      <c r="G255" s="302">
        <v>0.13800874459424245</v>
      </c>
      <c r="H255" s="302">
        <v>3.9400318193702211E-2</v>
      </c>
      <c r="I255" s="302">
        <v>1.5997981405224269E-2</v>
      </c>
      <c r="J255" s="302">
        <f t="shared" si="115"/>
        <v>0.19340704419316893</v>
      </c>
      <c r="K255" s="303"/>
      <c r="L255" s="302">
        <v>0.12580236556054955</v>
      </c>
      <c r="M255" s="302">
        <v>3.1500734151954084E-2</v>
      </c>
      <c r="N255" s="302">
        <v>2.1893924389002756E-2</v>
      </c>
      <c r="O255" s="302">
        <f t="shared" si="114"/>
        <v>0.1791970241015064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13.781212664523762</v>
      </c>
      <c r="C257" s="311">
        <f t="shared" ref="C257:E257" si="116">SUM(C247:C255)</f>
        <v>2.8482459127286432</v>
      </c>
      <c r="D257" s="311">
        <f t="shared" si="116"/>
        <v>1.0975414227475908</v>
      </c>
      <c r="E257" s="311">
        <f t="shared" si="116"/>
        <v>17.726999999999997</v>
      </c>
      <c r="F257" s="311"/>
      <c r="G257" s="311">
        <f t="shared" ref="G257:J257" si="117">SUM(G247:G255)</f>
        <v>12.649547822406886</v>
      </c>
      <c r="H257" s="311">
        <f t="shared" si="117"/>
        <v>2.332965769111234</v>
      </c>
      <c r="I257" s="311">
        <f t="shared" si="117"/>
        <v>0.49648640848187597</v>
      </c>
      <c r="J257" s="311">
        <f t="shared" si="117"/>
        <v>15.478999999999996</v>
      </c>
      <c r="K257" s="311"/>
      <c r="L257" s="311">
        <f t="shared" ref="L257:O257" si="118">SUM(L247:L255)</f>
        <v>12.063508243788542</v>
      </c>
      <c r="M257" s="311">
        <f t="shared" si="118"/>
        <v>2.2026098491398964</v>
      </c>
      <c r="N257" s="311">
        <f t="shared" si="118"/>
        <v>0.51488190707158199</v>
      </c>
      <c r="O257" s="311">
        <f t="shared" si="118"/>
        <v>14.78100000000002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0.63936969939828969</v>
      </c>
      <c r="C264" s="302">
        <v>0.14266614906969119</v>
      </c>
      <c r="D264" s="302">
        <v>0.49910011954786704</v>
      </c>
      <c r="E264" s="302">
        <f>SUM(B264:D264)</f>
        <v>1.2811359680158478</v>
      </c>
      <c r="F264" s="303"/>
      <c r="G264" s="302">
        <v>1.0386422294369777</v>
      </c>
      <c r="H264" s="302">
        <v>0.12224333706513829</v>
      </c>
      <c r="I264" s="302">
        <v>0.35699199436212592</v>
      </c>
      <c r="J264" s="302">
        <f>SUM(G264:I264)</f>
        <v>1.5178775608642421</v>
      </c>
      <c r="K264" s="303"/>
      <c r="L264" s="302">
        <v>1.0513234026460705</v>
      </c>
      <c r="M264" s="302">
        <v>0.10951882011250667</v>
      </c>
      <c r="N264" s="302">
        <v>0.37187204909102894</v>
      </c>
      <c r="O264" s="302">
        <f>SUM(L264:N264)</f>
        <v>1.5327142718496061</v>
      </c>
    </row>
    <row r="265" spans="1:15" s="236" customFormat="1" x14ac:dyDescent="0.2">
      <c r="A265" s="237" t="str">
        <f>name!E$5</f>
        <v>Professional occupations</v>
      </c>
      <c r="B265" s="302">
        <v>0.57105623492240742</v>
      </c>
      <c r="C265" s="302">
        <v>0.14445918070849495</v>
      </c>
      <c r="D265" s="302">
        <v>0.13689674333992102</v>
      </c>
      <c r="E265" s="302">
        <f t="shared" ref="E265:E272" si="119">SUM(B265:D265)</f>
        <v>0.85241215897082334</v>
      </c>
      <c r="F265" s="303"/>
      <c r="G265" s="302">
        <v>1.08480757733372</v>
      </c>
      <c r="H265" s="302">
        <v>0.11808015535898356</v>
      </c>
      <c r="I265" s="302">
        <v>9.4975152205624538E-2</v>
      </c>
      <c r="J265" s="302">
        <f t="shared" ref="J265:J267" si="120">SUM(G265:I265)</f>
        <v>1.2978628848983282</v>
      </c>
      <c r="K265" s="303"/>
      <c r="L265" s="302">
        <v>1.0931399172416505</v>
      </c>
      <c r="M265" s="302">
        <v>0.10750472406425254</v>
      </c>
      <c r="N265" s="302">
        <v>5.7193105529123031E-2</v>
      </c>
      <c r="O265" s="302">
        <f t="shared" ref="O265:O272" si="121">SUM(L265:N265)</f>
        <v>1.2578377468350261</v>
      </c>
    </row>
    <row r="266" spans="1:15" s="236" customFormat="1" x14ac:dyDescent="0.2">
      <c r="A266" s="237" t="str">
        <f>name!E$6</f>
        <v>Associate professional occupations</v>
      </c>
      <c r="B266" s="302">
        <v>0.51343556867964268</v>
      </c>
      <c r="C266" s="302">
        <v>0.18033358721963827</v>
      </c>
      <c r="D266" s="302">
        <v>0.14884377823950351</v>
      </c>
      <c r="E266" s="302">
        <f t="shared" si="119"/>
        <v>0.84261293413878446</v>
      </c>
      <c r="F266" s="303"/>
      <c r="G266" s="302">
        <v>0.90227427375380242</v>
      </c>
      <c r="H266" s="302">
        <v>0.12782403851466892</v>
      </c>
      <c r="I266" s="302">
        <v>8.8421678622148184E-2</v>
      </c>
      <c r="J266" s="302">
        <f t="shared" si="120"/>
        <v>1.1185199908906194</v>
      </c>
      <c r="K266" s="303"/>
      <c r="L266" s="302">
        <v>0.80749339676944154</v>
      </c>
      <c r="M266" s="302">
        <v>0.10455302404967776</v>
      </c>
      <c r="N266" s="302">
        <v>6.0818483679724894E-2</v>
      </c>
      <c r="O266" s="302">
        <f t="shared" si="121"/>
        <v>0.97286490449884411</v>
      </c>
    </row>
    <row r="267" spans="1:15" s="236" customFormat="1" x14ac:dyDescent="0.2">
      <c r="A267" s="237" t="str">
        <f>name!E$7</f>
        <v>Administrative and secretarial occupations</v>
      </c>
      <c r="B267" s="302">
        <v>0.44985299098795639</v>
      </c>
      <c r="C267" s="302">
        <v>0.71077752031805497</v>
      </c>
      <c r="D267" s="302">
        <v>0.12313946074784141</v>
      </c>
      <c r="E267" s="302">
        <f t="shared" si="119"/>
        <v>1.2837699720538527</v>
      </c>
      <c r="F267" s="303"/>
      <c r="G267" s="302">
        <v>0.71297057186057911</v>
      </c>
      <c r="H267" s="302">
        <v>0.39633121003695049</v>
      </c>
      <c r="I267" s="302">
        <v>6.2012965559749694E-2</v>
      </c>
      <c r="J267" s="302">
        <f t="shared" si="120"/>
        <v>1.1713147474572794</v>
      </c>
      <c r="K267" s="303"/>
      <c r="L267" s="302">
        <v>0.46302183216669962</v>
      </c>
      <c r="M267" s="302">
        <v>0.27194228694276912</v>
      </c>
      <c r="N267" s="302">
        <v>5.033768178911182E-2</v>
      </c>
      <c r="O267" s="302">
        <f t="shared" si="121"/>
        <v>0.78530180089858048</v>
      </c>
    </row>
    <row r="268" spans="1:15" s="236" customFormat="1" x14ac:dyDescent="0.2">
      <c r="A268" s="237" t="str">
        <f>name!E$8</f>
        <v>Skilled trades occupations</v>
      </c>
      <c r="B268" s="302">
        <v>0.24923023856765181</v>
      </c>
      <c r="C268" s="302">
        <v>3.8517383687708649E-2</v>
      </c>
      <c r="D268" s="302">
        <v>0.37391260442068575</v>
      </c>
      <c r="E268" s="302">
        <f t="shared" si="119"/>
        <v>0.66166022667604618</v>
      </c>
      <c r="F268" s="303"/>
      <c r="G268" s="302">
        <v>0.28641007127158746</v>
      </c>
      <c r="H268" s="302">
        <v>1.9692394906931539E-2</v>
      </c>
      <c r="I268" s="302">
        <v>0.20530614519158799</v>
      </c>
      <c r="J268" s="302">
        <f>SUM(G268:I268)</f>
        <v>0.51140861137010696</v>
      </c>
      <c r="K268" s="303"/>
      <c r="L268" s="302">
        <v>0.30053336729875341</v>
      </c>
      <c r="M268" s="302">
        <v>2.5853563504454571E-2</v>
      </c>
      <c r="N268" s="302">
        <v>0.20544696705639609</v>
      </c>
      <c r="O268" s="302">
        <f t="shared" si="121"/>
        <v>0.531833897859604</v>
      </c>
    </row>
    <row r="269" spans="1:15" s="236" customFormat="1" x14ac:dyDescent="0.2">
      <c r="A269" s="237" t="str">
        <f>name!E$9</f>
        <v>Caring, leisure and other service occupations</v>
      </c>
      <c r="B269" s="302">
        <v>0.12824408671847823</v>
      </c>
      <c r="C269" s="302">
        <v>8.2666099392908629E-2</v>
      </c>
      <c r="D269" s="302">
        <v>5.4104835634985693E-2</v>
      </c>
      <c r="E269" s="302">
        <f t="shared" si="119"/>
        <v>0.26501502174637254</v>
      </c>
      <c r="F269" s="303"/>
      <c r="G269" s="302">
        <v>0.19504311746128941</v>
      </c>
      <c r="H269" s="302">
        <v>4.622743176800579E-2</v>
      </c>
      <c r="I269" s="302">
        <v>3.4452956713595301E-2</v>
      </c>
      <c r="J269" s="302">
        <f t="shared" ref="J269:J272" si="122">SUM(G269:I269)</f>
        <v>0.27572350594289052</v>
      </c>
      <c r="K269" s="303"/>
      <c r="L269" s="302">
        <v>0.19719157192399883</v>
      </c>
      <c r="M269" s="302">
        <v>3.6283868332782764E-2</v>
      </c>
      <c r="N269" s="302">
        <v>5.2921350726555925E-2</v>
      </c>
      <c r="O269" s="302">
        <f t="shared" si="121"/>
        <v>0.28639679098333753</v>
      </c>
    </row>
    <row r="270" spans="1:15" s="236" customFormat="1" x14ac:dyDescent="0.2">
      <c r="A270" s="237" t="str">
        <f>name!E$10</f>
        <v>Sales and customer service occupations</v>
      </c>
      <c r="B270" s="302">
        <v>0.29325803510376303</v>
      </c>
      <c r="C270" s="302">
        <v>0.27384867768227605</v>
      </c>
      <c r="D270" s="302">
        <v>0.13869468013840217</v>
      </c>
      <c r="E270" s="302">
        <f t="shared" si="119"/>
        <v>0.70580139292444122</v>
      </c>
      <c r="F270" s="303"/>
      <c r="G270" s="302">
        <v>0.41341626372690604</v>
      </c>
      <c r="H270" s="302">
        <v>0.1498904418960984</v>
      </c>
      <c r="I270" s="302">
        <v>7.2343122516646249E-2</v>
      </c>
      <c r="J270" s="302">
        <f t="shared" si="122"/>
        <v>0.63564982813965065</v>
      </c>
      <c r="K270" s="303"/>
      <c r="L270" s="302">
        <v>0.34535148985795422</v>
      </c>
      <c r="M270" s="302">
        <v>0.12879084262885312</v>
      </c>
      <c r="N270" s="302">
        <v>5.75048872281183E-2</v>
      </c>
      <c r="O270" s="302">
        <f t="shared" si="121"/>
        <v>0.53164721971492568</v>
      </c>
    </row>
    <row r="271" spans="1:15" s="236" customFormat="1" x14ac:dyDescent="0.2">
      <c r="A271" s="237" t="str">
        <f>name!E$11</f>
        <v>Process, plant and machine operatives</v>
      </c>
      <c r="B271" s="302">
        <v>8.2491764472988366E-2</v>
      </c>
      <c r="C271" s="302">
        <v>1.2747392712318055E-2</v>
      </c>
      <c r="D271" s="302">
        <v>1.4408204154002671E-2</v>
      </c>
      <c r="E271" s="302">
        <f t="shared" si="119"/>
        <v>0.10964736133930909</v>
      </c>
      <c r="F271" s="303"/>
      <c r="G271" s="302">
        <v>8.9853710509066362E-2</v>
      </c>
      <c r="H271" s="302">
        <v>6.5037489851100007E-3</v>
      </c>
      <c r="I271" s="302">
        <v>1.1377282950095137E-2</v>
      </c>
      <c r="J271" s="302">
        <f t="shared" si="122"/>
        <v>0.1077347424442715</v>
      </c>
      <c r="K271" s="303"/>
      <c r="L271" s="302">
        <v>8.0740786929313954E-2</v>
      </c>
      <c r="M271" s="302">
        <v>7.0693536767889248E-3</v>
      </c>
      <c r="N271" s="302">
        <v>1.3093823644905725E-2</v>
      </c>
      <c r="O271" s="302">
        <f t="shared" si="121"/>
        <v>0.10090396425100862</v>
      </c>
    </row>
    <row r="272" spans="1:15" s="236" customFormat="1" x14ac:dyDescent="0.2">
      <c r="A272" s="237" t="str">
        <f>name!E$12</f>
        <v>Elementary occupations</v>
      </c>
      <c r="B272" s="302">
        <v>0.11122390481144012</v>
      </c>
      <c r="C272" s="302">
        <v>0.10159323379141641</v>
      </c>
      <c r="D272" s="302">
        <v>6.4127825531668195E-2</v>
      </c>
      <c r="E272" s="302">
        <f t="shared" si="119"/>
        <v>0.27694496413452474</v>
      </c>
      <c r="F272" s="303"/>
      <c r="G272" s="302">
        <v>0.13580172857242939</v>
      </c>
      <c r="H272" s="302">
        <v>4.6785333941434075E-2</v>
      </c>
      <c r="I272" s="302">
        <v>3.032106547873685E-2</v>
      </c>
      <c r="J272" s="302">
        <f t="shared" si="122"/>
        <v>0.21290812799260034</v>
      </c>
      <c r="K272" s="303"/>
      <c r="L272" s="302">
        <v>0.11086607350883516</v>
      </c>
      <c r="M272" s="302">
        <v>1.6490787947345653E-2</v>
      </c>
      <c r="N272" s="302">
        <v>4.2142541652882365E-2</v>
      </c>
      <c r="O272" s="302">
        <f t="shared" si="121"/>
        <v>0.16949940310906317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3.038162523662618</v>
      </c>
      <c r="C274" s="311">
        <f t="shared" ref="C274:E274" si="123">SUM(C264:C272)</f>
        <v>1.6876092245825074</v>
      </c>
      <c r="D274" s="311">
        <f t="shared" si="123"/>
        <v>1.5532282517548774</v>
      </c>
      <c r="E274" s="311">
        <f t="shared" si="123"/>
        <v>6.2790000000000026</v>
      </c>
      <c r="F274" s="311"/>
      <c r="G274" s="311">
        <f t="shared" ref="G274:J274" si="124">SUM(G264:G272)</f>
        <v>4.8592195439263586</v>
      </c>
      <c r="H274" s="311">
        <f t="shared" si="124"/>
        <v>1.0335780924733209</v>
      </c>
      <c r="I274" s="311">
        <f t="shared" si="124"/>
        <v>0.95620236360030963</v>
      </c>
      <c r="J274" s="311">
        <f t="shared" si="124"/>
        <v>6.8489999999999887</v>
      </c>
      <c r="K274" s="311"/>
      <c r="L274" s="311">
        <f t="shared" ref="L274:O274" si="125">SUM(L264:L272)</f>
        <v>4.4496618383427178</v>
      </c>
      <c r="M274" s="311">
        <f t="shared" si="125"/>
        <v>0.80800727125943106</v>
      </c>
      <c r="N274" s="311">
        <f t="shared" si="125"/>
        <v>0.91133089039784709</v>
      </c>
      <c r="O274" s="311">
        <f t="shared" si="125"/>
        <v>6.1689999999999969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3.04970341255948</v>
      </c>
      <c r="C281" s="302">
        <v>0.47038843147365539</v>
      </c>
      <c r="D281" s="302">
        <v>1.0563293430073988</v>
      </c>
      <c r="E281" s="302">
        <f>SUM(B281:D281)</f>
        <v>4.576421187040534</v>
      </c>
      <c r="F281" s="303"/>
      <c r="G281" s="302">
        <v>3.5017052899101335</v>
      </c>
      <c r="H281" s="302">
        <v>0.95924099501704918</v>
      </c>
      <c r="I281" s="302">
        <v>1.1032643697846103</v>
      </c>
      <c r="J281" s="302">
        <f>SUM(G281:I281)</f>
        <v>5.5642106547117933</v>
      </c>
      <c r="K281" s="303"/>
      <c r="L281" s="302">
        <v>4.0173755433752847</v>
      </c>
      <c r="M281" s="302">
        <v>1.3288771810251685</v>
      </c>
      <c r="N281" s="302">
        <v>1.4575598664386744</v>
      </c>
      <c r="O281" s="302">
        <f>SUM(L281:N281)</f>
        <v>6.8038125908391276</v>
      </c>
    </row>
    <row r="282" spans="1:15" s="236" customFormat="1" x14ac:dyDescent="0.2">
      <c r="A282" s="237" t="str">
        <f>name!E$5</f>
        <v>Professional occupations</v>
      </c>
      <c r="B282" s="302">
        <v>7.4961277756227753</v>
      </c>
      <c r="C282" s="302">
        <v>0.92980757609870479</v>
      </c>
      <c r="D282" s="302">
        <v>3.5817640254589449</v>
      </c>
      <c r="E282" s="302">
        <f t="shared" ref="E282:E289" si="126">SUM(B282:D282)</f>
        <v>12.007699377180424</v>
      </c>
      <c r="F282" s="303"/>
      <c r="G282" s="302">
        <v>10.041862523540672</v>
      </c>
      <c r="H282" s="302">
        <v>1.69594623977481</v>
      </c>
      <c r="I282" s="302">
        <v>3.1236212818148807</v>
      </c>
      <c r="J282" s="302">
        <f t="shared" ref="J282:J284" si="127">SUM(G282:I282)</f>
        <v>14.861430045130362</v>
      </c>
      <c r="K282" s="303"/>
      <c r="L282" s="302">
        <v>12.905383878469264</v>
      </c>
      <c r="M282" s="302">
        <v>2.4003653598129495</v>
      </c>
      <c r="N282" s="302">
        <v>3.4753960883069741</v>
      </c>
      <c r="O282" s="302">
        <f t="shared" ref="O282:O289" si="128">SUM(L282:N282)</f>
        <v>18.78114532658919</v>
      </c>
    </row>
    <row r="283" spans="1:15" s="236" customFormat="1" x14ac:dyDescent="0.2">
      <c r="A283" s="237" t="str">
        <f>name!E$6</f>
        <v>Associate professional occupations</v>
      </c>
      <c r="B283" s="302">
        <v>3.7951858999212025</v>
      </c>
      <c r="C283" s="302">
        <v>0.73782597221966073</v>
      </c>
      <c r="D283" s="302">
        <v>1.6371544455187514</v>
      </c>
      <c r="E283" s="302">
        <f t="shared" si="126"/>
        <v>6.1701663176596142</v>
      </c>
      <c r="F283" s="303"/>
      <c r="G283" s="302">
        <v>4.6823697736172996</v>
      </c>
      <c r="H283" s="302">
        <v>1.1902466745769889</v>
      </c>
      <c r="I283" s="302">
        <v>1.6192417852852361</v>
      </c>
      <c r="J283" s="302">
        <f t="shared" si="127"/>
        <v>7.4918582334795243</v>
      </c>
      <c r="K283" s="303"/>
      <c r="L283" s="302">
        <v>4.998921062837006</v>
      </c>
      <c r="M283" s="302">
        <v>1.4801135671200554</v>
      </c>
      <c r="N283" s="302">
        <v>2.0340203185689161</v>
      </c>
      <c r="O283" s="302">
        <f t="shared" si="128"/>
        <v>8.5130549485259763</v>
      </c>
    </row>
    <row r="284" spans="1:15" s="236" customFormat="1" x14ac:dyDescent="0.2">
      <c r="A284" s="237" t="str">
        <f>name!E$7</f>
        <v>Administrative and secretarial occupations</v>
      </c>
      <c r="B284" s="302">
        <v>2.6001077120857077</v>
      </c>
      <c r="C284" s="302">
        <v>1.97145852791598</v>
      </c>
      <c r="D284" s="302">
        <v>0.83315573150921296</v>
      </c>
      <c r="E284" s="302">
        <f t="shared" si="126"/>
        <v>5.4047219715109005</v>
      </c>
      <c r="F284" s="303"/>
      <c r="G284" s="302">
        <v>2.8829913599070944</v>
      </c>
      <c r="H284" s="302">
        <v>2.6999155632001655</v>
      </c>
      <c r="I284" s="302">
        <v>0.99486397669948456</v>
      </c>
      <c r="J284" s="302">
        <f t="shared" si="127"/>
        <v>6.5777708998067439</v>
      </c>
      <c r="K284" s="303"/>
      <c r="L284" s="302">
        <v>2.209415445400944</v>
      </c>
      <c r="M284" s="302">
        <v>2.561252347156016</v>
      </c>
      <c r="N284" s="302">
        <v>0.95724084067152015</v>
      </c>
      <c r="O284" s="302">
        <f t="shared" si="128"/>
        <v>5.7279086332284805</v>
      </c>
    </row>
    <row r="285" spans="1:15" s="236" customFormat="1" x14ac:dyDescent="0.2">
      <c r="A285" s="237" t="str">
        <f>name!E$8</f>
        <v>Skilled trades occupations</v>
      </c>
      <c r="B285" s="302">
        <v>0.75844966992406471</v>
      </c>
      <c r="C285" s="302">
        <v>0.16207209323647651</v>
      </c>
      <c r="D285" s="302">
        <v>0.32859508437100865</v>
      </c>
      <c r="E285" s="302">
        <f t="shared" si="126"/>
        <v>1.2491168475315499</v>
      </c>
      <c r="F285" s="303"/>
      <c r="G285" s="302">
        <v>0.60940787352323145</v>
      </c>
      <c r="H285" s="302">
        <v>0.12653928134213227</v>
      </c>
      <c r="I285" s="302">
        <v>0.2126988195867914</v>
      </c>
      <c r="J285" s="302">
        <f>SUM(G285:I285)</f>
        <v>0.94864597445215515</v>
      </c>
      <c r="K285" s="303"/>
      <c r="L285" s="302">
        <v>0.62648535179508513</v>
      </c>
      <c r="M285" s="302">
        <v>0.19733502711703743</v>
      </c>
      <c r="N285" s="302">
        <v>0.33920857883757566</v>
      </c>
      <c r="O285" s="302">
        <f t="shared" si="128"/>
        <v>1.1630289577496982</v>
      </c>
    </row>
    <row r="286" spans="1:15" s="236" customFormat="1" x14ac:dyDescent="0.2">
      <c r="A286" s="237" t="str">
        <f>name!E$9</f>
        <v>Caring, leisure and other service occupations</v>
      </c>
      <c r="B286" s="302">
        <v>0.26106671609882137</v>
      </c>
      <c r="C286" s="302">
        <v>0.32403014714734812</v>
      </c>
      <c r="D286" s="302">
        <v>0.3447859821200937</v>
      </c>
      <c r="E286" s="302">
        <f t="shared" si="126"/>
        <v>0.9298828453662632</v>
      </c>
      <c r="F286" s="303"/>
      <c r="G286" s="302">
        <v>0.29346079964124333</v>
      </c>
      <c r="H286" s="302">
        <v>0.27426581231065333</v>
      </c>
      <c r="I286" s="302">
        <v>0.39538627168733709</v>
      </c>
      <c r="J286" s="302">
        <f t="shared" ref="J286:J289" si="129">SUM(G286:I286)</f>
        <v>0.96311288363923375</v>
      </c>
      <c r="K286" s="303"/>
      <c r="L286" s="302">
        <v>0.41390631876682432</v>
      </c>
      <c r="M286" s="302">
        <v>0.40142730415580397</v>
      </c>
      <c r="N286" s="302">
        <v>0.74394998257460443</v>
      </c>
      <c r="O286" s="302">
        <f t="shared" si="128"/>
        <v>1.5592836054972325</v>
      </c>
    </row>
    <row r="287" spans="1:15" s="236" customFormat="1" x14ac:dyDescent="0.2">
      <c r="A287" s="237" t="str">
        <f>name!E$10</f>
        <v>Sales and customer service occupations</v>
      </c>
      <c r="B287" s="302">
        <v>0.57039460223488569</v>
      </c>
      <c r="C287" s="302">
        <v>0.35806007568959891</v>
      </c>
      <c r="D287" s="302">
        <v>0.23535839233033082</v>
      </c>
      <c r="E287" s="302">
        <f t="shared" si="126"/>
        <v>1.1638130702548155</v>
      </c>
      <c r="F287" s="303"/>
      <c r="G287" s="302">
        <v>0.5985451206467205</v>
      </c>
      <c r="H287" s="302">
        <v>0.49584909021733437</v>
      </c>
      <c r="I287" s="302">
        <v>0.17680079638794013</v>
      </c>
      <c r="J287" s="302">
        <f t="shared" si="129"/>
        <v>1.2711950072519951</v>
      </c>
      <c r="K287" s="303"/>
      <c r="L287" s="302">
        <v>0.67620449391936421</v>
      </c>
      <c r="M287" s="302">
        <v>0.67017521997269047</v>
      </c>
      <c r="N287" s="302">
        <v>0.19804492564301515</v>
      </c>
      <c r="O287" s="302">
        <f t="shared" si="128"/>
        <v>1.5444246395350698</v>
      </c>
    </row>
    <row r="288" spans="1:15" s="236" customFormat="1" x14ac:dyDescent="0.2">
      <c r="A288" s="237" t="str">
        <f>name!E$11</f>
        <v>Process, plant and machine operatives</v>
      </c>
      <c r="B288" s="302">
        <v>0.35694335661346654</v>
      </c>
      <c r="C288" s="302">
        <v>0.14536384574164227</v>
      </c>
      <c r="D288" s="302">
        <v>0.10014592662363254</v>
      </c>
      <c r="E288" s="302">
        <f t="shared" si="126"/>
        <v>0.60245312897874137</v>
      </c>
      <c r="F288" s="303"/>
      <c r="G288" s="302">
        <v>0.25772584617740746</v>
      </c>
      <c r="H288" s="302">
        <v>0.16781820120225779</v>
      </c>
      <c r="I288" s="302">
        <v>9.388563819142251E-2</v>
      </c>
      <c r="J288" s="302">
        <f t="shared" si="129"/>
        <v>0.51942968557108771</v>
      </c>
      <c r="K288" s="303"/>
      <c r="L288" s="302">
        <v>0.30137685585375262</v>
      </c>
      <c r="M288" s="302">
        <v>0.30308388849350565</v>
      </c>
      <c r="N288" s="302">
        <v>0.14347879352123669</v>
      </c>
      <c r="O288" s="302">
        <f t="shared" si="128"/>
        <v>0.74793953786849499</v>
      </c>
    </row>
    <row r="289" spans="1:15" s="236" customFormat="1" x14ac:dyDescent="0.2">
      <c r="A289" s="237" t="str">
        <f>name!E$12</f>
        <v>Elementary occupations</v>
      </c>
      <c r="B289" s="302">
        <v>0.58786438540740249</v>
      </c>
      <c r="C289" s="302">
        <v>0.33363789552331458</v>
      </c>
      <c r="D289" s="302">
        <v>0.22322297354646212</v>
      </c>
      <c r="E289" s="302">
        <f t="shared" si="126"/>
        <v>1.1447252544771791</v>
      </c>
      <c r="F289" s="303"/>
      <c r="G289" s="302">
        <v>0.48688429319384535</v>
      </c>
      <c r="H289" s="302">
        <v>0.38834493117709612</v>
      </c>
      <c r="I289" s="302">
        <v>0.18511739158613988</v>
      </c>
      <c r="J289" s="302">
        <f t="shared" si="129"/>
        <v>1.0603466159570814</v>
      </c>
      <c r="K289" s="303"/>
      <c r="L289" s="302">
        <v>0.51401503934447534</v>
      </c>
      <c r="M289" s="302">
        <v>0.44399953762016137</v>
      </c>
      <c r="N289" s="302">
        <v>0.35438718320203616</v>
      </c>
      <c r="O289" s="302">
        <f t="shared" si="128"/>
        <v>1.3124017601666729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19.475843530467806</v>
      </c>
      <c r="C291" s="311">
        <f t="shared" ref="C291:E291" si="130">SUM(C281:C289)</f>
        <v>5.4326445650463819</v>
      </c>
      <c r="D291" s="311">
        <f t="shared" si="130"/>
        <v>8.3405119044858367</v>
      </c>
      <c r="E291" s="311">
        <f t="shared" si="130"/>
        <v>33.249000000000024</v>
      </c>
      <c r="F291" s="311"/>
      <c r="G291" s="311">
        <f t="shared" ref="G291:J291" si="131">SUM(G281:G289)</f>
        <v>23.354952880157647</v>
      </c>
      <c r="H291" s="311">
        <f t="shared" si="131"/>
        <v>7.9981667888184873</v>
      </c>
      <c r="I291" s="311">
        <f t="shared" si="131"/>
        <v>7.9048803310238425</v>
      </c>
      <c r="J291" s="311">
        <f t="shared" si="131"/>
        <v>39.257999999999981</v>
      </c>
      <c r="K291" s="311"/>
      <c r="L291" s="311">
        <f t="shared" ref="L291:O291" si="132">SUM(L281:L289)</f>
        <v>26.663083989762001</v>
      </c>
      <c r="M291" s="311">
        <f t="shared" si="132"/>
        <v>9.7866294324733882</v>
      </c>
      <c r="N291" s="311">
        <f t="shared" si="132"/>
        <v>9.7032865777645529</v>
      </c>
      <c r="O291" s="311">
        <f t="shared" si="132"/>
        <v>46.152999999999949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1.7216094922497269</v>
      </c>
      <c r="C298" s="302">
        <v>0.28524977534769486</v>
      </c>
      <c r="D298" s="302">
        <v>0.55896412714092869</v>
      </c>
      <c r="E298" s="302">
        <f>SUM(B298:D298)</f>
        <v>2.5658233947383504</v>
      </c>
      <c r="F298" s="303"/>
      <c r="G298" s="302">
        <v>1.8858753133977468</v>
      </c>
      <c r="H298" s="302">
        <v>0.37470442593238712</v>
      </c>
      <c r="I298" s="302">
        <v>0.81829267671582762</v>
      </c>
      <c r="J298" s="302">
        <f>SUM(G298:I298)</f>
        <v>3.0788724160459617</v>
      </c>
      <c r="K298" s="303"/>
      <c r="L298" s="302">
        <v>2.3166765729885319</v>
      </c>
      <c r="M298" s="302">
        <v>0.44987471531185369</v>
      </c>
      <c r="N298" s="302">
        <v>0.94433918543239015</v>
      </c>
      <c r="O298" s="302">
        <f>SUM(L298:N298)</f>
        <v>3.7108904737327757</v>
      </c>
    </row>
    <row r="299" spans="1:15" s="236" customFormat="1" x14ac:dyDescent="0.2">
      <c r="A299" s="237" t="str">
        <f>name!E$5</f>
        <v>Professional occupations</v>
      </c>
      <c r="B299" s="302">
        <v>1.8395942613861989</v>
      </c>
      <c r="C299" s="302">
        <v>0.51676509953278382</v>
      </c>
      <c r="D299" s="302">
        <v>0.39337369708105696</v>
      </c>
      <c r="E299" s="302">
        <f t="shared" ref="E299:E306" si="133">SUM(B299:D299)</f>
        <v>2.7497330580000394</v>
      </c>
      <c r="F299" s="303"/>
      <c r="G299" s="302">
        <v>2.3162958871617594</v>
      </c>
      <c r="H299" s="302">
        <v>0.64947781814757355</v>
      </c>
      <c r="I299" s="302">
        <v>0.53885613856584602</v>
      </c>
      <c r="J299" s="302">
        <f t="shared" ref="J299:J301" si="134">SUM(G299:I299)</f>
        <v>3.5046298438751791</v>
      </c>
      <c r="K299" s="303"/>
      <c r="L299" s="302">
        <v>3.1691092228445279</v>
      </c>
      <c r="M299" s="302">
        <v>0.85365349844937088</v>
      </c>
      <c r="N299" s="302">
        <v>0.47132801590549306</v>
      </c>
      <c r="O299" s="302">
        <f t="shared" ref="O299:O306" si="135">SUM(L299:N299)</f>
        <v>4.4940907371993912</v>
      </c>
    </row>
    <row r="300" spans="1:15" s="236" customFormat="1" x14ac:dyDescent="0.2">
      <c r="A300" s="237" t="str">
        <f>name!E$6</f>
        <v>Associate professional occupations</v>
      </c>
      <c r="B300" s="302">
        <v>2.129231120163209</v>
      </c>
      <c r="C300" s="302">
        <v>0.61569102455372493</v>
      </c>
      <c r="D300" s="302">
        <v>1.0234130558340269</v>
      </c>
      <c r="E300" s="302">
        <f t="shared" si="133"/>
        <v>3.7683352005509607</v>
      </c>
      <c r="F300" s="303"/>
      <c r="G300" s="302">
        <v>2.4186367544518927</v>
      </c>
      <c r="H300" s="302">
        <v>0.6818127600521332</v>
      </c>
      <c r="I300" s="302">
        <v>1.3777306024011566</v>
      </c>
      <c r="J300" s="302">
        <f t="shared" si="134"/>
        <v>4.4781801169051825</v>
      </c>
      <c r="K300" s="303"/>
      <c r="L300" s="302">
        <v>2.6425571479547711</v>
      </c>
      <c r="M300" s="302">
        <v>0.82120602342440974</v>
      </c>
      <c r="N300" s="302">
        <v>1.4185328179583898</v>
      </c>
      <c r="O300" s="302">
        <f t="shared" si="135"/>
        <v>4.882295989337571</v>
      </c>
    </row>
    <row r="301" spans="1:15" s="236" customFormat="1" x14ac:dyDescent="0.2">
      <c r="A301" s="237" t="str">
        <f>name!E$7</f>
        <v>Administrative and secretarial occupations</v>
      </c>
      <c r="B301" s="302">
        <v>1.4575531146859784</v>
      </c>
      <c r="C301" s="302">
        <v>1.4809402756737806</v>
      </c>
      <c r="D301" s="302">
        <v>0.2780543348417755</v>
      </c>
      <c r="E301" s="302">
        <f t="shared" si="133"/>
        <v>3.2165477252015346</v>
      </c>
      <c r="F301" s="303"/>
      <c r="G301" s="302">
        <v>1.4674860520422568</v>
      </c>
      <c r="H301" s="302">
        <v>1.4436319376914337</v>
      </c>
      <c r="I301" s="302">
        <v>0.3527112484268321</v>
      </c>
      <c r="J301" s="302">
        <f t="shared" si="134"/>
        <v>3.2638292381605227</v>
      </c>
      <c r="K301" s="303"/>
      <c r="L301" s="302">
        <v>1.2854195846703678</v>
      </c>
      <c r="M301" s="302">
        <v>1.6440279105205706</v>
      </c>
      <c r="N301" s="302">
        <v>0.39108842331939098</v>
      </c>
      <c r="O301" s="302">
        <f t="shared" si="135"/>
        <v>3.3205359185103296</v>
      </c>
    </row>
    <row r="302" spans="1:15" s="236" customFormat="1" x14ac:dyDescent="0.2">
      <c r="A302" s="237" t="str">
        <f>name!E$8</f>
        <v>Skilled trades occupations</v>
      </c>
      <c r="B302" s="302">
        <v>0.74184712221068438</v>
      </c>
      <c r="C302" s="302">
        <v>0.16821669395819511</v>
      </c>
      <c r="D302" s="302">
        <v>0.39758709506264728</v>
      </c>
      <c r="E302" s="302">
        <f t="shared" si="133"/>
        <v>1.3076509112315267</v>
      </c>
      <c r="F302" s="303"/>
      <c r="G302" s="302">
        <v>0.57707780369639494</v>
      </c>
      <c r="H302" s="302">
        <v>0.10484237661156831</v>
      </c>
      <c r="I302" s="302">
        <v>0.44419873218024614</v>
      </c>
      <c r="J302" s="302">
        <f>SUM(G302:I302)</f>
        <v>1.1261189124882094</v>
      </c>
      <c r="K302" s="303"/>
      <c r="L302" s="302">
        <v>0.61832728452425001</v>
      </c>
      <c r="M302" s="302">
        <v>0.15196230429628818</v>
      </c>
      <c r="N302" s="302">
        <v>0.46862942448882577</v>
      </c>
      <c r="O302" s="302">
        <f t="shared" si="135"/>
        <v>1.2389190133093639</v>
      </c>
    </row>
    <row r="303" spans="1:15" s="236" customFormat="1" x14ac:dyDescent="0.2">
      <c r="A303" s="237" t="str">
        <f>name!E$9</f>
        <v>Caring, leisure and other service occupations</v>
      </c>
      <c r="B303" s="302">
        <v>0.96989688891020931</v>
      </c>
      <c r="C303" s="302">
        <v>1.0703804921116082</v>
      </c>
      <c r="D303" s="302">
        <v>0.4164113136057197</v>
      </c>
      <c r="E303" s="302">
        <f t="shared" si="133"/>
        <v>2.456688694627537</v>
      </c>
      <c r="F303" s="303"/>
      <c r="G303" s="302">
        <v>0.98760313859030946</v>
      </c>
      <c r="H303" s="302">
        <v>0.96175975429063465</v>
      </c>
      <c r="I303" s="302">
        <v>0.62252876944600788</v>
      </c>
      <c r="J303" s="302">
        <f t="shared" ref="J303:J306" si="136">SUM(G303:I303)</f>
        <v>2.5718916623269519</v>
      </c>
      <c r="K303" s="303"/>
      <c r="L303" s="302">
        <v>1.2667000298675264</v>
      </c>
      <c r="M303" s="302">
        <v>1.0911683576464881</v>
      </c>
      <c r="N303" s="302">
        <v>0.74220984864737394</v>
      </c>
      <c r="O303" s="302">
        <f t="shared" si="135"/>
        <v>3.1000782361613886</v>
      </c>
    </row>
    <row r="304" spans="1:15" s="236" customFormat="1" x14ac:dyDescent="0.2">
      <c r="A304" s="237" t="str">
        <f>name!E$10</f>
        <v>Sales and customer service occupations</v>
      </c>
      <c r="B304" s="302">
        <v>0.78081688558775475</v>
      </c>
      <c r="C304" s="302">
        <v>0.74467923730360575</v>
      </c>
      <c r="D304" s="302">
        <v>0.19702206661828167</v>
      </c>
      <c r="E304" s="302">
        <f t="shared" si="133"/>
        <v>1.7225181895096422</v>
      </c>
      <c r="F304" s="303"/>
      <c r="G304" s="302">
        <v>0.76019569533693532</v>
      </c>
      <c r="H304" s="302">
        <v>0.69200044006396433</v>
      </c>
      <c r="I304" s="302">
        <v>0.20501499258208128</v>
      </c>
      <c r="J304" s="302">
        <f t="shared" si="136"/>
        <v>1.6572111279829809</v>
      </c>
      <c r="K304" s="303"/>
      <c r="L304" s="302">
        <v>0.90971242874285307</v>
      </c>
      <c r="M304" s="302">
        <v>1.0570365696566411</v>
      </c>
      <c r="N304" s="302">
        <v>0.18640454650172109</v>
      </c>
      <c r="O304" s="302">
        <f t="shared" si="135"/>
        <v>2.1531535449012154</v>
      </c>
    </row>
    <row r="305" spans="1:15" s="236" customFormat="1" x14ac:dyDescent="0.2">
      <c r="A305" s="237" t="str">
        <f>name!E$11</f>
        <v>Process, plant and machine operatives</v>
      </c>
      <c r="B305" s="302">
        <v>1.0688634472552114</v>
      </c>
      <c r="C305" s="302">
        <v>0.37961146011970454</v>
      </c>
      <c r="D305" s="302">
        <v>7.8912191356854428E-2</v>
      </c>
      <c r="E305" s="302">
        <f t="shared" si="133"/>
        <v>1.5273870987317704</v>
      </c>
      <c r="F305" s="303"/>
      <c r="G305" s="302">
        <v>0.82879421150853938</v>
      </c>
      <c r="H305" s="302">
        <v>0.30939077743310123</v>
      </c>
      <c r="I305" s="302">
        <v>0.11985086529266395</v>
      </c>
      <c r="J305" s="302">
        <f t="shared" si="136"/>
        <v>1.2580358542343046</v>
      </c>
      <c r="K305" s="303"/>
      <c r="L305" s="302">
        <v>0.96971207643544932</v>
      </c>
      <c r="M305" s="302">
        <v>0.4516469316389462</v>
      </c>
      <c r="N305" s="302">
        <v>0.14677853405081123</v>
      </c>
      <c r="O305" s="302">
        <f t="shared" si="135"/>
        <v>1.5681375421252068</v>
      </c>
    </row>
    <row r="306" spans="1:15" s="236" customFormat="1" x14ac:dyDescent="0.2">
      <c r="A306" s="237" t="str">
        <f>name!E$12</f>
        <v>Elementary occupations</v>
      </c>
      <c r="B306" s="302">
        <v>4.3714689159299143</v>
      </c>
      <c r="C306" s="302">
        <v>3.9877362410519051</v>
      </c>
      <c r="D306" s="302">
        <v>1.1181105704268131</v>
      </c>
      <c r="E306" s="302">
        <f t="shared" si="133"/>
        <v>9.4773157274086319</v>
      </c>
      <c r="F306" s="303"/>
      <c r="G306" s="302">
        <v>3.6783889599128057</v>
      </c>
      <c r="H306" s="302">
        <v>2.8353851975260285</v>
      </c>
      <c r="I306" s="302">
        <v>1.2174566705418426</v>
      </c>
      <c r="J306" s="302">
        <f t="shared" si="136"/>
        <v>7.731230827980677</v>
      </c>
      <c r="K306" s="303"/>
      <c r="L306" s="302">
        <v>4.3185504288730847</v>
      </c>
      <c r="M306" s="302">
        <v>2.4361993436283322</v>
      </c>
      <c r="N306" s="302">
        <v>1.7461487722213143</v>
      </c>
      <c r="O306" s="302">
        <f t="shared" si="135"/>
        <v>8.5008985447227303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15.080881248378887</v>
      </c>
      <c r="C308" s="311">
        <f t="shared" ref="C308:E308" si="137">SUM(C298:C306)</f>
        <v>9.2492702996530038</v>
      </c>
      <c r="D308" s="311">
        <f t="shared" si="137"/>
        <v>4.4618484519681036</v>
      </c>
      <c r="E308" s="311">
        <f t="shared" si="137"/>
        <v>28.791999999999994</v>
      </c>
      <c r="F308" s="311"/>
      <c r="G308" s="311">
        <f t="shared" ref="G308:J308" si="138">SUM(G298:G306)</f>
        <v>14.92035381609864</v>
      </c>
      <c r="H308" s="311">
        <f t="shared" si="138"/>
        <v>8.0530054877488251</v>
      </c>
      <c r="I308" s="311">
        <f t="shared" si="138"/>
        <v>5.6966406961525049</v>
      </c>
      <c r="J308" s="311">
        <f t="shared" si="138"/>
        <v>28.669999999999966</v>
      </c>
      <c r="K308" s="311"/>
      <c r="L308" s="311">
        <f t="shared" ref="L308:O308" si="139">SUM(L298:L306)</f>
        <v>17.496764776901365</v>
      </c>
      <c r="M308" s="311">
        <f t="shared" si="139"/>
        <v>8.9567756545729011</v>
      </c>
      <c r="N308" s="311">
        <f t="shared" si="139"/>
        <v>6.51545956852571</v>
      </c>
      <c r="O308" s="311">
        <f t="shared" si="139"/>
        <v>32.968999999999973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1.1759028414616155</v>
      </c>
      <c r="C315" s="302">
        <v>0.29803359491794967</v>
      </c>
      <c r="D315" s="302">
        <v>0.11849715580631172</v>
      </c>
      <c r="E315" s="302">
        <f>SUM(B315:D315)</f>
        <v>1.5924335921858768</v>
      </c>
      <c r="F315" s="303"/>
      <c r="G315" s="302">
        <v>1.2366024097103501</v>
      </c>
      <c r="H315" s="302">
        <v>0.38379357128548935</v>
      </c>
      <c r="I315" s="302">
        <v>0.14861608668194098</v>
      </c>
      <c r="J315" s="302">
        <f>SUM(G315:I315)</f>
        <v>1.7690120676777805</v>
      </c>
      <c r="K315" s="303"/>
      <c r="L315" s="302">
        <v>1.2153248778707966</v>
      </c>
      <c r="M315" s="302">
        <v>0.45490957487742167</v>
      </c>
      <c r="N315" s="302">
        <v>0.16870061968944702</v>
      </c>
      <c r="O315" s="302">
        <f>SUM(L315:N315)</f>
        <v>1.8389350724376652</v>
      </c>
    </row>
    <row r="316" spans="1:15" s="236" customFormat="1" x14ac:dyDescent="0.2">
      <c r="A316" s="237" t="str">
        <f>name!E$5</f>
        <v>Professional occupations</v>
      </c>
      <c r="B316" s="302">
        <v>2.8176385108767423</v>
      </c>
      <c r="C316" s="302">
        <v>0.8953687889193479</v>
      </c>
      <c r="D316" s="302">
        <v>0.36481657355666036</v>
      </c>
      <c r="E316" s="302">
        <f t="shared" ref="E316:E323" si="140">SUM(B316:D316)</f>
        <v>4.0778238733527505</v>
      </c>
      <c r="F316" s="303"/>
      <c r="G316" s="302">
        <v>3.4008630669939546</v>
      </c>
      <c r="H316" s="302">
        <v>1.0819097055697453</v>
      </c>
      <c r="I316" s="302">
        <v>0.414647458846575</v>
      </c>
      <c r="J316" s="302">
        <f t="shared" ref="J316:J318" si="141">SUM(G316:I316)</f>
        <v>4.8974202314102753</v>
      </c>
      <c r="K316" s="303"/>
      <c r="L316" s="302">
        <v>3.8541483942288188</v>
      </c>
      <c r="M316" s="302">
        <v>1.4072721149479508</v>
      </c>
      <c r="N316" s="302">
        <v>0.34494961133959784</v>
      </c>
      <c r="O316" s="302">
        <f t="shared" ref="O316:O323" si="142">SUM(L316:N316)</f>
        <v>5.6063701205163676</v>
      </c>
    </row>
    <row r="317" spans="1:15" s="236" customFormat="1" x14ac:dyDescent="0.2">
      <c r="A317" s="237" t="str">
        <f>name!E$6</f>
        <v>Associate professional occupations</v>
      </c>
      <c r="B317" s="302">
        <v>3.3474306654367982</v>
      </c>
      <c r="C317" s="302">
        <v>0.95205237364290585</v>
      </c>
      <c r="D317" s="302">
        <v>0.19846695357365235</v>
      </c>
      <c r="E317" s="302">
        <f t="shared" si="140"/>
        <v>4.497949992653357</v>
      </c>
      <c r="F317" s="303"/>
      <c r="G317" s="302">
        <v>3.6248677116510799</v>
      </c>
      <c r="H317" s="302">
        <v>0.9715444875873076</v>
      </c>
      <c r="I317" s="302">
        <v>0.17330909542325407</v>
      </c>
      <c r="J317" s="302">
        <f t="shared" si="141"/>
        <v>4.7697212946616414</v>
      </c>
      <c r="K317" s="303"/>
      <c r="L317" s="302">
        <v>3.7929902181918904</v>
      </c>
      <c r="M317" s="302">
        <v>1.1277954118754865</v>
      </c>
      <c r="N317" s="302">
        <v>0.15349229029913261</v>
      </c>
      <c r="O317" s="302">
        <f t="shared" si="142"/>
        <v>5.0742779203665087</v>
      </c>
    </row>
    <row r="318" spans="1:15" s="236" customFormat="1" x14ac:dyDescent="0.2">
      <c r="A318" s="237" t="str">
        <f>name!E$7</f>
        <v>Administrative and secretarial occupations</v>
      </c>
      <c r="B318" s="302">
        <v>2.0603262153049209</v>
      </c>
      <c r="C318" s="302">
        <v>2.2994803834469759</v>
      </c>
      <c r="D318" s="302">
        <v>6.5776445427035646E-2</v>
      </c>
      <c r="E318" s="302">
        <f t="shared" si="140"/>
        <v>4.4255830441789321</v>
      </c>
      <c r="F318" s="303"/>
      <c r="G318" s="302">
        <v>1.9028557953833354</v>
      </c>
      <c r="H318" s="302">
        <v>1.9826305575271466</v>
      </c>
      <c r="I318" s="302">
        <v>5.2370899129525354E-2</v>
      </c>
      <c r="J318" s="302">
        <f t="shared" si="141"/>
        <v>3.9378572520400072</v>
      </c>
      <c r="K318" s="303"/>
      <c r="L318" s="302">
        <v>1.1246933689201348</v>
      </c>
      <c r="M318" s="302">
        <v>1.6041844873033748</v>
      </c>
      <c r="N318" s="302">
        <v>4.287516835508328E-2</v>
      </c>
      <c r="O318" s="302">
        <f t="shared" si="142"/>
        <v>2.7717530245785928</v>
      </c>
    </row>
    <row r="319" spans="1:15" s="236" customFormat="1" x14ac:dyDescent="0.2">
      <c r="A319" s="237" t="str">
        <f>name!E$8</f>
        <v>Skilled trades occupations</v>
      </c>
      <c r="B319" s="302">
        <v>0.29925985316296538</v>
      </c>
      <c r="C319" s="302">
        <v>3.3714918374100296E-2</v>
      </c>
      <c r="D319" s="302">
        <v>8.052873857252496E-2</v>
      </c>
      <c r="E319" s="302">
        <f t="shared" si="140"/>
        <v>0.41350351010959063</v>
      </c>
      <c r="F319" s="303"/>
      <c r="G319" s="302">
        <v>0.22626938608865149</v>
      </c>
      <c r="H319" s="302">
        <v>2.5842569027844882E-2</v>
      </c>
      <c r="I319" s="302">
        <v>7.3449502824650889E-2</v>
      </c>
      <c r="J319" s="302">
        <f>SUM(G319:I319)</f>
        <v>0.32556145794114727</v>
      </c>
      <c r="K319" s="303"/>
      <c r="L319" s="302">
        <v>0.22456678760714985</v>
      </c>
      <c r="M319" s="302">
        <v>5.8199222187934906E-2</v>
      </c>
      <c r="N319" s="302">
        <v>8.4971441923347907E-2</v>
      </c>
      <c r="O319" s="302">
        <f t="shared" si="142"/>
        <v>0.36773745171843264</v>
      </c>
    </row>
    <row r="320" spans="1:15" s="236" customFormat="1" x14ac:dyDescent="0.2">
      <c r="A320" s="237" t="str">
        <f>name!E$9</f>
        <v>Caring, leisure and other service occupations</v>
      </c>
      <c r="B320" s="302">
        <v>0.44743069573291672</v>
      </c>
      <c r="C320" s="302">
        <v>0.54350413345714577</v>
      </c>
      <c r="D320" s="302">
        <v>6.8318056352276071E-2</v>
      </c>
      <c r="E320" s="302">
        <f t="shared" si="140"/>
        <v>1.0592528855423387</v>
      </c>
      <c r="F320" s="303"/>
      <c r="G320" s="302">
        <v>0.41680200738827</v>
      </c>
      <c r="H320" s="302">
        <v>0.48436180287856251</v>
      </c>
      <c r="I320" s="302">
        <v>6.919687323095515E-2</v>
      </c>
      <c r="J320" s="302">
        <f t="shared" ref="J320:J323" si="143">SUM(G320:I320)</f>
        <v>0.97036068349778759</v>
      </c>
      <c r="K320" s="303"/>
      <c r="L320" s="302">
        <v>0.4574916310864871</v>
      </c>
      <c r="M320" s="302">
        <v>0.52925745581960693</v>
      </c>
      <c r="N320" s="302">
        <v>6.6996232993997415E-2</v>
      </c>
      <c r="O320" s="302">
        <f t="shared" si="142"/>
        <v>1.0537453199000915</v>
      </c>
    </row>
    <row r="321" spans="1:15" s="236" customFormat="1" x14ac:dyDescent="0.2">
      <c r="A321" s="237" t="str">
        <f>name!E$10</f>
        <v>Sales and customer service occupations</v>
      </c>
      <c r="B321" s="302">
        <v>0.21380062528193297</v>
      </c>
      <c r="C321" s="302">
        <v>0.2177785559311185</v>
      </c>
      <c r="D321" s="302">
        <v>2.34416900156947E-2</v>
      </c>
      <c r="E321" s="302">
        <f t="shared" si="140"/>
        <v>0.45502087122874618</v>
      </c>
      <c r="F321" s="303"/>
      <c r="G321" s="302">
        <v>0.19945097266125408</v>
      </c>
      <c r="H321" s="302">
        <v>0.20497346403544719</v>
      </c>
      <c r="I321" s="302">
        <v>2.4577659786208305E-2</v>
      </c>
      <c r="J321" s="302">
        <f t="shared" si="143"/>
        <v>0.42900209648290955</v>
      </c>
      <c r="K321" s="303"/>
      <c r="L321" s="302">
        <v>0.20779339984503226</v>
      </c>
      <c r="M321" s="302">
        <v>0.26350965031478718</v>
      </c>
      <c r="N321" s="302">
        <v>2.6287269397736054E-2</v>
      </c>
      <c r="O321" s="302">
        <f t="shared" si="142"/>
        <v>0.4975903195575555</v>
      </c>
    </row>
    <row r="322" spans="1:15" s="236" customFormat="1" x14ac:dyDescent="0.2">
      <c r="A322" s="237" t="str">
        <f>name!E$11</f>
        <v>Process, plant and machine operatives</v>
      </c>
      <c r="B322" s="302">
        <v>0.20944164538762852</v>
      </c>
      <c r="C322" s="302">
        <v>8.7913545446074035E-2</v>
      </c>
      <c r="D322" s="302">
        <v>1.0819090683560481E-2</v>
      </c>
      <c r="E322" s="302">
        <f t="shared" si="140"/>
        <v>0.308174281517263</v>
      </c>
      <c r="F322" s="303"/>
      <c r="G322" s="302">
        <v>0.15015579293309733</v>
      </c>
      <c r="H322" s="302">
        <v>6.3825358629522225E-2</v>
      </c>
      <c r="I322" s="302">
        <v>1.9705644619261799E-2</v>
      </c>
      <c r="J322" s="302">
        <f t="shared" si="143"/>
        <v>0.23368679618188135</v>
      </c>
      <c r="K322" s="303"/>
      <c r="L322" s="302">
        <v>0.15429285089297282</v>
      </c>
      <c r="M322" s="302">
        <v>8.7215266166484839E-2</v>
      </c>
      <c r="N322" s="302">
        <v>3.7321308678443146E-2</v>
      </c>
      <c r="O322" s="302">
        <f t="shared" si="142"/>
        <v>0.27882942573790082</v>
      </c>
    </row>
    <row r="323" spans="1:15" s="236" customFormat="1" x14ac:dyDescent="0.2">
      <c r="A323" s="237" t="str">
        <f>name!E$12</f>
        <v>Elementary occupations</v>
      </c>
      <c r="B323" s="302">
        <v>0.33337245746999505</v>
      </c>
      <c r="C323" s="302">
        <v>0.33382972545938167</v>
      </c>
      <c r="D323" s="302">
        <v>1.4055766301747312E-2</v>
      </c>
      <c r="E323" s="302">
        <f t="shared" si="140"/>
        <v>0.68125794923112404</v>
      </c>
      <c r="F323" s="303"/>
      <c r="G323" s="302">
        <v>0.25086448185388904</v>
      </c>
      <c r="H323" s="302">
        <v>0.23141225917290867</v>
      </c>
      <c r="I323" s="302">
        <v>9.4101379079777184E-2</v>
      </c>
      <c r="J323" s="302">
        <f t="shared" si="143"/>
        <v>0.57637812010657496</v>
      </c>
      <c r="K323" s="303"/>
      <c r="L323" s="302">
        <v>0.21426503748548203</v>
      </c>
      <c r="M323" s="302">
        <v>0.19449995663140238</v>
      </c>
      <c r="N323" s="302">
        <v>0.17799635106996906</v>
      </c>
      <c r="O323" s="302">
        <f t="shared" si="142"/>
        <v>0.58676134518685341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10.904603510115516</v>
      </c>
      <c r="C325" s="311">
        <f t="shared" ref="C325:E325" si="144">SUM(C315:C323)</f>
        <v>5.6616760195950002</v>
      </c>
      <c r="D325" s="311">
        <f t="shared" si="144"/>
        <v>0.9447204702894636</v>
      </c>
      <c r="E325" s="311">
        <f t="shared" si="144"/>
        <v>17.510999999999981</v>
      </c>
      <c r="F325" s="311"/>
      <c r="G325" s="311">
        <f t="shared" ref="G325:J325" si="145">SUM(G315:G323)</f>
        <v>11.408731624663879</v>
      </c>
      <c r="H325" s="311">
        <f t="shared" si="145"/>
        <v>5.4302937757139746</v>
      </c>
      <c r="I325" s="311">
        <f t="shared" si="145"/>
        <v>1.0699745996221488</v>
      </c>
      <c r="J325" s="311">
        <f t="shared" si="145"/>
        <v>17.90900000000001</v>
      </c>
      <c r="K325" s="311"/>
      <c r="L325" s="311">
        <f t="shared" ref="L325:O325" si="146">SUM(L315:L323)</f>
        <v>11.245566566128764</v>
      </c>
      <c r="M325" s="311">
        <f t="shared" si="146"/>
        <v>5.7268431401244495</v>
      </c>
      <c r="N325" s="311">
        <f t="shared" si="146"/>
        <v>1.1035902937467543</v>
      </c>
      <c r="O325" s="311">
        <f t="shared" si="146"/>
        <v>18.075999999999969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0.33184430417735689</v>
      </c>
      <c r="C332" s="302">
        <v>0.17433801636949767</v>
      </c>
      <c r="D332" s="302">
        <v>0.16581090954807706</v>
      </c>
      <c r="E332" s="302">
        <f>SUM(B332:D332)</f>
        <v>0.67199323009493162</v>
      </c>
      <c r="F332" s="303"/>
      <c r="G332" s="302">
        <v>0.34750225277958463</v>
      </c>
      <c r="H332" s="302">
        <v>0.24419768017999013</v>
      </c>
      <c r="I332" s="302">
        <v>0.153304480421772</v>
      </c>
      <c r="J332" s="302">
        <f>SUM(G332:I332)</f>
        <v>0.74500441338134682</v>
      </c>
      <c r="K332" s="303"/>
      <c r="L332" s="302">
        <v>0.37818525740158793</v>
      </c>
      <c r="M332" s="302">
        <v>0.30569936293833744</v>
      </c>
      <c r="N332" s="302">
        <v>0.16460991658668792</v>
      </c>
      <c r="O332" s="302">
        <f>SUM(L332:N332)</f>
        <v>0.84849453692661325</v>
      </c>
    </row>
    <row r="333" spans="1:15" s="236" customFormat="1" x14ac:dyDescent="0.2">
      <c r="A333" s="237" t="str">
        <f>name!E$5</f>
        <v>Professional occupations</v>
      </c>
      <c r="B333" s="302">
        <v>7.4325237403036324</v>
      </c>
      <c r="C333" s="302">
        <v>4.9872999098147393</v>
      </c>
      <c r="D333" s="302">
        <v>1.2660834220787107</v>
      </c>
      <c r="E333" s="302">
        <f t="shared" ref="E333:E340" si="147">SUM(B333:D333)</f>
        <v>13.685907072197082</v>
      </c>
      <c r="F333" s="303"/>
      <c r="G333" s="302">
        <v>8.3242865705053628</v>
      </c>
      <c r="H333" s="302">
        <v>5.9105520551749491</v>
      </c>
      <c r="I333" s="302">
        <v>1.4275653580626591</v>
      </c>
      <c r="J333" s="302">
        <f t="shared" ref="J333:J335" si="148">SUM(G333:I333)</f>
        <v>15.662403983742969</v>
      </c>
      <c r="K333" s="303"/>
      <c r="L333" s="302">
        <v>9.4505470472584143</v>
      </c>
      <c r="M333" s="302">
        <v>7.5998624341249039</v>
      </c>
      <c r="N333" s="302">
        <v>1.5603241190422132</v>
      </c>
      <c r="O333" s="302">
        <f t="shared" ref="O333:O340" si="149">SUM(L333:N333)</f>
        <v>18.610733600425533</v>
      </c>
    </row>
    <row r="334" spans="1:15" s="236" customFormat="1" x14ac:dyDescent="0.2">
      <c r="A334" s="237" t="str">
        <f>name!E$6</f>
        <v>Associate professional occupations</v>
      </c>
      <c r="B334" s="302">
        <v>0.71351584072554464</v>
      </c>
      <c r="C334" s="302">
        <v>0.92392636463364763</v>
      </c>
      <c r="D334" s="302">
        <v>0.53449054929089512</v>
      </c>
      <c r="E334" s="302">
        <f t="shared" si="147"/>
        <v>2.1719327546500873</v>
      </c>
      <c r="F334" s="303"/>
      <c r="G334" s="302">
        <v>0.79410531498926507</v>
      </c>
      <c r="H334" s="302">
        <v>1.0939715980666458</v>
      </c>
      <c r="I334" s="302">
        <v>0.41813683398359852</v>
      </c>
      <c r="J334" s="302">
        <f t="shared" si="148"/>
        <v>2.3062137470395094</v>
      </c>
      <c r="K334" s="303"/>
      <c r="L334" s="302">
        <v>0.75946934808962485</v>
      </c>
      <c r="M334" s="302">
        <v>1.156550700332263</v>
      </c>
      <c r="N334" s="302">
        <v>0.45187382878778082</v>
      </c>
      <c r="O334" s="302">
        <f t="shared" si="149"/>
        <v>2.3678938772096689</v>
      </c>
    </row>
    <row r="335" spans="1:15" s="236" customFormat="1" x14ac:dyDescent="0.2">
      <c r="A335" s="237" t="str">
        <f>name!E$7</f>
        <v>Administrative and secretarial occupations</v>
      </c>
      <c r="B335" s="302">
        <v>0.40415137459059408</v>
      </c>
      <c r="C335" s="302">
        <v>0.92988614011094384</v>
      </c>
      <c r="D335" s="302">
        <v>5.7273623715271837E-2</v>
      </c>
      <c r="E335" s="302">
        <f t="shared" si="147"/>
        <v>1.3913111384168098</v>
      </c>
      <c r="F335" s="303"/>
      <c r="G335" s="302">
        <v>0.37468041399450902</v>
      </c>
      <c r="H335" s="302">
        <v>0.88990426565915615</v>
      </c>
      <c r="I335" s="302">
        <v>5.1961720363836131E-2</v>
      </c>
      <c r="J335" s="302">
        <f t="shared" si="148"/>
        <v>1.3165464000175011</v>
      </c>
      <c r="K335" s="303"/>
      <c r="L335" s="302">
        <v>0.21999328249643463</v>
      </c>
      <c r="M335" s="302">
        <v>0.39811492839364271</v>
      </c>
      <c r="N335" s="302">
        <v>3.4897550370391266E-2</v>
      </c>
      <c r="O335" s="302">
        <f t="shared" si="149"/>
        <v>0.6530057612604685</v>
      </c>
    </row>
    <row r="336" spans="1:15" s="236" customFormat="1" x14ac:dyDescent="0.2">
      <c r="A336" s="237" t="str">
        <f>name!E$8</f>
        <v>Skilled trades occupations</v>
      </c>
      <c r="B336" s="302">
        <v>0.20247133409200666</v>
      </c>
      <c r="C336" s="302">
        <v>0.14599962947701195</v>
      </c>
      <c r="D336" s="302">
        <v>3.2916042849769754E-2</v>
      </c>
      <c r="E336" s="302">
        <f t="shared" si="147"/>
        <v>0.38138700641878837</v>
      </c>
      <c r="F336" s="303"/>
      <c r="G336" s="302">
        <v>0.1528191295195809</v>
      </c>
      <c r="H336" s="302">
        <v>0.10909637299285589</v>
      </c>
      <c r="I336" s="302">
        <v>2.6911054651680276E-2</v>
      </c>
      <c r="J336" s="302">
        <f>SUM(G336:I336)</f>
        <v>0.28882655716411704</v>
      </c>
      <c r="K336" s="303"/>
      <c r="L336" s="302">
        <v>0.11252298117877581</v>
      </c>
      <c r="M336" s="302">
        <v>5.8976665598708802E-2</v>
      </c>
      <c r="N336" s="302">
        <v>5.1702242202661522E-2</v>
      </c>
      <c r="O336" s="302">
        <f t="shared" si="149"/>
        <v>0.22320188898014615</v>
      </c>
    </row>
    <row r="337" spans="1:15" s="236" customFormat="1" x14ac:dyDescent="0.2">
      <c r="A337" s="237" t="str">
        <f>name!E$9</f>
        <v>Caring, leisure and other service occupations</v>
      </c>
      <c r="B337" s="302">
        <v>2.148428198740453</v>
      </c>
      <c r="C337" s="302">
        <v>3.9394371761022571</v>
      </c>
      <c r="D337" s="302">
        <v>0.14151973297511358</v>
      </c>
      <c r="E337" s="302">
        <f t="shared" si="147"/>
        <v>6.2293851078178237</v>
      </c>
      <c r="F337" s="303"/>
      <c r="G337" s="302">
        <v>2.1109445613553546</v>
      </c>
      <c r="H337" s="302">
        <v>4.0183121155847017</v>
      </c>
      <c r="I337" s="302">
        <v>0.16648413848382335</v>
      </c>
      <c r="J337" s="302">
        <f t="shared" ref="J337:J340" si="150">SUM(G337:I337)</f>
        <v>6.295740815423879</v>
      </c>
      <c r="K337" s="303"/>
      <c r="L337" s="302">
        <v>2.7418199701635659</v>
      </c>
      <c r="M337" s="302">
        <v>4.0920996540972903</v>
      </c>
      <c r="N337" s="302">
        <v>0.27046426466606155</v>
      </c>
      <c r="O337" s="302">
        <f t="shared" si="149"/>
        <v>7.1043838889269182</v>
      </c>
    </row>
    <row r="338" spans="1:15" s="236" customFormat="1" x14ac:dyDescent="0.2">
      <c r="A338" s="237" t="str">
        <f>name!E$10</f>
        <v>Sales and customer service occupations</v>
      </c>
      <c r="B338" s="302">
        <v>4.3752473913623198E-2</v>
      </c>
      <c r="C338" s="302">
        <v>7.595018990418112E-2</v>
      </c>
      <c r="D338" s="302">
        <v>2.7667695058884931E-2</v>
      </c>
      <c r="E338" s="302">
        <f t="shared" si="147"/>
        <v>0.14737035887668926</v>
      </c>
      <c r="F338" s="303"/>
      <c r="G338" s="302">
        <v>4.0535932836954634E-2</v>
      </c>
      <c r="H338" s="302">
        <v>7.3369816839192942E-2</v>
      </c>
      <c r="I338" s="302">
        <v>1.6922010686729036E-2</v>
      </c>
      <c r="J338" s="302">
        <f t="shared" si="150"/>
        <v>0.13082776036287663</v>
      </c>
      <c r="K338" s="303"/>
      <c r="L338" s="302">
        <v>4.4855949948819404E-2</v>
      </c>
      <c r="M338" s="302">
        <v>6.4219194550425268E-2</v>
      </c>
      <c r="N338" s="302">
        <v>1.9968664159885796E-2</v>
      </c>
      <c r="O338" s="302">
        <f t="shared" si="149"/>
        <v>0.12904380865913045</v>
      </c>
    </row>
    <row r="339" spans="1:15" s="236" customFormat="1" x14ac:dyDescent="0.2">
      <c r="A339" s="237" t="str">
        <f>name!E$11</f>
        <v>Process, plant and machine operatives</v>
      </c>
      <c r="B339" s="302">
        <v>3.4291238956219827E-2</v>
      </c>
      <c r="C339" s="302">
        <v>6.7967320770631057E-2</v>
      </c>
      <c r="D339" s="302">
        <v>0.37118621449629113</v>
      </c>
      <c r="E339" s="302">
        <f t="shared" si="147"/>
        <v>0.47344477422314202</v>
      </c>
      <c r="F339" s="303"/>
      <c r="G339" s="302">
        <v>2.5582916217274765E-2</v>
      </c>
      <c r="H339" s="302">
        <v>5.1183192894930174E-2</v>
      </c>
      <c r="I339" s="302">
        <v>0.27071148027895586</v>
      </c>
      <c r="J339" s="302">
        <f t="shared" si="150"/>
        <v>0.3474775893911608</v>
      </c>
      <c r="K339" s="303"/>
      <c r="L339" s="302">
        <v>2.9239456499830983E-2</v>
      </c>
      <c r="M339" s="302">
        <v>5.8442781148762252E-2</v>
      </c>
      <c r="N339" s="302">
        <v>0.3010065800047973</v>
      </c>
      <c r="O339" s="302">
        <f t="shared" si="149"/>
        <v>0.38868881765339053</v>
      </c>
    </row>
    <row r="340" spans="1:15" s="236" customFormat="1" x14ac:dyDescent="0.2">
      <c r="A340" s="237" t="str">
        <f>name!E$12</f>
        <v>Elementary occupations</v>
      </c>
      <c r="B340" s="302">
        <v>0.27845656749968178</v>
      </c>
      <c r="C340" s="302">
        <v>1.4624316785049645</v>
      </c>
      <c r="D340" s="302">
        <v>7.3803113000306926E-3</v>
      </c>
      <c r="E340" s="302">
        <f t="shared" si="147"/>
        <v>1.7482685573046768</v>
      </c>
      <c r="F340" s="303"/>
      <c r="G340" s="302">
        <v>0.23854615766570206</v>
      </c>
      <c r="H340" s="302">
        <v>1.1453192382337922</v>
      </c>
      <c r="I340" s="302">
        <v>3.0933375771449059E-3</v>
      </c>
      <c r="J340" s="302">
        <f t="shared" si="150"/>
        <v>1.3869587334766391</v>
      </c>
      <c r="K340" s="303"/>
      <c r="L340" s="302">
        <v>0.33070177150146352</v>
      </c>
      <c r="M340" s="302">
        <v>0.49279015151261762</v>
      </c>
      <c r="N340" s="302">
        <v>5.0618969440394028E-3</v>
      </c>
      <c r="O340" s="302">
        <f t="shared" si="149"/>
        <v>0.8285538199581205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11.589435072999111</v>
      </c>
      <c r="C342" s="311">
        <f t="shared" ref="C342:E342" si="151">SUM(C332:C340)</f>
        <v>12.707236425687874</v>
      </c>
      <c r="D342" s="311">
        <f t="shared" si="151"/>
        <v>2.6043285013130446</v>
      </c>
      <c r="E342" s="311">
        <f t="shared" si="151"/>
        <v>26.901000000000032</v>
      </c>
      <c r="F342" s="311"/>
      <c r="G342" s="311">
        <f t="shared" ref="G342:J342" si="152">SUM(G332:G340)</f>
        <v>12.40900324986359</v>
      </c>
      <c r="H342" s="311">
        <f t="shared" si="152"/>
        <v>13.535906335626214</v>
      </c>
      <c r="I342" s="311">
        <f t="shared" si="152"/>
        <v>2.5350904145101989</v>
      </c>
      <c r="J342" s="311">
        <f t="shared" si="152"/>
        <v>28.480000000000004</v>
      </c>
      <c r="K342" s="311"/>
      <c r="L342" s="311">
        <f t="shared" ref="L342:O342" si="153">SUM(L332:L340)</f>
        <v>14.067335064538517</v>
      </c>
      <c r="M342" s="311">
        <f t="shared" si="153"/>
        <v>14.22675587269695</v>
      </c>
      <c r="N342" s="311">
        <f t="shared" si="153"/>
        <v>2.8599090627645189</v>
      </c>
      <c r="O342" s="311">
        <f t="shared" si="153"/>
        <v>31.153999999999993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1.0347564190422542</v>
      </c>
      <c r="C349" s="302">
        <v>0.48935925733527791</v>
      </c>
      <c r="D349" s="302">
        <v>0.29804702592250315</v>
      </c>
      <c r="E349" s="302">
        <f>SUM(B349:D349)</f>
        <v>1.8221627023000353</v>
      </c>
      <c r="F349" s="303"/>
      <c r="G349" s="302">
        <v>1.0843988824067283</v>
      </c>
      <c r="H349" s="302">
        <v>0.62044802192686077</v>
      </c>
      <c r="I349" s="302">
        <v>0.37441599090692784</v>
      </c>
      <c r="J349" s="302">
        <f>SUM(G349:I349)</f>
        <v>2.0792628952405172</v>
      </c>
      <c r="K349" s="303"/>
      <c r="L349" s="302">
        <v>1.4258506967565201</v>
      </c>
      <c r="M349" s="302">
        <v>0.85807140964317297</v>
      </c>
      <c r="N349" s="302">
        <v>0.43635746340425308</v>
      </c>
      <c r="O349" s="302">
        <f>SUM(L349:N349)</f>
        <v>2.7202795698039459</v>
      </c>
    </row>
    <row r="350" spans="1:15" s="236" customFormat="1" x14ac:dyDescent="0.2">
      <c r="A350" s="237" t="str">
        <f>name!E$5</f>
        <v>Professional occupations</v>
      </c>
      <c r="B350" s="302">
        <v>7.0686620083742184</v>
      </c>
      <c r="C350" s="302">
        <v>4.2673488555391303</v>
      </c>
      <c r="D350" s="302">
        <v>1.6041923895621992</v>
      </c>
      <c r="E350" s="302">
        <f t="shared" ref="E350:E357" si="154">SUM(B350:D350)</f>
        <v>12.940203253475547</v>
      </c>
      <c r="F350" s="303"/>
      <c r="G350" s="302">
        <v>7.9840382661245659</v>
      </c>
      <c r="H350" s="302">
        <v>4.8128507404799619</v>
      </c>
      <c r="I350" s="302">
        <v>1.6467468535229095</v>
      </c>
      <c r="J350" s="302">
        <f t="shared" ref="J350:J352" si="155">SUM(G350:I350)</f>
        <v>14.443635860127436</v>
      </c>
      <c r="K350" s="303"/>
      <c r="L350" s="302">
        <v>10.923813346973237</v>
      </c>
      <c r="M350" s="302">
        <v>6.3083317767403084</v>
      </c>
      <c r="N350" s="302">
        <v>2.0137023703037036</v>
      </c>
      <c r="O350" s="302">
        <f t="shared" ref="O350:O357" si="156">SUM(L350:N350)</f>
        <v>19.245847494017248</v>
      </c>
    </row>
    <row r="351" spans="1:15" s="236" customFormat="1" x14ac:dyDescent="0.2">
      <c r="A351" s="237" t="str">
        <f>name!E$6</f>
        <v>Associate professional occupations</v>
      </c>
      <c r="B351" s="302">
        <v>2.6666587415247731</v>
      </c>
      <c r="C351" s="302">
        <v>2.2256229954529916</v>
      </c>
      <c r="D351" s="302">
        <v>0.72606311786285094</v>
      </c>
      <c r="E351" s="302">
        <f t="shared" si="154"/>
        <v>5.6183448548406156</v>
      </c>
      <c r="F351" s="303"/>
      <c r="G351" s="302">
        <v>2.922080980997448</v>
      </c>
      <c r="H351" s="302">
        <v>2.4714156172502677</v>
      </c>
      <c r="I351" s="302">
        <v>0.53530748856581023</v>
      </c>
      <c r="J351" s="302">
        <f t="shared" si="155"/>
        <v>5.9288040868135257</v>
      </c>
      <c r="K351" s="303"/>
      <c r="L351" s="302">
        <v>3.5618521179992961</v>
      </c>
      <c r="M351" s="302">
        <v>2.8287347103176779</v>
      </c>
      <c r="N351" s="302">
        <v>0.75669330277490721</v>
      </c>
      <c r="O351" s="302">
        <f t="shared" si="156"/>
        <v>7.1472801310918808</v>
      </c>
    </row>
    <row r="352" spans="1:15" s="236" customFormat="1" x14ac:dyDescent="0.2">
      <c r="A352" s="237" t="str">
        <f>name!E$7</f>
        <v>Administrative and secretarial occupations</v>
      </c>
      <c r="B352" s="302">
        <v>1.2987743448626903</v>
      </c>
      <c r="C352" s="302">
        <v>2.0731982828043831</v>
      </c>
      <c r="D352" s="302">
        <v>0.14998930574851188</v>
      </c>
      <c r="E352" s="302">
        <f t="shared" si="154"/>
        <v>3.5219619334155854</v>
      </c>
      <c r="F352" s="303"/>
      <c r="G352" s="302">
        <v>1.209992231656208</v>
      </c>
      <c r="H352" s="302">
        <v>1.784317672297721</v>
      </c>
      <c r="I352" s="302">
        <v>8.8255154513801642E-2</v>
      </c>
      <c r="J352" s="302">
        <f t="shared" si="155"/>
        <v>3.0825650584677304</v>
      </c>
      <c r="K352" s="303"/>
      <c r="L352" s="302">
        <v>1.0679797485297096</v>
      </c>
      <c r="M352" s="302">
        <v>0.84813614101172408</v>
      </c>
      <c r="N352" s="302">
        <v>6.7669077470404196E-2</v>
      </c>
      <c r="O352" s="302">
        <f t="shared" si="156"/>
        <v>1.9837849670118379</v>
      </c>
    </row>
    <row r="353" spans="1:15" s="236" customFormat="1" x14ac:dyDescent="0.2">
      <c r="A353" s="237" t="str">
        <f>name!E$8</f>
        <v>Skilled trades occupations</v>
      </c>
      <c r="B353" s="302">
        <v>0.1865869657399743</v>
      </c>
      <c r="C353" s="302">
        <v>0.24638208248553881</v>
      </c>
      <c r="D353" s="302">
        <v>0.11933554667069951</v>
      </c>
      <c r="E353" s="302">
        <f t="shared" si="154"/>
        <v>0.55230459489621264</v>
      </c>
      <c r="F353" s="303"/>
      <c r="G353" s="302">
        <v>0.13730987716024293</v>
      </c>
      <c r="H353" s="302">
        <v>0.16759506698621288</v>
      </c>
      <c r="I353" s="302">
        <v>0.12983285218057181</v>
      </c>
      <c r="J353" s="302">
        <f>SUM(G353:I353)</f>
        <v>0.43473779632702758</v>
      </c>
      <c r="K353" s="303"/>
      <c r="L353" s="302">
        <v>0.10075588226347279</v>
      </c>
      <c r="M353" s="302">
        <v>0.15485131997053361</v>
      </c>
      <c r="N353" s="302">
        <v>0.14761838021763551</v>
      </c>
      <c r="O353" s="302">
        <f t="shared" si="156"/>
        <v>0.40322558245164192</v>
      </c>
    </row>
    <row r="354" spans="1:15" s="236" customFormat="1" x14ac:dyDescent="0.2">
      <c r="A354" s="237" t="str">
        <f>name!E$9</f>
        <v>Caring, leisure and other service occupations</v>
      </c>
      <c r="B354" s="302">
        <v>5.8885872102007752</v>
      </c>
      <c r="C354" s="302">
        <v>7.6446611188976608</v>
      </c>
      <c r="D354" s="302">
        <v>1.4381825428883379</v>
      </c>
      <c r="E354" s="302">
        <f t="shared" si="154"/>
        <v>14.971430871986774</v>
      </c>
      <c r="F354" s="303"/>
      <c r="G354" s="302">
        <v>5.905161942465166</v>
      </c>
      <c r="H354" s="302">
        <v>7.0874485597978332</v>
      </c>
      <c r="I354" s="302">
        <v>1.1934562013188523</v>
      </c>
      <c r="J354" s="302">
        <f t="shared" ref="J354:J357" si="157">SUM(G354:I354)</f>
        <v>14.186066703581851</v>
      </c>
      <c r="K354" s="303"/>
      <c r="L354" s="302">
        <v>7.4857834525490494</v>
      </c>
      <c r="M354" s="302">
        <v>8.3652701866281181</v>
      </c>
      <c r="N354" s="302">
        <v>1.5619836606980286</v>
      </c>
      <c r="O354" s="302">
        <f t="shared" si="156"/>
        <v>17.413037299875196</v>
      </c>
    </row>
    <row r="355" spans="1:15" s="236" customFormat="1" x14ac:dyDescent="0.2">
      <c r="A355" s="237" t="str">
        <f>name!E$10</f>
        <v>Sales and customer service occupations</v>
      </c>
      <c r="B355" s="302">
        <v>0.21077685271208371</v>
      </c>
      <c r="C355" s="302">
        <v>0.27455938577882633</v>
      </c>
      <c r="D355" s="302">
        <v>5.7143773301175961E-2</v>
      </c>
      <c r="E355" s="302">
        <f t="shared" si="154"/>
        <v>0.54248001179208594</v>
      </c>
      <c r="F355" s="303"/>
      <c r="G355" s="302">
        <v>0.19403064924273364</v>
      </c>
      <c r="H355" s="302">
        <v>0.23661285694170617</v>
      </c>
      <c r="I355" s="302">
        <v>3.5434825645235216E-2</v>
      </c>
      <c r="J355" s="302">
        <f t="shared" si="157"/>
        <v>0.46607833182967501</v>
      </c>
      <c r="K355" s="303"/>
      <c r="L355" s="302">
        <v>0.24334072822451161</v>
      </c>
      <c r="M355" s="302">
        <v>0.27464412463438831</v>
      </c>
      <c r="N355" s="302">
        <v>5.0283761353224363E-2</v>
      </c>
      <c r="O355" s="302">
        <f t="shared" si="156"/>
        <v>0.56826861421212427</v>
      </c>
    </row>
    <row r="356" spans="1:15" s="236" customFormat="1" x14ac:dyDescent="0.2">
      <c r="A356" s="237" t="str">
        <f>name!E$11</f>
        <v>Process, plant and machine operatives</v>
      </c>
      <c r="B356" s="302">
        <v>5.8567347351891091E-2</v>
      </c>
      <c r="C356" s="302">
        <v>0.23046758040052603</v>
      </c>
      <c r="D356" s="302">
        <v>2.2592272571542032E-2</v>
      </c>
      <c r="E356" s="302">
        <f t="shared" si="154"/>
        <v>0.31162720032395919</v>
      </c>
      <c r="F356" s="303"/>
      <c r="G356" s="302">
        <v>4.1784814329132433E-2</v>
      </c>
      <c r="H356" s="302">
        <v>0.17053937292622659</v>
      </c>
      <c r="I356" s="302">
        <v>2.6418230922573109E-2</v>
      </c>
      <c r="J356" s="302">
        <f t="shared" si="157"/>
        <v>0.23874241817793213</v>
      </c>
      <c r="K356" s="303"/>
      <c r="L356" s="302">
        <v>2.8724932001830565E-2</v>
      </c>
      <c r="M356" s="302">
        <v>0.17807271805065114</v>
      </c>
      <c r="N356" s="302">
        <v>2.6037720132094173E-2</v>
      </c>
      <c r="O356" s="302">
        <f t="shared" si="156"/>
        <v>0.2328353701845759</v>
      </c>
    </row>
    <row r="357" spans="1:15" s="236" customFormat="1" x14ac:dyDescent="0.2">
      <c r="A357" s="237" t="str">
        <f>name!E$12</f>
        <v>Elementary occupations</v>
      </c>
      <c r="B357" s="302">
        <v>0.3049458142157791</v>
      </c>
      <c r="C357" s="302">
        <v>1.0439118772753169</v>
      </c>
      <c r="D357" s="302">
        <v>6.6626885478045364E-2</v>
      </c>
      <c r="E357" s="302">
        <f t="shared" si="154"/>
        <v>1.4154845769691413</v>
      </c>
      <c r="F357" s="303"/>
      <c r="G357" s="302">
        <v>0.24731524443352265</v>
      </c>
      <c r="H357" s="302">
        <v>0.713751541286469</v>
      </c>
      <c r="I357" s="302">
        <v>3.1040063714268141E-2</v>
      </c>
      <c r="J357" s="302">
        <f t="shared" si="157"/>
        <v>0.99210684943425986</v>
      </c>
      <c r="K357" s="303"/>
      <c r="L357" s="302">
        <v>0.30017216458354834</v>
      </c>
      <c r="M357" s="302">
        <v>0.30652346806789205</v>
      </c>
      <c r="N357" s="302">
        <v>8.6745338700103689E-2</v>
      </c>
      <c r="O357" s="302">
        <f t="shared" si="156"/>
        <v>0.69344097135154403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18.718315704024434</v>
      </c>
      <c r="C359" s="311">
        <f t="shared" ref="C359:E359" si="158">SUM(C349:C357)</f>
        <v>18.49551143596965</v>
      </c>
      <c r="D359" s="311">
        <f t="shared" si="158"/>
        <v>4.482172860005865</v>
      </c>
      <c r="E359" s="311">
        <f t="shared" si="158"/>
        <v>41.695999999999962</v>
      </c>
      <c r="F359" s="311"/>
      <c r="G359" s="311">
        <f t="shared" ref="G359:J359" si="159">SUM(G349:G357)</f>
        <v>19.726112888815752</v>
      </c>
      <c r="H359" s="311">
        <f t="shared" si="159"/>
        <v>18.064979449893261</v>
      </c>
      <c r="I359" s="311">
        <f t="shared" si="159"/>
        <v>4.0609076612909503</v>
      </c>
      <c r="J359" s="311">
        <f t="shared" si="159"/>
        <v>41.851999999999954</v>
      </c>
      <c r="K359" s="311"/>
      <c r="L359" s="311">
        <f t="shared" ref="L359:O359" si="160">SUM(L349:L357)</f>
        <v>25.138273069881173</v>
      </c>
      <c r="M359" s="311">
        <f t="shared" si="160"/>
        <v>20.122635855064466</v>
      </c>
      <c r="N359" s="311">
        <f t="shared" si="160"/>
        <v>5.1470910750543544</v>
      </c>
      <c r="O359" s="311">
        <f t="shared" si="160"/>
        <v>50.407999999999987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0.38179127065895502</v>
      </c>
      <c r="C366" s="302">
        <v>0.10773270489663769</v>
      </c>
      <c r="D366" s="302">
        <v>0.29888601701547102</v>
      </c>
      <c r="E366" s="302">
        <f>SUM(B366:D366)</f>
        <v>0.7884099925710637</v>
      </c>
      <c r="F366" s="303"/>
      <c r="G366" s="302">
        <v>0.41582892252381226</v>
      </c>
      <c r="H366" s="302">
        <v>0.16492219227980737</v>
      </c>
      <c r="I366" s="302">
        <v>0.29527242398215731</v>
      </c>
      <c r="J366" s="302">
        <f>SUM(G366:I366)</f>
        <v>0.87602353878577688</v>
      </c>
      <c r="K366" s="303"/>
      <c r="L366" s="302">
        <v>0.61191469079006577</v>
      </c>
      <c r="M366" s="302">
        <v>0.32901946752136096</v>
      </c>
      <c r="N366" s="302">
        <v>0.47456337309620644</v>
      </c>
      <c r="O366" s="302">
        <f>SUM(L366:N366)</f>
        <v>1.4154975314076332</v>
      </c>
    </row>
    <row r="367" spans="1:15" s="236" customFormat="1" x14ac:dyDescent="0.2">
      <c r="A367" s="237" t="str">
        <f>name!E$5</f>
        <v>Professional occupations</v>
      </c>
      <c r="B367" s="302">
        <v>0.54924596171819484</v>
      </c>
      <c r="C367" s="302">
        <v>0.28439945096146674</v>
      </c>
      <c r="D367" s="302">
        <v>0.59272725348162592</v>
      </c>
      <c r="E367" s="302">
        <f t="shared" ref="E367:E374" si="161">SUM(B367:D367)</f>
        <v>1.4263726661612874</v>
      </c>
      <c r="F367" s="303"/>
      <c r="G367" s="302">
        <v>0.61328940101628182</v>
      </c>
      <c r="H367" s="302">
        <v>0.43084928309909859</v>
      </c>
      <c r="I367" s="302">
        <v>0.53544537339505616</v>
      </c>
      <c r="J367" s="302">
        <f t="shared" ref="J367:J369" si="162">SUM(G367:I367)</f>
        <v>1.5795840575104365</v>
      </c>
      <c r="K367" s="303"/>
      <c r="L367" s="302">
        <v>0.93115576220789964</v>
      </c>
      <c r="M367" s="302">
        <v>0.80625629363560258</v>
      </c>
      <c r="N367" s="302">
        <v>0.65875229419518544</v>
      </c>
      <c r="O367" s="302">
        <f t="shared" ref="O367:O374" si="163">SUM(L367:N367)</f>
        <v>2.3961643500386876</v>
      </c>
    </row>
    <row r="368" spans="1:15" s="236" customFormat="1" x14ac:dyDescent="0.2">
      <c r="A368" s="237" t="str">
        <f>name!E$6</f>
        <v>Associate professional occupations</v>
      </c>
      <c r="B368" s="302">
        <v>0.57969611117119668</v>
      </c>
      <c r="C368" s="302">
        <v>0.56687907231175327</v>
      </c>
      <c r="D368" s="302">
        <v>1.9775468706351622</v>
      </c>
      <c r="E368" s="302">
        <f t="shared" si="161"/>
        <v>3.1241220541181125</v>
      </c>
      <c r="F368" s="303"/>
      <c r="G368" s="302">
        <v>0.62031037945433143</v>
      </c>
      <c r="H368" s="302">
        <v>0.68105512348519781</v>
      </c>
      <c r="I368" s="302">
        <v>1.8343774287771448</v>
      </c>
      <c r="J368" s="302">
        <f t="shared" si="162"/>
        <v>3.1357429317166741</v>
      </c>
      <c r="K368" s="303"/>
      <c r="L368" s="302">
        <v>0.79954803617110293</v>
      </c>
      <c r="M368" s="302">
        <v>1.0993761627352516</v>
      </c>
      <c r="N368" s="302">
        <v>2.5994137841501561</v>
      </c>
      <c r="O368" s="302">
        <f t="shared" si="163"/>
        <v>4.4983379830565102</v>
      </c>
    </row>
    <row r="369" spans="1:15" s="236" customFormat="1" x14ac:dyDescent="0.2">
      <c r="A369" s="237" t="str">
        <f>name!E$7</f>
        <v>Administrative and secretarial occupations</v>
      </c>
      <c r="B369" s="302">
        <v>0.32534868713874038</v>
      </c>
      <c r="C369" s="302">
        <v>0.58880157969399993</v>
      </c>
      <c r="D369" s="302">
        <v>5.8743373116737441E-2</v>
      </c>
      <c r="E369" s="302">
        <f t="shared" si="161"/>
        <v>0.97289363994947786</v>
      </c>
      <c r="F369" s="303"/>
      <c r="G369" s="302">
        <v>0.24589076400436613</v>
      </c>
      <c r="H369" s="302">
        <v>0.57688258167183259</v>
      </c>
      <c r="I369" s="302">
        <v>4.6277648739475E-2</v>
      </c>
      <c r="J369" s="302">
        <f t="shared" si="162"/>
        <v>0.86905099441567379</v>
      </c>
      <c r="K369" s="303"/>
      <c r="L369" s="302">
        <v>0.28151638739056639</v>
      </c>
      <c r="M369" s="302">
        <v>0.62829360584494021</v>
      </c>
      <c r="N369" s="302">
        <v>5.8159281045920566E-2</v>
      </c>
      <c r="O369" s="302">
        <f t="shared" si="163"/>
        <v>0.96796927428142721</v>
      </c>
    </row>
    <row r="370" spans="1:15" s="236" customFormat="1" x14ac:dyDescent="0.2">
      <c r="A370" s="237" t="str">
        <f>name!E$8</f>
        <v>Skilled trades occupations</v>
      </c>
      <c r="B370" s="302">
        <v>0.32982604402113891</v>
      </c>
      <c r="C370" s="302">
        <v>0.13663946353623521</v>
      </c>
      <c r="D370" s="302">
        <v>0.34661964684329671</v>
      </c>
      <c r="E370" s="302">
        <f t="shared" si="161"/>
        <v>0.81308515440067086</v>
      </c>
      <c r="F370" s="303"/>
      <c r="G370" s="302">
        <v>0.31516904482495456</v>
      </c>
      <c r="H370" s="302">
        <v>0.12540897916757418</v>
      </c>
      <c r="I370" s="302">
        <v>0.27308817183052875</v>
      </c>
      <c r="J370" s="302">
        <f>SUM(G370:I370)</f>
        <v>0.71366619582305746</v>
      </c>
      <c r="K370" s="303"/>
      <c r="L370" s="302">
        <v>0.33765317886637053</v>
      </c>
      <c r="M370" s="302">
        <v>0.25674935613762406</v>
      </c>
      <c r="N370" s="302">
        <v>0.38847035982246519</v>
      </c>
      <c r="O370" s="302">
        <f t="shared" si="163"/>
        <v>0.98287289482645979</v>
      </c>
    </row>
    <row r="371" spans="1:15" s="236" customFormat="1" x14ac:dyDescent="0.2">
      <c r="A371" s="237" t="str">
        <f>name!E$9</f>
        <v>Caring, leisure and other service occupations</v>
      </c>
      <c r="B371" s="302">
        <v>0.40079455930258884</v>
      </c>
      <c r="C371" s="302">
        <v>0.58230686618562122</v>
      </c>
      <c r="D371" s="302">
        <v>0.12786735527911072</v>
      </c>
      <c r="E371" s="302">
        <f t="shared" si="161"/>
        <v>1.1109687807673208</v>
      </c>
      <c r="F371" s="303"/>
      <c r="G371" s="302">
        <v>0.33057656089274268</v>
      </c>
      <c r="H371" s="302">
        <v>0.53695567525982746</v>
      </c>
      <c r="I371" s="302">
        <v>0.1434197312715785</v>
      </c>
      <c r="J371" s="302">
        <f t="shared" ref="J371:J374" si="164">SUM(G371:I371)</f>
        <v>1.0109519674241487</v>
      </c>
      <c r="K371" s="303"/>
      <c r="L371" s="302">
        <v>0.47267283411559896</v>
      </c>
      <c r="M371" s="302">
        <v>0.74732236502958738</v>
      </c>
      <c r="N371" s="302">
        <v>0.21341843066318505</v>
      </c>
      <c r="O371" s="302">
        <f t="shared" si="163"/>
        <v>1.4334136298083713</v>
      </c>
    </row>
    <row r="372" spans="1:15" s="236" customFormat="1" x14ac:dyDescent="0.2">
      <c r="A372" s="237" t="str">
        <f>name!E$10</f>
        <v>Sales and customer service occupations</v>
      </c>
      <c r="B372" s="302">
        <v>0.14146848226619849</v>
      </c>
      <c r="C372" s="302">
        <v>0.22695606944940253</v>
      </c>
      <c r="D372" s="302">
        <v>6.8934720261770499E-2</v>
      </c>
      <c r="E372" s="302">
        <f t="shared" si="161"/>
        <v>0.43735927197737151</v>
      </c>
      <c r="F372" s="303"/>
      <c r="G372" s="302">
        <v>0.11849612135517786</v>
      </c>
      <c r="H372" s="302">
        <v>0.23659250236161147</v>
      </c>
      <c r="I372" s="302">
        <v>4.8528569186974402E-2</v>
      </c>
      <c r="J372" s="302">
        <f t="shared" si="164"/>
        <v>0.40361719290376374</v>
      </c>
      <c r="K372" s="303"/>
      <c r="L372" s="302">
        <v>0.16926874358637758</v>
      </c>
      <c r="M372" s="302">
        <v>0.31440918534104334</v>
      </c>
      <c r="N372" s="302">
        <v>6.1434878014098332E-2</v>
      </c>
      <c r="O372" s="302">
        <f t="shared" si="163"/>
        <v>0.5451128069415192</v>
      </c>
    </row>
    <row r="373" spans="1:15" s="236" customFormat="1" x14ac:dyDescent="0.2">
      <c r="A373" s="237" t="str">
        <f>name!E$11</f>
        <v>Process, plant and machine operatives</v>
      </c>
      <c r="B373" s="302">
        <v>5.8744443404221511E-2</v>
      </c>
      <c r="C373" s="302">
        <v>4.6422273878243145E-2</v>
      </c>
      <c r="D373" s="302">
        <v>1.6015675298152742E-2</v>
      </c>
      <c r="E373" s="302">
        <f t="shared" si="161"/>
        <v>0.1211823925806174</v>
      </c>
      <c r="F373" s="303"/>
      <c r="G373" s="302">
        <v>5.3191125185939457E-2</v>
      </c>
      <c r="H373" s="302">
        <v>4.8647771672861426E-2</v>
      </c>
      <c r="I373" s="302">
        <v>1.4204052078782132E-2</v>
      </c>
      <c r="J373" s="302">
        <f t="shared" si="164"/>
        <v>0.116042948937583</v>
      </c>
      <c r="K373" s="303"/>
      <c r="L373" s="302">
        <v>6.9856267116847129E-2</v>
      </c>
      <c r="M373" s="302">
        <v>9.734722488871958E-2</v>
      </c>
      <c r="N373" s="302">
        <v>2.1923724533464369E-2</v>
      </c>
      <c r="O373" s="302">
        <f t="shared" si="163"/>
        <v>0.18912721653903108</v>
      </c>
    </row>
    <row r="374" spans="1:15" s="236" customFormat="1" x14ac:dyDescent="0.2">
      <c r="A374" s="237" t="str">
        <f>name!E$12</f>
        <v>Elementary occupations</v>
      </c>
      <c r="B374" s="302">
        <v>0.18266600141381817</v>
      </c>
      <c r="C374" s="302">
        <v>0.91146542970114752</v>
      </c>
      <c r="D374" s="302">
        <v>4.2474616359114946E-2</v>
      </c>
      <c r="E374" s="302">
        <f t="shared" si="161"/>
        <v>1.1366060474740807</v>
      </c>
      <c r="F374" s="303"/>
      <c r="G374" s="302">
        <v>0.15674318279971652</v>
      </c>
      <c r="H374" s="302">
        <v>0.78079432769637003</v>
      </c>
      <c r="I374" s="302">
        <v>2.7782661986781136E-2</v>
      </c>
      <c r="J374" s="302">
        <f t="shared" si="164"/>
        <v>0.96532017248286772</v>
      </c>
      <c r="K374" s="303"/>
      <c r="L374" s="302">
        <v>0.16320073957042808</v>
      </c>
      <c r="M374" s="302">
        <v>0.82484672529719494</v>
      </c>
      <c r="N374" s="302">
        <v>4.1456848232747173E-2</v>
      </c>
      <c r="O374" s="302">
        <f t="shared" si="163"/>
        <v>1.02950431310037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2.9495815610950533</v>
      </c>
      <c r="C376" s="311">
        <f t="shared" ref="C376:E376" si="165">SUM(C366:C374)</f>
        <v>3.4516029106145067</v>
      </c>
      <c r="D376" s="311">
        <f t="shared" si="165"/>
        <v>3.5298155282904422</v>
      </c>
      <c r="E376" s="311">
        <f t="shared" si="165"/>
        <v>9.9310000000000027</v>
      </c>
      <c r="F376" s="311"/>
      <c r="G376" s="311">
        <f t="shared" ref="G376:J376" si="166">SUM(G366:G374)</f>
        <v>2.8694955020573225</v>
      </c>
      <c r="H376" s="311">
        <f t="shared" si="166"/>
        <v>3.5821084366941811</v>
      </c>
      <c r="I376" s="311">
        <f t="shared" si="166"/>
        <v>3.2183960612484785</v>
      </c>
      <c r="J376" s="311">
        <f t="shared" si="166"/>
        <v>9.6699999999999822</v>
      </c>
      <c r="K376" s="311"/>
      <c r="L376" s="311">
        <f t="shared" ref="L376:O376" si="167">SUM(L366:L374)</f>
        <v>3.8367866398152577</v>
      </c>
      <c r="M376" s="311">
        <f t="shared" si="167"/>
        <v>5.1036203864313237</v>
      </c>
      <c r="N376" s="311">
        <f t="shared" si="167"/>
        <v>4.5175929737534286</v>
      </c>
      <c r="O376" s="311">
        <f t="shared" si="167"/>
        <v>13.458000000000011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0.31938832552402552</v>
      </c>
      <c r="C383" s="302">
        <v>7.050596982441229E-2</v>
      </c>
      <c r="D383" s="302">
        <v>0.46388455727122552</v>
      </c>
      <c r="E383" s="302">
        <f>SUM(B383:D383)</f>
        <v>0.85377885261966324</v>
      </c>
      <c r="F383" s="303"/>
      <c r="G383" s="302">
        <v>0.34681769236078674</v>
      </c>
      <c r="H383" s="302">
        <v>0.10920270210216498</v>
      </c>
      <c r="I383" s="302">
        <v>0.65631572872149413</v>
      </c>
      <c r="J383" s="302">
        <f>SUM(G383:I383)</f>
        <v>1.1123361231844457</v>
      </c>
      <c r="K383" s="303"/>
      <c r="L383" s="302">
        <v>0.40921294909188743</v>
      </c>
      <c r="M383" s="302">
        <v>0.14630076000616071</v>
      </c>
      <c r="N383" s="302">
        <v>0.83308527620165962</v>
      </c>
      <c r="O383" s="302">
        <f>SUM(L383:N383)</f>
        <v>1.3885989852997078</v>
      </c>
    </row>
    <row r="384" spans="1:15" s="236" customFormat="1" x14ac:dyDescent="0.2">
      <c r="A384" s="237" t="str">
        <f>name!E$5</f>
        <v>Professional occupations</v>
      </c>
      <c r="B384" s="302">
        <v>0.76152908664919028</v>
      </c>
      <c r="C384" s="302">
        <v>0.35298037796813464</v>
      </c>
      <c r="D384" s="302">
        <v>0.57304199437773184</v>
      </c>
      <c r="E384" s="302">
        <f t="shared" ref="E384:E391" si="168">SUM(B384:D384)</f>
        <v>1.6875514589950569</v>
      </c>
      <c r="F384" s="303"/>
      <c r="G384" s="302">
        <v>0.87303702930690996</v>
      </c>
      <c r="H384" s="302">
        <v>0.45141856047751189</v>
      </c>
      <c r="I384" s="302">
        <v>0.65562172658795492</v>
      </c>
      <c r="J384" s="302">
        <f t="shared" ref="J384:J386" si="169">SUM(G384:I384)</f>
        <v>1.9800773163723768</v>
      </c>
      <c r="K384" s="303"/>
      <c r="L384" s="302">
        <v>1.0707959893979195</v>
      </c>
      <c r="M384" s="302">
        <v>0.58347052045785053</v>
      </c>
      <c r="N384" s="302">
        <v>0.62998397232772274</v>
      </c>
      <c r="O384" s="302">
        <f t="shared" ref="O384:O391" si="170">SUM(L384:N384)</f>
        <v>2.2842504821834928</v>
      </c>
    </row>
    <row r="385" spans="1:15" s="236" customFormat="1" x14ac:dyDescent="0.2">
      <c r="A385" s="237" t="str">
        <f>name!E$6</f>
        <v>Associate professional occupations</v>
      </c>
      <c r="B385" s="302">
        <v>0.36903564121067395</v>
      </c>
      <c r="C385" s="302">
        <v>0.30979170885083929</v>
      </c>
      <c r="D385" s="302">
        <v>0.49903425302529081</v>
      </c>
      <c r="E385" s="302">
        <f t="shared" si="168"/>
        <v>1.1778616030868041</v>
      </c>
      <c r="F385" s="303"/>
      <c r="G385" s="302">
        <v>0.39324210068806842</v>
      </c>
      <c r="H385" s="302">
        <v>0.33640958732702697</v>
      </c>
      <c r="I385" s="302">
        <v>0.54247231034035914</v>
      </c>
      <c r="J385" s="302">
        <f t="shared" si="169"/>
        <v>1.2721239983554544</v>
      </c>
      <c r="K385" s="303"/>
      <c r="L385" s="302">
        <v>0.40224871307034682</v>
      </c>
      <c r="M385" s="302">
        <v>0.39555817425919793</v>
      </c>
      <c r="N385" s="302">
        <v>0.5354908974838829</v>
      </c>
      <c r="O385" s="302">
        <f t="shared" si="170"/>
        <v>1.3332977848134275</v>
      </c>
    </row>
    <row r="386" spans="1:15" s="236" customFormat="1" x14ac:dyDescent="0.2">
      <c r="A386" s="237" t="str">
        <f>name!E$7</f>
        <v>Administrative and secretarial occupations</v>
      </c>
      <c r="B386" s="302">
        <v>0.29451231356821883</v>
      </c>
      <c r="C386" s="302">
        <v>0.47354394336121181</v>
      </c>
      <c r="D386" s="302">
        <v>0.13635083332553893</v>
      </c>
      <c r="E386" s="302">
        <f t="shared" si="168"/>
        <v>0.90440709025496968</v>
      </c>
      <c r="F386" s="303"/>
      <c r="G386" s="302">
        <v>0.25357348507040528</v>
      </c>
      <c r="H386" s="302">
        <v>0.35606484463477278</v>
      </c>
      <c r="I386" s="302">
        <v>0.12879213312467644</v>
      </c>
      <c r="J386" s="302">
        <f t="shared" si="169"/>
        <v>0.73843046282985447</v>
      </c>
      <c r="K386" s="303"/>
      <c r="L386" s="302">
        <v>0.21220320443682023</v>
      </c>
      <c r="M386" s="302">
        <v>0.33706832375891482</v>
      </c>
      <c r="N386" s="302">
        <v>8.6076012947756339E-2</v>
      </c>
      <c r="O386" s="302">
        <f t="shared" si="170"/>
        <v>0.63534754114349135</v>
      </c>
    </row>
    <row r="387" spans="1:15" s="236" customFormat="1" x14ac:dyDescent="0.2">
      <c r="A387" s="237" t="str">
        <f>name!E$8</f>
        <v>Skilled trades occupations</v>
      </c>
      <c r="B387" s="302">
        <v>0.14736431400023292</v>
      </c>
      <c r="C387" s="302">
        <v>5.9384315405163347E-2</v>
      </c>
      <c r="D387" s="302">
        <v>0.21116926648424419</v>
      </c>
      <c r="E387" s="302">
        <f t="shared" si="168"/>
        <v>0.41791789588964046</v>
      </c>
      <c r="F387" s="303"/>
      <c r="G387" s="302">
        <v>0.11890777340272948</v>
      </c>
      <c r="H387" s="302">
        <v>6.4416341960861184E-2</v>
      </c>
      <c r="I387" s="302">
        <v>0.26604834798901023</v>
      </c>
      <c r="J387" s="302">
        <f>SUM(G387:I387)</f>
        <v>0.44937246335260089</v>
      </c>
      <c r="K387" s="303"/>
      <c r="L387" s="302">
        <v>0.12131191257773276</v>
      </c>
      <c r="M387" s="302">
        <v>7.106630379214833E-2</v>
      </c>
      <c r="N387" s="302">
        <v>0.40583741124523115</v>
      </c>
      <c r="O387" s="302">
        <f t="shared" si="170"/>
        <v>0.59821562761511227</v>
      </c>
    </row>
    <row r="388" spans="1:15" s="236" customFormat="1" x14ac:dyDescent="0.2">
      <c r="A388" s="237" t="str">
        <f>name!E$9</f>
        <v>Caring, leisure and other service occupations</v>
      </c>
      <c r="B388" s="302">
        <v>1.1464375545937615</v>
      </c>
      <c r="C388" s="302">
        <v>0.82751640825665396</v>
      </c>
      <c r="D388" s="302">
        <v>1.0078591307946296</v>
      </c>
      <c r="E388" s="302">
        <f t="shared" si="168"/>
        <v>2.9818130936450453</v>
      </c>
      <c r="F388" s="303"/>
      <c r="G388" s="302">
        <v>1.0609046767896508</v>
      </c>
      <c r="H388" s="302">
        <v>0.64111075631643966</v>
      </c>
      <c r="I388" s="302">
        <v>1.1444630729720422</v>
      </c>
      <c r="J388" s="302">
        <f t="shared" ref="J388:J391" si="171">SUM(G388:I388)</f>
        <v>2.8464785060781326</v>
      </c>
      <c r="K388" s="303"/>
      <c r="L388" s="302">
        <v>1.1116746493112146</v>
      </c>
      <c r="M388" s="302">
        <v>0.5705572301147166</v>
      </c>
      <c r="N388" s="302">
        <v>1.3109684802963497</v>
      </c>
      <c r="O388" s="302">
        <f t="shared" si="170"/>
        <v>2.9932003597222812</v>
      </c>
    </row>
    <row r="389" spans="1:15" s="236" customFormat="1" x14ac:dyDescent="0.2">
      <c r="A389" s="237" t="str">
        <f>name!E$10</f>
        <v>Sales and customer service occupations</v>
      </c>
      <c r="B389" s="302">
        <v>0.12870588714831285</v>
      </c>
      <c r="C389" s="302">
        <v>0.10960480886623912</v>
      </c>
      <c r="D389" s="302">
        <v>0.14867857552751473</v>
      </c>
      <c r="E389" s="302">
        <f t="shared" si="168"/>
        <v>0.38698927154206669</v>
      </c>
      <c r="F389" s="303"/>
      <c r="G389" s="302">
        <v>0.11899843402778704</v>
      </c>
      <c r="H389" s="302">
        <v>0.19746528115079592</v>
      </c>
      <c r="I389" s="302">
        <v>0.15930029531691556</v>
      </c>
      <c r="J389" s="302">
        <f t="shared" si="171"/>
        <v>0.47576401049549855</v>
      </c>
      <c r="K389" s="303"/>
      <c r="L389" s="302">
        <v>0.1109749631778732</v>
      </c>
      <c r="M389" s="302">
        <v>0.20645380638600908</v>
      </c>
      <c r="N389" s="302">
        <v>0.13949483473854885</v>
      </c>
      <c r="O389" s="302">
        <f t="shared" si="170"/>
        <v>0.45692360430243112</v>
      </c>
    </row>
    <row r="390" spans="1:15" s="236" customFormat="1" x14ac:dyDescent="0.2">
      <c r="A390" s="237" t="str">
        <f>name!E$11</f>
        <v>Process, plant and machine operatives</v>
      </c>
      <c r="B390" s="302">
        <v>0.13887912305743527</v>
      </c>
      <c r="C390" s="302">
        <v>0.1067024270507973</v>
      </c>
      <c r="D390" s="302">
        <v>3.483289111848397E-2</v>
      </c>
      <c r="E390" s="302">
        <f t="shared" si="168"/>
        <v>0.28041444122671655</v>
      </c>
      <c r="F390" s="303"/>
      <c r="G390" s="302">
        <v>0.11626718480616818</v>
      </c>
      <c r="H390" s="302">
        <v>0.13019402673451053</v>
      </c>
      <c r="I390" s="302">
        <v>4.339885178943588E-2</v>
      </c>
      <c r="J390" s="302">
        <f t="shared" si="171"/>
        <v>0.2898600633301146</v>
      </c>
      <c r="K390" s="303"/>
      <c r="L390" s="302">
        <v>0.13035646825266817</v>
      </c>
      <c r="M390" s="302">
        <v>0.22506930286132118</v>
      </c>
      <c r="N390" s="302">
        <v>3.5244800527148575E-2</v>
      </c>
      <c r="O390" s="302">
        <f t="shared" si="170"/>
        <v>0.39067057164113789</v>
      </c>
    </row>
    <row r="391" spans="1:15" s="236" customFormat="1" x14ac:dyDescent="0.2">
      <c r="A391" s="237" t="str">
        <f>name!E$12</f>
        <v>Elementary occupations</v>
      </c>
      <c r="B391" s="302">
        <v>0.2338736936077887</v>
      </c>
      <c r="C391" s="302">
        <v>0.49178458132736552</v>
      </c>
      <c r="D391" s="302">
        <v>0.14860801780487323</v>
      </c>
      <c r="E391" s="302">
        <f t="shared" si="168"/>
        <v>0.87426629274002743</v>
      </c>
      <c r="F391" s="303"/>
      <c r="G391" s="302">
        <v>0.20877550790523239</v>
      </c>
      <c r="H391" s="302">
        <v>0.40811710576040428</v>
      </c>
      <c r="I391" s="302">
        <v>0.12066444233589102</v>
      </c>
      <c r="J391" s="302">
        <f t="shared" si="171"/>
        <v>0.73755705600152766</v>
      </c>
      <c r="K391" s="303"/>
      <c r="L391" s="302">
        <v>0.21716750069688509</v>
      </c>
      <c r="M391" s="302">
        <v>0.27707245604201225</v>
      </c>
      <c r="N391" s="302">
        <v>0.10225508654001297</v>
      </c>
      <c r="O391" s="302">
        <f t="shared" si="170"/>
        <v>0.59649504327891023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3.5397259393596392</v>
      </c>
      <c r="C393" s="311">
        <f t="shared" ref="C393:E393" si="172">SUM(C383:C391)</f>
        <v>2.8018145409108168</v>
      </c>
      <c r="D393" s="311">
        <f t="shared" si="172"/>
        <v>3.2234595197295337</v>
      </c>
      <c r="E393" s="311">
        <f t="shared" si="172"/>
        <v>9.5649999999999924</v>
      </c>
      <c r="F393" s="311"/>
      <c r="G393" s="311">
        <f t="shared" ref="G393:J393" si="173">SUM(G383:G391)</f>
        <v>3.4905238843577382</v>
      </c>
      <c r="H393" s="311">
        <f t="shared" si="173"/>
        <v>2.6943992064644879</v>
      </c>
      <c r="I393" s="311">
        <f t="shared" si="173"/>
        <v>3.7170769091777793</v>
      </c>
      <c r="J393" s="311">
        <f t="shared" si="173"/>
        <v>9.9020000000000064</v>
      </c>
      <c r="K393" s="311"/>
      <c r="L393" s="311">
        <f t="shared" ref="L393:O393" si="174">SUM(L383:L391)</f>
        <v>3.7859463500133481</v>
      </c>
      <c r="M393" s="311">
        <f t="shared" si="174"/>
        <v>2.8126168776783316</v>
      </c>
      <c r="N393" s="311">
        <f t="shared" si="174"/>
        <v>4.0784367723083133</v>
      </c>
      <c r="O393" s="311">
        <f t="shared" si="174"/>
        <v>10.676999999999992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Swindon and Wiltshire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Swindon and Wiltshire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Swindon and Wiltshire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37.676256368143903</v>
      </c>
      <c r="C8" s="11">
        <f t="array" ref="C8:C16">MMULT(aggregation!$B$13:$AA$21,'Occ T2'!C8:C33)</f>
        <v>43.388767040133963</v>
      </c>
      <c r="D8" s="11">
        <f t="array" ref="D8:D16">MMULT(aggregation!$B$13:$AA$21,'Occ T2'!D8:D33)</f>
        <v>44.666083222683824</v>
      </c>
      <c r="E8" s="11">
        <f t="array" ref="E8:E16">MMULT(aggregation!$B$13:$AA$21,'Occ T2'!E8:E33)</f>
        <v>46.274706425330251</v>
      </c>
      <c r="F8" s="11">
        <f t="array" ref="F8:F16">MMULT(aggregation!$B$13:$AA$21,'Occ T2'!F8:F33)</f>
        <v>51.353938455593578</v>
      </c>
      <c r="G8" s="11"/>
      <c r="H8" s="11">
        <f>F8-D8</f>
        <v>6.6878552329097545</v>
      </c>
      <c r="I8" s="11">
        <f t="array" ref="I8:I16">MMULT(aggregation!$B$13:$AA$21,'Occ T2'!I8:I33)</f>
        <v>25.408846148583343</v>
      </c>
      <c r="J8" s="11">
        <f>SUM(H8:I8)</f>
        <v>32.096701381493098</v>
      </c>
      <c r="L8" s="10" t="str">
        <f>name!E4</f>
        <v>Managers, directors and senior officials</v>
      </c>
      <c r="M8" s="11">
        <f t="array" ref="M8:M16">MMULT(aggregation!$B$13:$AA$21,'Occ T2'!M8:M33)</f>
        <v>25.806749912078637</v>
      </c>
      <c r="N8" s="11">
        <f t="array" ref="N8:N16">MMULT(aggregation!$B$13:$AA$21,'Occ T2'!N8:N33)</f>
        <v>28.677453005179679</v>
      </c>
      <c r="O8" s="11">
        <f t="array" ref="O8:O16">MMULT(aggregation!$B$13:$AA$21,'Occ T2'!O8:O33)</f>
        <v>28.722115641139418</v>
      </c>
      <c r="P8" s="11">
        <f t="array" ref="P8:P16">MMULT(aggregation!$B$13:$AA$21,'Occ T2'!P8:P33)</f>
        <v>29.373698753567496</v>
      </c>
      <c r="Q8" s="11">
        <f t="array" ref="Q8:Q16">MMULT(aggregation!$B$13:$AA$21,'Occ T2'!Q8:Q33)</f>
        <v>32.08955634942798</v>
      </c>
      <c r="R8" s="11"/>
      <c r="S8" s="11">
        <f>Q8-O8</f>
        <v>3.3674407082885622</v>
      </c>
      <c r="T8" s="11">
        <f t="array" ref="T8:T16">MMULT(aggregation!$B$13:$AA$21,'Occ T2'!T8:T33)</f>
        <v>14.586344156916384</v>
      </c>
      <c r="U8" s="11">
        <f>SUM(S8:T8)</f>
        <v>17.953784865204945</v>
      </c>
      <c r="W8" s="10" t="str">
        <f>name!E4</f>
        <v>Managers, directors and senior officials</v>
      </c>
      <c r="X8" s="11">
        <f t="array" ref="X8:X16">MMULT(aggregation!$B$13:$AA$21,'Occ T2'!X8:X33)</f>
        <v>11.869506456065311</v>
      </c>
      <c r="Y8" s="11">
        <f t="array" ref="Y8:Y16">MMULT(aggregation!$B$13:$AA$21,'Occ T2'!Y8:Y33)</f>
        <v>14.711314034954274</v>
      </c>
      <c r="Z8" s="11">
        <f t="array" ref="Z8:Z16">MMULT(aggregation!$B$13:$AA$21,'Occ T2'!Z8:Z33)</f>
        <v>15.943967581544406</v>
      </c>
      <c r="AA8" s="11">
        <f t="array" ref="AA8:AA16">MMULT(aggregation!$B$13:$AA$21,'Occ T2'!AA8:AA33)</f>
        <v>16.901007671762773</v>
      </c>
      <c r="AB8" s="11">
        <f t="array" ref="AB8:AB16">MMULT(aggregation!$B$13:$AA$21,'Occ T2'!AB8:AB33)</f>
        <v>19.264382106165613</v>
      </c>
      <c r="AC8" s="11"/>
      <c r="AD8" s="11">
        <f>AB8-Z8</f>
        <v>3.3204145246212065</v>
      </c>
      <c r="AE8" s="11">
        <f t="array" ref="AE8:AE16">MMULT(aggregation!$B$13:$AA$21,'Occ T2'!AE8:AE33)</f>
        <v>10.822501991666957</v>
      </c>
      <c r="AF8" s="11">
        <f>SUM(AD8:AE8)</f>
        <v>14.142916516288164</v>
      </c>
    </row>
    <row r="9" spans="1:32" x14ac:dyDescent="0.2">
      <c r="A9" t="str">
        <f>name!E5</f>
        <v>Professional occupations</v>
      </c>
      <c r="B9" s="11">
        <v>71.01550440679776</v>
      </c>
      <c r="C9" s="11">
        <v>82.131525381977326</v>
      </c>
      <c r="D9" s="11">
        <v>85.080948502829145</v>
      </c>
      <c r="E9" s="11">
        <v>93.046297075470463</v>
      </c>
      <c r="F9" s="11">
        <v>104.63392952055051</v>
      </c>
      <c r="G9" s="11"/>
      <c r="H9" s="11">
        <f t="shared" ref="H9:H16" si="0">F9-D9</f>
        <v>19.552981017721365</v>
      </c>
      <c r="I9" s="11">
        <v>44.508189980483863</v>
      </c>
      <c r="J9" s="11">
        <f t="shared" ref="J9:J15" si="1">SUM(H9:I9)</f>
        <v>64.061170998205228</v>
      </c>
      <c r="L9" s="10" t="str">
        <f>name!E5</f>
        <v>Professional occupations</v>
      </c>
      <c r="M9" s="11">
        <v>39.216232577815887</v>
      </c>
      <c r="N9" s="11">
        <v>43.932958768773616</v>
      </c>
      <c r="O9" s="11">
        <v>44.543538766136727</v>
      </c>
      <c r="P9" s="11">
        <v>48.269876807401999</v>
      </c>
      <c r="Q9" s="11">
        <v>53.265196803843082</v>
      </c>
      <c r="R9" s="11"/>
      <c r="S9" s="11">
        <f t="shared" ref="S9:S16" si="2">Q9-O9</f>
        <v>8.7216580377063551</v>
      </c>
      <c r="T9" s="11">
        <v>18.720015029798049</v>
      </c>
      <c r="U9" s="11">
        <f t="shared" ref="U9:U12" si="3">SUM(S9:T9)</f>
        <v>27.441673067504404</v>
      </c>
      <c r="W9" s="10" t="str">
        <f>name!E5</f>
        <v>Professional occupations</v>
      </c>
      <c r="X9" s="11">
        <v>31.799271828981851</v>
      </c>
      <c r="Y9" s="11">
        <v>38.198566613203667</v>
      </c>
      <c r="Z9" s="11">
        <v>40.537409736692354</v>
      </c>
      <c r="AA9" s="11">
        <v>44.77642026806852</v>
      </c>
      <c r="AB9" s="11">
        <v>51.36873271670737</v>
      </c>
      <c r="AC9" s="11"/>
      <c r="AD9" s="11">
        <f t="shared" ref="AD9:AD16" si="4">AB9-Z9</f>
        <v>10.831322980015017</v>
      </c>
      <c r="AE9" s="11">
        <v>25.788174950685818</v>
      </c>
      <c r="AF9" s="11">
        <f t="shared" ref="AF9:AF12" si="5">SUM(AD9:AE9)</f>
        <v>36.619497930700831</v>
      </c>
    </row>
    <row r="10" spans="1:32" x14ac:dyDescent="0.2">
      <c r="A10" t="str">
        <f>name!E6</f>
        <v>Associate professional occupations</v>
      </c>
      <c r="B10" s="11">
        <v>44.732514196721574</v>
      </c>
      <c r="C10" s="11">
        <v>48.456251615471331</v>
      </c>
      <c r="D10" s="11">
        <v>50.579899790984292</v>
      </c>
      <c r="E10" s="11">
        <v>50.346784317036196</v>
      </c>
      <c r="F10" s="11">
        <v>54.568550509136074</v>
      </c>
      <c r="G10" s="11"/>
      <c r="H10" s="11">
        <f t="shared" si="0"/>
        <v>3.9886507181517814</v>
      </c>
      <c r="I10" s="11">
        <v>23.974785000603582</v>
      </c>
      <c r="J10" s="11">
        <f t="shared" si="1"/>
        <v>27.963435718755363</v>
      </c>
      <c r="L10" s="10" t="str">
        <f>name!E6</f>
        <v>Associate professional occupations</v>
      </c>
      <c r="M10" s="11">
        <v>24.252003662594042</v>
      </c>
      <c r="N10" s="11">
        <v>25.427786203782428</v>
      </c>
      <c r="O10" s="11">
        <v>26.106164988029231</v>
      </c>
      <c r="P10" s="11">
        <v>24.742451489324498</v>
      </c>
      <c r="Q10" s="11">
        <v>25.638113312952406</v>
      </c>
      <c r="R10" s="11"/>
      <c r="S10" s="11">
        <f t="shared" si="2"/>
        <v>-0.46805167507682555</v>
      </c>
      <c r="T10" s="11">
        <v>9.5074417754661802</v>
      </c>
      <c r="U10" s="11">
        <f t="shared" si="3"/>
        <v>9.0393901003893546</v>
      </c>
      <c r="W10" s="10" t="str">
        <f>name!E6</f>
        <v>Associate professional occupations</v>
      </c>
      <c r="X10" s="11">
        <v>20.480510534127554</v>
      </c>
      <c r="Y10" s="11">
        <v>23.028465411688913</v>
      </c>
      <c r="Z10" s="11">
        <v>24.473734802955054</v>
      </c>
      <c r="AA10" s="11">
        <v>25.604332827711662</v>
      </c>
      <c r="AB10" s="11">
        <v>28.930437196183622</v>
      </c>
      <c r="AC10" s="11"/>
      <c r="AD10" s="11">
        <f t="shared" si="4"/>
        <v>4.4567023932285679</v>
      </c>
      <c r="AE10" s="11">
        <v>14.467343225137398</v>
      </c>
      <c r="AF10" s="11">
        <f t="shared" si="5"/>
        <v>18.924045618365966</v>
      </c>
    </row>
    <row r="11" spans="1:32" x14ac:dyDescent="0.2">
      <c r="A11" t="str">
        <f>name!E7</f>
        <v>Administrative and secretarial occupations</v>
      </c>
      <c r="B11" s="11">
        <v>40.107998723144831</v>
      </c>
      <c r="C11" s="11">
        <v>38.695828993537091</v>
      </c>
      <c r="D11" s="11">
        <v>40.527401857744749</v>
      </c>
      <c r="E11" s="11">
        <v>38.221873697661252</v>
      </c>
      <c r="F11" s="11">
        <v>35.508908234558746</v>
      </c>
      <c r="G11" s="11"/>
      <c r="H11" s="11">
        <f t="shared" si="0"/>
        <v>-5.0184936231860036</v>
      </c>
      <c r="I11" s="11">
        <v>19.104378377681247</v>
      </c>
      <c r="J11" s="11">
        <f t="shared" si="1"/>
        <v>14.085884754495243</v>
      </c>
      <c r="L11" s="10" t="str">
        <f>name!E7</f>
        <v>Administrative and secretarial occupations</v>
      </c>
      <c r="M11" s="11">
        <v>9.5360941195970703</v>
      </c>
      <c r="N11" s="11">
        <v>8.4216740572904918</v>
      </c>
      <c r="O11" s="11">
        <v>9.9444803098737751</v>
      </c>
      <c r="P11" s="11">
        <v>9.6130067959893264</v>
      </c>
      <c r="Q11" s="11">
        <v>10.141537611823736</v>
      </c>
      <c r="R11" s="11"/>
      <c r="S11" s="11">
        <f t="shared" si="2"/>
        <v>0.19705730194996107</v>
      </c>
      <c r="T11" s="11">
        <v>3.5961840871722983</v>
      </c>
      <c r="U11" s="11">
        <f t="shared" si="3"/>
        <v>3.7932413891222594</v>
      </c>
      <c r="W11" s="10" t="str">
        <f>name!E7</f>
        <v>Administrative and secretarial occupations</v>
      </c>
      <c r="X11" s="11">
        <v>30.571904603547754</v>
      </c>
      <c r="Y11" s="11">
        <v>30.274154936246592</v>
      </c>
      <c r="Z11" s="11">
        <v>30.582921547870956</v>
      </c>
      <c r="AA11" s="11">
        <v>28.608866901671909</v>
      </c>
      <c r="AB11" s="11">
        <v>25.367370622734995</v>
      </c>
      <c r="AC11" s="11"/>
      <c r="AD11" s="11">
        <f t="shared" si="4"/>
        <v>-5.2155509251359611</v>
      </c>
      <c r="AE11" s="11">
        <v>15.508194290508944</v>
      </c>
      <c r="AF11" s="11">
        <f t="shared" si="5"/>
        <v>10.292643365372983</v>
      </c>
    </row>
    <row r="12" spans="1:32" x14ac:dyDescent="0.2">
      <c r="A12" t="str">
        <f>name!E8</f>
        <v>Skilled trades occupations</v>
      </c>
      <c r="B12" s="11">
        <v>41.132746068961062</v>
      </c>
      <c r="C12" s="11">
        <v>41.751756283195718</v>
      </c>
      <c r="D12" s="11">
        <v>37.682647033699915</v>
      </c>
      <c r="E12" s="11">
        <v>38.474280012282208</v>
      </c>
      <c r="F12" s="11">
        <v>37.566404943694558</v>
      </c>
      <c r="G12" s="11"/>
      <c r="H12" s="11">
        <f t="shared" si="0"/>
        <v>-0.11624209000535757</v>
      </c>
      <c r="I12" s="11">
        <v>16.423547435277058</v>
      </c>
      <c r="J12" s="11">
        <f t="shared" si="1"/>
        <v>16.307305345271701</v>
      </c>
      <c r="L12" s="10" t="str">
        <f>name!E8</f>
        <v>Skilled trades occupations</v>
      </c>
      <c r="M12" s="11">
        <v>37.305084151471178</v>
      </c>
      <c r="N12" s="11">
        <v>37.610837452007054</v>
      </c>
      <c r="O12" s="11">
        <v>33.273544695927555</v>
      </c>
      <c r="P12" s="11">
        <v>33.370423415805668</v>
      </c>
      <c r="Q12" s="11">
        <v>31.891337469474049</v>
      </c>
      <c r="R12" s="11"/>
      <c r="S12" s="11">
        <f t="shared" si="2"/>
        <v>-1.3822072264535059</v>
      </c>
      <c r="T12" s="11">
        <v>13.275223577082912</v>
      </c>
      <c r="U12" s="11">
        <f t="shared" si="3"/>
        <v>11.893016350629406</v>
      </c>
      <c r="W12" s="10" t="str">
        <f>name!E8</f>
        <v>Skilled trades occupations</v>
      </c>
      <c r="X12" s="11">
        <v>3.8276619174898778</v>
      </c>
      <c r="Y12" s="11">
        <v>4.1409188311886789</v>
      </c>
      <c r="Z12" s="11">
        <v>4.4091023377723593</v>
      </c>
      <c r="AA12" s="11">
        <v>5.1038565964765423</v>
      </c>
      <c r="AB12" s="11">
        <v>5.6750674742204907</v>
      </c>
      <c r="AC12" s="11"/>
      <c r="AD12" s="11">
        <f t="shared" si="4"/>
        <v>1.2659651364481315</v>
      </c>
      <c r="AE12" s="11">
        <v>3.1483238581941464</v>
      </c>
      <c r="AF12" s="11">
        <f t="shared" si="5"/>
        <v>4.4142889946422779</v>
      </c>
    </row>
    <row r="13" spans="1:32" x14ac:dyDescent="0.2">
      <c r="A13" t="str">
        <f>name!E9</f>
        <v>Caring, leisure and other service occupations</v>
      </c>
      <c r="B13" s="11">
        <v>33.753329531253897</v>
      </c>
      <c r="C13" s="11">
        <v>35.340738957452842</v>
      </c>
      <c r="D13" s="11">
        <v>33.30135168005912</v>
      </c>
      <c r="E13" s="11">
        <v>36.295776029897397</v>
      </c>
      <c r="F13" s="11">
        <v>39.849448290061666</v>
      </c>
      <c r="G13" s="11"/>
      <c r="H13" s="11">
        <f t="shared" si="0"/>
        <v>6.5480966100025455</v>
      </c>
      <c r="I13" s="11">
        <v>20.438054068937461</v>
      </c>
      <c r="J13" s="11">
        <f>SUM(H13:I13)</f>
        <v>26.986150678940007</v>
      </c>
      <c r="L13" s="10" t="str">
        <f>name!E9</f>
        <v>Caring, leisure and other service occupations</v>
      </c>
      <c r="M13" s="11">
        <v>5.166575520312831</v>
      </c>
      <c r="N13" s="11">
        <v>5.3473289514385032</v>
      </c>
      <c r="O13" s="11">
        <v>5.3967538402467703</v>
      </c>
      <c r="P13" s="11">
        <v>6.1740908946491064</v>
      </c>
      <c r="Q13" s="11">
        <v>7.2129793425034796</v>
      </c>
      <c r="R13" s="11"/>
      <c r="S13" s="11">
        <f t="shared" si="2"/>
        <v>1.8162255022567093</v>
      </c>
      <c r="T13" s="11">
        <v>2.8162431697111221</v>
      </c>
      <c r="U13" s="11">
        <f>SUM(S13:T13)</f>
        <v>4.6324686719678319</v>
      </c>
      <c r="W13" s="10" t="str">
        <f>name!E9</f>
        <v>Caring, leisure and other service occupations</v>
      </c>
      <c r="X13" s="11">
        <v>28.586754010941075</v>
      </c>
      <c r="Y13" s="11">
        <v>29.993410006014354</v>
      </c>
      <c r="Z13" s="11">
        <v>27.90459783981235</v>
      </c>
      <c r="AA13" s="11">
        <v>30.121685135248285</v>
      </c>
      <c r="AB13" s="11">
        <v>32.636468947558186</v>
      </c>
      <c r="AC13" s="11"/>
      <c r="AD13" s="11">
        <f t="shared" si="4"/>
        <v>4.7318711077458353</v>
      </c>
      <c r="AE13" s="11">
        <v>17.62181089922634</v>
      </c>
      <c r="AF13" s="11">
        <f>SUM(AD13:AE13)</f>
        <v>22.353682006972175</v>
      </c>
    </row>
    <row r="14" spans="1:32" x14ac:dyDescent="0.2">
      <c r="A14" t="str">
        <f>name!E10</f>
        <v>Sales and customer service occupations</v>
      </c>
      <c r="B14" s="11">
        <v>33.949166748873125</v>
      </c>
      <c r="C14" s="11">
        <v>33.011856547570524</v>
      </c>
      <c r="D14" s="11">
        <v>33.271506735217429</v>
      </c>
      <c r="E14" s="11">
        <v>33.480655534795375</v>
      </c>
      <c r="F14" s="11">
        <v>33.007237538562684</v>
      </c>
      <c r="G14" s="11"/>
      <c r="H14" s="11">
        <f t="shared" si="0"/>
        <v>-0.26426919665474458</v>
      </c>
      <c r="I14" s="11">
        <v>15.472366228495396</v>
      </c>
      <c r="J14" s="11">
        <f t="shared" si="1"/>
        <v>15.208097031840651</v>
      </c>
      <c r="L14" s="10" t="str">
        <f>name!E10</f>
        <v>Sales and customer service occupations</v>
      </c>
      <c r="M14" s="11">
        <v>12.782142451162501</v>
      </c>
      <c r="N14" s="11">
        <v>12.293345548932704</v>
      </c>
      <c r="O14" s="11">
        <v>12.698636039832717</v>
      </c>
      <c r="P14" s="11">
        <v>13.063447821808433</v>
      </c>
      <c r="Q14" s="11">
        <v>13.422195025898953</v>
      </c>
      <c r="R14" s="11"/>
      <c r="S14" s="11">
        <f t="shared" si="2"/>
        <v>0.72355898606623548</v>
      </c>
      <c r="T14" s="11">
        <v>4.4380809612642844</v>
      </c>
      <c r="U14" s="11">
        <f t="shared" ref="U14:U15" si="6">SUM(S14:T14)</f>
        <v>5.1616399473305199</v>
      </c>
      <c r="W14" s="10" t="str">
        <f>name!E10</f>
        <v>Sales and customer service occupations</v>
      </c>
      <c r="X14" s="11">
        <v>21.167024297710615</v>
      </c>
      <c r="Y14" s="11">
        <v>20.718510998637814</v>
      </c>
      <c r="Z14" s="11">
        <v>20.572870695384715</v>
      </c>
      <c r="AA14" s="11">
        <v>20.417207712986954</v>
      </c>
      <c r="AB14" s="11">
        <v>19.585042512663701</v>
      </c>
      <c r="AC14" s="11"/>
      <c r="AD14" s="11">
        <f t="shared" si="4"/>
        <v>-0.9878281827210138</v>
      </c>
      <c r="AE14" s="11">
        <v>11.034285267231112</v>
      </c>
      <c r="AF14" s="11">
        <f t="shared" ref="AF14:AF15" si="7">SUM(AD14:AE14)</f>
        <v>10.046457084510099</v>
      </c>
    </row>
    <row r="15" spans="1:32" x14ac:dyDescent="0.2">
      <c r="A15" t="str">
        <f>name!E11</f>
        <v>Process, plant and machine operatives</v>
      </c>
      <c r="B15" s="11">
        <v>20.901640779620404</v>
      </c>
      <c r="C15" s="11">
        <v>21.734618308507169</v>
      </c>
      <c r="D15" s="11">
        <v>19.394317008081991</v>
      </c>
      <c r="E15" s="11">
        <v>21.823595379146859</v>
      </c>
      <c r="F15" s="11">
        <v>21.754595321384784</v>
      </c>
      <c r="G15" s="11"/>
      <c r="H15" s="11">
        <f t="shared" si="0"/>
        <v>2.3602783133027927</v>
      </c>
      <c r="I15" s="11">
        <v>10.07089118299016</v>
      </c>
      <c r="J15" s="11">
        <f t="shared" si="1"/>
        <v>12.431169496292952</v>
      </c>
      <c r="L15" s="10" t="str">
        <f>name!E11</f>
        <v>Process, plant and machine operatives</v>
      </c>
      <c r="M15" s="11">
        <v>18.123422656069248</v>
      </c>
      <c r="N15" s="11">
        <v>18.66147931703615</v>
      </c>
      <c r="O15" s="11">
        <v>16.652185031727257</v>
      </c>
      <c r="P15" s="11">
        <v>18.154544790570647</v>
      </c>
      <c r="Q15" s="11">
        <v>17.674972894896165</v>
      </c>
      <c r="R15" s="11"/>
      <c r="S15" s="11">
        <f t="shared" si="2"/>
        <v>1.022787863168908</v>
      </c>
      <c r="T15" s="11">
        <v>8.0802405384988152</v>
      </c>
      <c r="U15" s="11">
        <f t="shared" si="6"/>
        <v>9.1030284016677232</v>
      </c>
      <c r="W15" s="10" t="str">
        <f>name!E11</f>
        <v>Process, plant and machine operatives</v>
      </c>
      <c r="X15" s="11">
        <v>2.7782181235511336</v>
      </c>
      <c r="Y15" s="11">
        <v>3.0731389914710205</v>
      </c>
      <c r="Z15" s="11">
        <v>2.7421319763547443</v>
      </c>
      <c r="AA15" s="11">
        <v>3.6690505885762157</v>
      </c>
      <c r="AB15" s="11">
        <v>4.0796224264886076</v>
      </c>
      <c r="AC15" s="11"/>
      <c r="AD15" s="11">
        <f t="shared" si="4"/>
        <v>1.3374904501338634</v>
      </c>
      <c r="AE15" s="11">
        <v>1.9906506444913448</v>
      </c>
      <c r="AF15" s="11">
        <f t="shared" si="7"/>
        <v>3.3281410946252081</v>
      </c>
    </row>
    <row r="16" spans="1:32" x14ac:dyDescent="0.2">
      <c r="A16" t="str">
        <f>name!E12</f>
        <v>Elementary occupations</v>
      </c>
      <c r="B16" s="11">
        <v>40.530843176483309</v>
      </c>
      <c r="C16" s="11">
        <v>39.858656872153979</v>
      </c>
      <c r="D16" s="11">
        <v>37.137844168699544</v>
      </c>
      <c r="E16" s="11">
        <v>38.163031528379875</v>
      </c>
      <c r="F16" s="11">
        <v>36.806987186457562</v>
      </c>
      <c r="G16" s="11"/>
      <c r="H16" s="11">
        <f t="shared" si="0"/>
        <v>-0.33085698224198268</v>
      </c>
      <c r="I16" s="11">
        <v>17.492211173824543</v>
      </c>
      <c r="J16" s="11">
        <f>SUM(H16:I16)</f>
        <v>17.161354191582561</v>
      </c>
      <c r="L16" s="10" t="str">
        <f>name!E12</f>
        <v>Elementary occupations</v>
      </c>
      <c r="M16" s="11">
        <v>22.566926340945159</v>
      </c>
      <c r="N16" s="11">
        <v>20.457480756676045</v>
      </c>
      <c r="O16" s="11">
        <v>20.055861246415041</v>
      </c>
      <c r="P16" s="11">
        <v>20.818946707256213</v>
      </c>
      <c r="Q16" s="11">
        <v>19.646214691639642</v>
      </c>
      <c r="R16" s="11"/>
      <c r="S16" s="11">
        <f t="shared" si="2"/>
        <v>-0.40964655477539935</v>
      </c>
      <c r="T16" s="11">
        <v>7.6908698110344229</v>
      </c>
      <c r="U16" s="11">
        <f>SUM(S16:T16)</f>
        <v>7.2812232562590236</v>
      </c>
      <c r="W16" s="10" t="str">
        <f>name!E12</f>
        <v>Elementary occupations</v>
      </c>
      <c r="X16" s="11">
        <v>17.963916835538182</v>
      </c>
      <c r="Y16" s="11">
        <v>19.401176115477959</v>
      </c>
      <c r="Z16" s="11">
        <v>17.081982922284514</v>
      </c>
      <c r="AA16" s="11">
        <v>17.34408482112369</v>
      </c>
      <c r="AB16" s="11">
        <v>17.160772494817888</v>
      </c>
      <c r="AC16" s="11"/>
      <c r="AD16" s="11">
        <f t="shared" si="4"/>
        <v>7.8789572533374042E-2</v>
      </c>
      <c r="AE16" s="11">
        <v>9.8013413627901222</v>
      </c>
      <c r="AF16" s="11">
        <f>SUM(AD16:AE16)</f>
        <v>9.8801309353234963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363.79999999999978</v>
      </c>
      <c r="C18" s="34">
        <f>SUM(C8:C16)</f>
        <v>384.36999999999995</v>
      </c>
      <c r="D18" s="34">
        <f>SUM(D8:D16)</f>
        <v>381.642</v>
      </c>
      <c r="E18" s="34">
        <f>SUM(E8:E16)</f>
        <v>396.1269999999999</v>
      </c>
      <c r="F18" s="34">
        <f>SUM(F8:F16)</f>
        <v>415.05000000000018</v>
      </c>
      <c r="G18" s="11"/>
      <c r="H18" s="34">
        <f>SUM(H8:H16)</f>
        <v>33.40800000000015</v>
      </c>
      <c r="I18" s="34">
        <f>SUM(I8:I16)</f>
        <v>192.89326959687662</v>
      </c>
      <c r="J18" s="34">
        <f>SUM(H18:I18)</f>
        <v>226.30126959687678</v>
      </c>
      <c r="L18" s="231" t="str">
        <f>name!E3</f>
        <v>All occupations</v>
      </c>
      <c r="M18" s="34">
        <f>SUM(M8:M16)</f>
        <v>194.75523139204654</v>
      </c>
      <c r="N18" s="34">
        <f>SUM(N8:N16)</f>
        <v>200.83034406111665</v>
      </c>
      <c r="O18" s="34">
        <f>SUM(O8:O16)</f>
        <v>197.39328055932847</v>
      </c>
      <c r="P18" s="34">
        <f>SUM(P8:P16)</f>
        <v>203.58048747637338</v>
      </c>
      <c r="Q18" s="34">
        <f>SUM(Q8:Q16)</f>
        <v>210.98210350245949</v>
      </c>
      <c r="R18" s="11"/>
      <c r="S18" s="34">
        <f>SUM(S8:S16)</f>
        <v>13.588822943131001</v>
      </c>
      <c r="T18" s="34">
        <f>SUM(T8:T16)</f>
        <v>82.71064310694446</v>
      </c>
      <c r="U18" s="34">
        <f>SUM(S18:T18)</f>
        <v>96.299466050075466</v>
      </c>
      <c r="W18" s="231" t="str">
        <f>name!E3</f>
        <v>All occupations</v>
      </c>
      <c r="X18" s="34">
        <f>SUM(X8:X16)</f>
        <v>169.04476860795336</v>
      </c>
      <c r="Y18" s="34">
        <f>SUM(Y8:Y16)</f>
        <v>183.53965593888327</v>
      </c>
      <c r="Z18" s="34">
        <f>SUM(Z8:Z16)</f>
        <v>184.24871944067147</v>
      </c>
      <c r="AA18" s="34">
        <f>SUM(AA8:AA16)</f>
        <v>192.54651252362657</v>
      </c>
      <c r="AB18" s="34">
        <f>SUM(AB8:AB16)</f>
        <v>204.06789649754046</v>
      </c>
      <c r="AC18" s="11"/>
      <c r="AD18" s="34">
        <f>SUM(AD8:AD16)</f>
        <v>19.81917705686902</v>
      </c>
      <c r="AE18" s="34">
        <f>SUM(AE8:AE16)</f>
        <v>110.18262648993219</v>
      </c>
      <c r="AF18" s="34">
        <f>SUM(AD18:AE18)</f>
        <v>130.0018035468012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10.35631016166683</v>
      </c>
      <c r="C26" s="18">
        <f t="shared" si="8"/>
        <v>11.288281353938645</v>
      </c>
      <c r="D26" s="18">
        <f t="shared" si="8"/>
        <v>11.703660294905651</v>
      </c>
      <c r="E26" s="18">
        <f t="shared" si="8"/>
        <v>11.681785494381918</v>
      </c>
      <c r="F26" s="18">
        <f t="shared" si="8"/>
        <v>12.372952284205169</v>
      </c>
      <c r="G26" s="11"/>
      <c r="H26" s="40">
        <f>IF(D8&gt;0,(H8/D8)*100,0)</f>
        <v>14.973005803010068</v>
      </c>
      <c r="I26" s="40">
        <f>IF(D8&gt;0,(I8/D8)*100,0)</f>
        <v>56.886219510018229</v>
      </c>
      <c r="J26" s="40">
        <f>IF(D8&gt;0,(J8/D8)*100,0)</f>
        <v>71.85922531302829</v>
      </c>
      <c r="L26" t="str">
        <f>$A$8</f>
        <v>Managers, directors and senior officials</v>
      </c>
      <c r="M26" s="18">
        <f t="shared" ref="M26:Q26" si="9">M8/M$18*100</f>
        <v>13.250863521159587</v>
      </c>
      <c r="N26" s="18">
        <f t="shared" si="9"/>
        <v>14.279442252238816</v>
      </c>
      <c r="O26" s="18">
        <f t="shared" si="9"/>
        <v>14.550705859770494</v>
      </c>
      <c r="P26" s="18">
        <f t="shared" si="9"/>
        <v>14.428543284128089</v>
      </c>
      <c r="Q26" s="18">
        <f t="shared" si="9"/>
        <v>15.209610586261835</v>
      </c>
      <c r="R26" s="11"/>
      <c r="S26" s="40">
        <f>IF(O8&gt;0,(S8/O8)*100,0)</f>
        <v>11.724208447463011</v>
      </c>
      <c r="T26" s="40">
        <f>IF(O8&gt;0,(T8/O8)*100,0)</f>
        <v>50.784365396899908</v>
      </c>
      <c r="U26" s="40">
        <f>IF(O8&gt;0,(U8/O8)*100,0)</f>
        <v>62.508573844362914</v>
      </c>
      <c r="W26" t="str">
        <f>$A$8</f>
        <v>Managers, directors and senior officials</v>
      </c>
      <c r="X26" s="18">
        <f t="shared" ref="X26:AB26" si="10">X8/X$18*100</f>
        <v>7.0215165803757769</v>
      </c>
      <c r="Y26" s="18">
        <f t="shared" si="10"/>
        <v>8.0153326863884846</v>
      </c>
      <c r="Z26" s="18">
        <f t="shared" si="10"/>
        <v>8.6535025209108181</v>
      </c>
      <c r="AA26" s="18">
        <f t="shared" si="10"/>
        <v>8.7776233649980657</v>
      </c>
      <c r="AB26" s="18">
        <f t="shared" si="10"/>
        <v>9.4401826239228175</v>
      </c>
      <c r="AC26" s="11"/>
      <c r="AD26" s="40">
        <f>IF(Z8&gt;0,(AD8/Z8)*100,0)</f>
        <v>20.825522302646178</v>
      </c>
      <c r="AE26" s="40">
        <f>IF(Z8&gt;0,(AE8/Z8)*100,0)</f>
        <v>67.878349202078851</v>
      </c>
      <c r="AF26" s="40">
        <f>IF(Z8&gt;0,(AF8/Z8)*100,0)</f>
        <v>88.703871504725015</v>
      </c>
    </row>
    <row r="27" spans="1:32" x14ac:dyDescent="0.2">
      <c r="A27" t="str">
        <f>$A$9</f>
        <v>Professional occupations</v>
      </c>
      <c r="B27" s="18">
        <f t="shared" si="8"/>
        <v>19.520479496096151</v>
      </c>
      <c r="C27" s="18">
        <f t="shared" si="8"/>
        <v>21.36782927439117</v>
      </c>
      <c r="D27" s="18">
        <f t="shared" si="8"/>
        <v>22.293392368457653</v>
      </c>
      <c r="E27" s="18">
        <f t="shared" si="8"/>
        <v>23.489006575030352</v>
      </c>
      <c r="F27" s="18">
        <f t="shared" si="8"/>
        <v>25.209957720889157</v>
      </c>
      <c r="G27" s="11"/>
      <c r="H27" s="40">
        <f t="shared" ref="H27:H36" si="11">IF(D9&gt;0,(H9/D9)*100,0)</f>
        <v>22.981620870236515</v>
      </c>
      <c r="I27" s="40">
        <f t="shared" ref="I27:I36" si="12">IF(D9&gt;0,(I9/D9)*100,0)</f>
        <v>52.312757160909953</v>
      </c>
      <c r="J27" s="40">
        <f t="shared" ref="J27:J36" si="13">IF(D9&gt;0,(J9/D9)*100,0)</f>
        <v>75.294378031146465</v>
      </c>
      <c r="L27" t="str">
        <f>$A$9</f>
        <v>Professional occupations</v>
      </c>
      <c r="M27" s="18">
        <f t="shared" ref="M27:Q27" si="14">M9/M$18*100</f>
        <v>20.136163890187245</v>
      </c>
      <c r="N27" s="18">
        <f t="shared" si="14"/>
        <v>21.875657771817565</v>
      </c>
      <c r="O27" s="18">
        <f t="shared" si="14"/>
        <v>22.565884026000944</v>
      </c>
      <c r="P27" s="18">
        <f t="shared" si="14"/>
        <v>23.710463318840407</v>
      </c>
      <c r="Q27" s="18">
        <f t="shared" si="14"/>
        <v>25.246310430885504</v>
      </c>
      <c r="R27" s="11"/>
      <c r="S27" s="40">
        <f t="shared" ref="S27:S34" si="15">IF(O9&gt;0,(S9/O9)*100,0)</f>
        <v>19.580074415499311</v>
      </c>
      <c r="T27" s="40">
        <f t="shared" ref="T27:T34" si="16">IF(O9&gt;0,(T9/O9)*100,0)</f>
        <v>42.026330974919176</v>
      </c>
      <c r="U27" s="40">
        <f t="shared" ref="U27:U34" si="17">IF(O9&gt;0,(U9/O9)*100,0)</f>
        <v>61.606405390418487</v>
      </c>
      <c r="W27" t="str">
        <f>$A$9</f>
        <v>Professional occupations</v>
      </c>
      <c r="X27" s="18">
        <f t="shared" ref="X27:AB27" si="18">X9/X$18*100</f>
        <v>18.811154045666061</v>
      </c>
      <c r="Y27" s="18">
        <f t="shared" si="18"/>
        <v>20.812159866924553</v>
      </c>
      <c r="Z27" s="18">
        <f t="shared" si="18"/>
        <v>22.001460775278549</v>
      </c>
      <c r="AA27" s="18">
        <f t="shared" si="18"/>
        <v>23.254859140891575</v>
      </c>
      <c r="AB27" s="18">
        <f t="shared" si="18"/>
        <v>25.17237331219636</v>
      </c>
      <c r="AC27" s="11"/>
      <c r="AD27" s="40">
        <f t="shared" ref="AD27:AD34" si="19">IF(Z9&gt;0,(AD9/Z9)*100,0)</f>
        <v>26.719326790658428</v>
      </c>
      <c r="AE27" s="40">
        <f t="shared" ref="AE27:AE34" si="20">IF(Z9&gt;0,(AE9/Z9)*100,0)</f>
        <v>63.615744365984249</v>
      </c>
      <c r="AF27" s="40">
        <f t="shared" ref="AF27:AF34" si="21">IF(Z9&gt;0,(AF9/Z9)*100,0)</f>
        <v>90.33507115664267</v>
      </c>
    </row>
    <row r="28" spans="1:32" x14ac:dyDescent="0.2">
      <c r="A28" t="str">
        <f>$A$10</f>
        <v>Associate professional occupations</v>
      </c>
      <c r="B28" s="18">
        <f t="shared" si="8"/>
        <v>12.295908245388015</v>
      </c>
      <c r="C28" s="18">
        <f t="shared" si="8"/>
        <v>12.606668474509283</v>
      </c>
      <c r="D28" s="18">
        <f t="shared" si="8"/>
        <v>13.253232031847725</v>
      </c>
      <c r="E28" s="18">
        <f t="shared" si="8"/>
        <v>12.709758314135671</v>
      </c>
      <c r="F28" s="18">
        <f t="shared" si="8"/>
        <v>13.14746428361307</v>
      </c>
      <c r="G28" s="11"/>
      <c r="H28" s="40">
        <f t="shared" si="11"/>
        <v>7.8858414797862961</v>
      </c>
      <c r="I28" s="40">
        <f t="shared" si="12"/>
        <v>47.399827005740754</v>
      </c>
      <c r="J28" s="40">
        <f t="shared" si="13"/>
        <v>55.285668485527054</v>
      </c>
      <c r="L28" t="str">
        <f>$A$10</f>
        <v>Associate professional occupations</v>
      </c>
      <c r="M28" s="18">
        <f t="shared" ref="M28:Q28" si="22">M10/M$18*100</f>
        <v>12.452555697348242</v>
      </c>
      <c r="N28" s="18">
        <f t="shared" si="22"/>
        <v>12.661326814260823</v>
      </c>
      <c r="O28" s="18">
        <f t="shared" si="22"/>
        <v>13.225457783596017</v>
      </c>
      <c r="P28" s="18">
        <f t="shared" si="22"/>
        <v>12.153645860680038</v>
      </c>
      <c r="Q28" s="18">
        <f t="shared" si="22"/>
        <v>12.15179528848215</v>
      </c>
      <c r="R28" s="11"/>
      <c r="S28" s="40">
        <f t="shared" si="15"/>
        <v>-1.7928779477623267</v>
      </c>
      <c r="T28" s="40">
        <f t="shared" si="16"/>
        <v>36.41837772735191</v>
      </c>
      <c r="U28" s="40">
        <f t="shared" si="17"/>
        <v>34.625499779589589</v>
      </c>
      <c r="W28" t="str">
        <f>$A$10</f>
        <v>Associate professional occupations</v>
      </c>
      <c r="X28" s="18">
        <f t="shared" ref="X28:AB28" si="23">X10/X$18*100</f>
        <v>12.115435871089103</v>
      </c>
      <c r="Y28" s="18">
        <f t="shared" si="23"/>
        <v>12.546860946147323</v>
      </c>
      <c r="Z28" s="18">
        <f t="shared" si="23"/>
        <v>13.282987733782136</v>
      </c>
      <c r="AA28" s="18">
        <f t="shared" si="23"/>
        <v>13.297739072043624</v>
      </c>
      <c r="AB28" s="18">
        <f t="shared" si="23"/>
        <v>14.176868430910842</v>
      </c>
      <c r="AC28" s="11"/>
      <c r="AD28" s="40">
        <f t="shared" si="19"/>
        <v>18.210144177465093</v>
      </c>
      <c r="AE28" s="40">
        <f t="shared" si="20"/>
        <v>59.113753342585682</v>
      </c>
      <c r="AF28" s="40">
        <f t="shared" si="21"/>
        <v>77.323897520050778</v>
      </c>
    </row>
    <row r="29" spans="1:32" x14ac:dyDescent="0.2">
      <c r="A29" t="str">
        <f>$A$11</f>
        <v>Administrative and secretarial occupations</v>
      </c>
      <c r="B29" s="18">
        <f t="shared" si="8"/>
        <v>11.024738516532395</v>
      </c>
      <c r="C29" s="18">
        <f t="shared" si="8"/>
        <v>10.067338500282826</v>
      </c>
      <c r="D29" s="18">
        <f t="shared" si="8"/>
        <v>10.619219545475801</v>
      </c>
      <c r="E29" s="18">
        <f t="shared" si="8"/>
        <v>9.6488938390115457</v>
      </c>
      <c r="F29" s="18">
        <f t="shared" si="8"/>
        <v>8.5553326670422187</v>
      </c>
      <c r="G29" s="11"/>
      <c r="H29" s="40">
        <f t="shared" si="11"/>
        <v>-12.382964101181271</v>
      </c>
      <c r="I29" s="40">
        <f t="shared" si="12"/>
        <v>47.13941062577743</v>
      </c>
      <c r="J29" s="40">
        <f t="shared" si="13"/>
        <v>34.756446524596157</v>
      </c>
      <c r="L29" t="str">
        <f>$A$11</f>
        <v>Administrative and secretarial occupations</v>
      </c>
      <c r="M29" s="18">
        <f t="shared" ref="M29:Q29" si="24">M11/M$18*100</f>
        <v>4.8964508174882884</v>
      </c>
      <c r="N29" s="18">
        <f t="shared" si="24"/>
        <v>4.1934270922364254</v>
      </c>
      <c r="O29" s="18">
        <f t="shared" si="24"/>
        <v>5.0379021422083641</v>
      </c>
      <c r="P29" s="18">
        <f t="shared" si="24"/>
        <v>4.7219686499203259</v>
      </c>
      <c r="Q29" s="18">
        <f t="shared" si="24"/>
        <v>4.8068236326525735</v>
      </c>
      <c r="R29" s="11"/>
      <c r="S29" s="40">
        <f t="shared" si="15"/>
        <v>1.9815746606115241</v>
      </c>
      <c r="T29" s="40">
        <f t="shared" si="16"/>
        <v>36.162614587327234</v>
      </c>
      <c r="U29" s="40">
        <f t="shared" si="17"/>
        <v>38.144189247938762</v>
      </c>
      <c r="W29" t="str">
        <f>$A$11</f>
        <v>Administrative and secretarial occupations</v>
      </c>
      <c r="X29" s="18">
        <f t="shared" ref="X29:AB29" si="25">X11/X$18*100</f>
        <v>18.08509358514948</v>
      </c>
      <c r="Y29" s="18">
        <f t="shared" si="25"/>
        <v>16.494612448400556</v>
      </c>
      <c r="Z29" s="18">
        <f t="shared" si="25"/>
        <v>16.59871593176458</v>
      </c>
      <c r="AA29" s="18">
        <f t="shared" si="25"/>
        <v>14.858158959467746</v>
      </c>
      <c r="AB29" s="18">
        <f t="shared" si="25"/>
        <v>12.430848290260462</v>
      </c>
      <c r="AC29" s="11"/>
      <c r="AD29" s="40">
        <f t="shared" si="19"/>
        <v>-17.053802126039997</v>
      </c>
      <c r="AE29" s="40">
        <f t="shared" si="20"/>
        <v>50.708674991152222</v>
      </c>
      <c r="AF29" s="40">
        <f t="shared" si="21"/>
        <v>33.654872865112232</v>
      </c>
    </row>
    <row r="30" spans="1:32" x14ac:dyDescent="0.2">
      <c r="A30" t="str">
        <f>$A$12</f>
        <v>Skilled trades occupations</v>
      </c>
      <c r="B30" s="18">
        <f t="shared" si="8"/>
        <v>11.306417281187764</v>
      </c>
      <c r="C30" s="18">
        <f t="shared" si="8"/>
        <v>10.862386836432531</v>
      </c>
      <c r="D30" s="18">
        <f t="shared" si="8"/>
        <v>9.8738207623112544</v>
      </c>
      <c r="E30" s="18">
        <f t="shared" si="8"/>
        <v>9.712612372365987</v>
      </c>
      <c r="F30" s="18">
        <f t="shared" si="8"/>
        <v>9.0510552809768807</v>
      </c>
      <c r="G30" s="11"/>
      <c r="H30" s="40">
        <f t="shared" si="11"/>
        <v>-0.30847644514304229</v>
      </c>
      <c r="I30" s="40">
        <f t="shared" si="12"/>
        <v>43.583847548154822</v>
      </c>
      <c r="J30" s="40">
        <f t="shared" si="13"/>
        <v>43.275371103011786</v>
      </c>
      <c r="L30" t="str">
        <f>$A$12</f>
        <v>Skilled trades occupations</v>
      </c>
      <c r="M30" s="18">
        <f t="shared" ref="M30:Q30" si="26">M12/M$18*100</f>
        <v>19.154856013277112</v>
      </c>
      <c r="N30" s="18">
        <f t="shared" si="26"/>
        <v>18.727666691922479</v>
      </c>
      <c r="O30" s="18">
        <f t="shared" si="26"/>
        <v>16.856472825034622</v>
      </c>
      <c r="P30" s="18">
        <f t="shared" si="26"/>
        <v>16.39175926409867</v>
      </c>
      <c r="Q30" s="18">
        <f t="shared" si="26"/>
        <v>15.115660020472912</v>
      </c>
      <c r="R30" s="11"/>
      <c r="S30" s="40">
        <f t="shared" si="15"/>
        <v>-4.154072669698694</v>
      </c>
      <c r="T30" s="40">
        <f t="shared" si="16"/>
        <v>39.897232766750292</v>
      </c>
      <c r="U30" s="40">
        <f t="shared" si="17"/>
        <v>35.743160097051593</v>
      </c>
      <c r="W30" t="str">
        <f>$A$12</f>
        <v>Skilled trades occupations</v>
      </c>
      <c r="X30" s="18">
        <f t="shared" ref="X30:AB30" si="27">X12/X$18*100</f>
        <v>2.2642888916408568</v>
      </c>
      <c r="Y30" s="18">
        <f t="shared" si="27"/>
        <v>2.2561439433925714</v>
      </c>
      <c r="Z30" s="18">
        <f t="shared" si="27"/>
        <v>2.3930165437009188</v>
      </c>
      <c r="AA30" s="18">
        <f t="shared" si="27"/>
        <v>2.6507136013955432</v>
      </c>
      <c r="AB30" s="18">
        <f t="shared" si="27"/>
        <v>2.7809702415827515</v>
      </c>
      <c r="AC30" s="11"/>
      <c r="AD30" s="40">
        <f t="shared" si="19"/>
        <v>28.712536917157237</v>
      </c>
      <c r="AE30" s="40">
        <f t="shared" si="20"/>
        <v>71.405098294561142</v>
      </c>
      <c r="AF30" s="40">
        <f t="shared" si="21"/>
        <v>100.11763521171837</v>
      </c>
    </row>
    <row r="31" spans="1:32" x14ac:dyDescent="0.2">
      <c r="A31" t="str">
        <f>$A$13</f>
        <v>Caring, leisure and other service occupations</v>
      </c>
      <c r="B31" s="18">
        <f t="shared" si="8"/>
        <v>9.2779905253584172</v>
      </c>
      <c r="C31" s="18">
        <f t="shared" si="8"/>
        <v>9.194458193265044</v>
      </c>
      <c r="D31" s="18">
        <f t="shared" si="8"/>
        <v>8.7258089204173341</v>
      </c>
      <c r="E31" s="18">
        <f t="shared" si="8"/>
        <v>9.1626614772276067</v>
      </c>
      <c r="F31" s="18">
        <f t="shared" si="8"/>
        <v>9.6011199349624494</v>
      </c>
      <c r="G31" s="11"/>
      <c r="H31" s="40">
        <f t="shared" si="11"/>
        <v>19.663155636783213</v>
      </c>
      <c r="I31" s="40">
        <f t="shared" si="12"/>
        <v>61.37304655166831</v>
      </c>
      <c r="J31" s="40">
        <f t="shared" si="13"/>
        <v>81.036202188451526</v>
      </c>
      <c r="L31" t="str">
        <f>$A$13</f>
        <v>Caring, leisure and other service occupations</v>
      </c>
      <c r="M31" s="18">
        <f t="shared" ref="M31:Q31" si="28">M13/M$18*100</f>
        <v>2.6528558351854494</v>
      </c>
      <c r="N31" s="18">
        <f t="shared" si="28"/>
        <v>2.6626100634529637</v>
      </c>
      <c r="O31" s="18">
        <f t="shared" si="28"/>
        <v>2.7340109171673266</v>
      </c>
      <c r="P31" s="18">
        <f t="shared" si="28"/>
        <v>3.0327517981631922</v>
      </c>
      <c r="Q31" s="18">
        <f t="shared" si="28"/>
        <v>3.4187635931022911</v>
      </c>
      <c r="R31" s="11"/>
      <c r="S31" s="40">
        <f t="shared" si="15"/>
        <v>33.65403640818387</v>
      </c>
      <c r="T31" s="40">
        <f t="shared" si="16"/>
        <v>52.18402122973886</v>
      </c>
      <c r="U31" s="40">
        <f t="shared" si="17"/>
        <v>85.838057637922745</v>
      </c>
      <c r="W31" t="str">
        <f>$A$13</f>
        <v>Caring, leisure and other service occupations</v>
      </c>
      <c r="X31" s="18">
        <f t="shared" ref="X31:AB31" si="29">X13/X$18*100</f>
        <v>16.910759348749288</v>
      </c>
      <c r="Y31" s="18">
        <f t="shared" si="29"/>
        <v>16.341650992307535</v>
      </c>
      <c r="Z31" s="18">
        <f t="shared" si="29"/>
        <v>15.145070166307287</v>
      </c>
      <c r="AA31" s="18">
        <f t="shared" si="29"/>
        <v>15.643848720216202</v>
      </c>
      <c r="AB31" s="18">
        <f t="shared" si="29"/>
        <v>15.992946224126703</v>
      </c>
      <c r="AC31" s="11"/>
      <c r="AD31" s="40">
        <f t="shared" si="19"/>
        <v>16.957316980195746</v>
      </c>
      <c r="AE31" s="40">
        <f t="shared" si="20"/>
        <v>63.150205569652606</v>
      </c>
      <c r="AF31" s="40">
        <f t="shared" si="21"/>
        <v>80.107522549848355</v>
      </c>
    </row>
    <row r="32" spans="1:32" x14ac:dyDescent="0.2">
      <c r="A32" t="str">
        <f>$A$14</f>
        <v>Sales and customer service occupations</v>
      </c>
      <c r="B32" s="18">
        <f t="shared" si="8"/>
        <v>9.3318215362488033</v>
      </c>
      <c r="C32" s="18">
        <f t="shared" si="8"/>
        <v>8.5885622050551635</v>
      </c>
      <c r="D32" s="18">
        <f t="shared" si="8"/>
        <v>8.7179887788077384</v>
      </c>
      <c r="E32" s="18">
        <f t="shared" si="8"/>
        <v>8.4520003773525616</v>
      </c>
      <c r="F32" s="18">
        <f t="shared" si="8"/>
        <v>7.952593070368069</v>
      </c>
      <c r="H32" s="40">
        <f t="shared" si="11"/>
        <v>-0.79428082039644832</v>
      </c>
      <c r="I32" s="40">
        <f t="shared" si="12"/>
        <v>46.503353009012095</v>
      </c>
      <c r="J32" s="40">
        <f t="shared" si="13"/>
        <v>45.709072188615643</v>
      </c>
      <c r="L32" t="str">
        <f>$A$14</f>
        <v>Sales and customer service occupations</v>
      </c>
      <c r="M32" s="18">
        <f t="shared" ref="M32:Q32" si="30">M14/M$18*100</f>
        <v>6.5631831092802688</v>
      </c>
      <c r="N32" s="18">
        <f t="shared" si="30"/>
        <v>6.1212590191010152</v>
      </c>
      <c r="O32" s="18">
        <f t="shared" si="30"/>
        <v>6.433165305247571</v>
      </c>
      <c r="P32" s="18">
        <f t="shared" si="30"/>
        <v>6.416846714410446</v>
      </c>
      <c r="Q32" s="18">
        <f t="shared" si="30"/>
        <v>6.3617694596274061</v>
      </c>
      <c r="S32" s="40">
        <f t="shared" si="15"/>
        <v>5.6979267993554306</v>
      </c>
      <c r="T32" s="40">
        <f t="shared" si="16"/>
        <v>34.949272877362887</v>
      </c>
      <c r="U32" s="40">
        <f t="shared" si="17"/>
        <v>40.647199676718316</v>
      </c>
      <c r="W32" t="str">
        <f>$A$14</f>
        <v>Sales and customer service occupations</v>
      </c>
      <c r="X32" s="18">
        <f t="shared" ref="X32:AB32" si="31">X14/X$18*100</f>
        <v>12.521549452264285</v>
      </c>
      <c r="Y32" s="18">
        <f t="shared" si="31"/>
        <v>11.288302188785215</v>
      </c>
      <c r="Z32" s="18">
        <f t="shared" si="31"/>
        <v>11.165814751841046</v>
      </c>
      <c r="AA32" s="18">
        <f t="shared" si="31"/>
        <v>10.603779546763613</v>
      </c>
      <c r="AB32" s="18">
        <f t="shared" si="31"/>
        <v>9.5973167993622912</v>
      </c>
      <c r="AD32" s="40">
        <f t="shared" si="19"/>
        <v>-4.8016059467219696</v>
      </c>
      <c r="AE32" s="40">
        <f t="shared" si="20"/>
        <v>53.635126719123974</v>
      </c>
      <c r="AF32" s="40">
        <f t="shared" si="21"/>
        <v>48.833520772402004</v>
      </c>
    </row>
    <row r="33" spans="1:32" x14ac:dyDescent="0.2">
      <c r="A33" t="str">
        <f>$A$15</f>
        <v>Process, plant and machine operatives</v>
      </c>
      <c r="B33" s="18">
        <f t="shared" si="8"/>
        <v>5.745365799785711</v>
      </c>
      <c r="C33" s="18">
        <f t="shared" si="8"/>
        <v>5.654608400371302</v>
      </c>
      <c r="D33" s="18">
        <f t="shared" si="8"/>
        <v>5.081808870114398</v>
      </c>
      <c r="E33" s="18">
        <f t="shared" si="8"/>
        <v>5.5092420812383063</v>
      </c>
      <c r="F33" s="18">
        <f t="shared" si="8"/>
        <v>5.2414396630248818</v>
      </c>
      <c r="G33" s="11"/>
      <c r="H33" s="40">
        <f t="shared" si="11"/>
        <v>12.169948095203448</v>
      </c>
      <c r="I33" s="40">
        <f t="shared" si="12"/>
        <v>51.927021605315737</v>
      </c>
      <c r="J33" s="40">
        <f t="shared" si="13"/>
        <v>64.096969700519182</v>
      </c>
      <c r="L33" t="str">
        <f>$A$15</f>
        <v>Process, plant and machine operatives</v>
      </c>
      <c r="M33" s="18">
        <f t="shared" ref="M33:Q33" si="32">M15/M$18*100</f>
        <v>9.3057436899275903</v>
      </c>
      <c r="N33" s="18">
        <f t="shared" si="32"/>
        <v>9.2921612041639943</v>
      </c>
      <c r="O33" s="18">
        <f t="shared" si="32"/>
        <v>8.4360445221549885</v>
      </c>
      <c r="P33" s="18">
        <f t="shared" si="32"/>
        <v>8.9176251691005408</v>
      </c>
      <c r="Q33" s="18">
        <f t="shared" si="32"/>
        <v>8.3774749618467617</v>
      </c>
      <c r="R33" s="11"/>
      <c r="S33" s="40">
        <f t="shared" si="15"/>
        <v>6.1420640067366516</v>
      </c>
      <c r="T33" s="40">
        <f t="shared" si="16"/>
        <v>48.523605299266173</v>
      </c>
      <c r="U33" s="40">
        <f t="shared" si="17"/>
        <v>54.665669306002819</v>
      </c>
      <c r="W33" t="str">
        <f>$A$15</f>
        <v>Process, plant and machine operatives</v>
      </c>
      <c r="X33" s="18">
        <f t="shared" ref="X33:AB33" si="33">X15/X$18*100</f>
        <v>1.6434806864649827</v>
      </c>
      <c r="Y33" s="18">
        <f t="shared" si="33"/>
        <v>1.6743732986479731</v>
      </c>
      <c r="Z33" s="18">
        <f t="shared" si="33"/>
        <v>1.4882773593646155</v>
      </c>
      <c r="AA33" s="18">
        <f t="shared" si="33"/>
        <v>1.9055398825392915</v>
      </c>
      <c r="AB33" s="18">
        <f t="shared" si="33"/>
        <v>1.9991495460618802</v>
      </c>
      <c r="AC33" s="11"/>
      <c r="AD33" s="40">
        <f t="shared" si="19"/>
        <v>48.775568122430691</v>
      </c>
      <c r="AE33" s="40">
        <f t="shared" si="20"/>
        <v>72.594997675407953</v>
      </c>
      <c r="AF33" s="40">
        <f t="shared" si="21"/>
        <v>121.37056579783865</v>
      </c>
    </row>
    <row r="34" spans="1:32" x14ac:dyDescent="0.2">
      <c r="A34" t="str">
        <f>$A$16</f>
        <v>Elementary occupations</v>
      </c>
      <c r="B34" s="18">
        <f t="shared" si="8"/>
        <v>11.140968437735935</v>
      </c>
      <c r="C34" s="18">
        <f t="shared" si="8"/>
        <v>10.369866761754034</v>
      </c>
      <c r="D34" s="18">
        <f t="shared" si="8"/>
        <v>9.7310684276624553</v>
      </c>
      <c r="E34" s="18">
        <f t="shared" si="8"/>
        <v>9.6340394692560434</v>
      </c>
      <c r="F34" s="18">
        <f t="shared" si="8"/>
        <v>8.8680850949180936</v>
      </c>
      <c r="G34" s="11"/>
      <c r="H34" s="40">
        <f t="shared" si="11"/>
        <v>-0.89088903690547283</v>
      </c>
      <c r="I34" s="40">
        <f t="shared" si="12"/>
        <v>47.100771639747734</v>
      </c>
      <c r="J34" s="40">
        <f t="shared" si="13"/>
        <v>46.209882602842264</v>
      </c>
      <c r="L34" t="str">
        <f>$A$16</f>
        <v>Elementary occupations</v>
      </c>
      <c r="M34" s="18">
        <f t="shared" ref="M34:Q34" si="34">M16/M$18*100</f>
        <v>11.58732742614623</v>
      </c>
      <c r="N34" s="18">
        <f t="shared" si="34"/>
        <v>10.186449090805933</v>
      </c>
      <c r="O34" s="18">
        <f t="shared" si="34"/>
        <v>10.160356618819685</v>
      </c>
      <c r="P34" s="18">
        <f t="shared" si="34"/>
        <v>10.226395940658293</v>
      </c>
      <c r="Q34" s="18">
        <f t="shared" si="34"/>
        <v>9.3117920266685648</v>
      </c>
      <c r="R34" s="11"/>
      <c r="S34" s="40">
        <f t="shared" si="15"/>
        <v>-2.0425278662546749</v>
      </c>
      <c r="T34" s="40">
        <f t="shared" si="16"/>
        <v>38.347242816157575</v>
      </c>
      <c r="U34" s="40">
        <f t="shared" si="17"/>
        <v>36.304714949902902</v>
      </c>
      <c r="W34" t="str">
        <f>$A$16</f>
        <v>Elementary occupations</v>
      </c>
      <c r="X34" s="18">
        <f t="shared" ref="X34:AB34" si="35">X16/X$18*100</f>
        <v>10.62672153860016</v>
      </c>
      <c r="Y34" s="18">
        <f t="shared" si="35"/>
        <v>10.570563629005788</v>
      </c>
      <c r="Z34" s="18">
        <f t="shared" si="35"/>
        <v>9.2711542170500429</v>
      </c>
      <c r="AA34" s="18">
        <f t="shared" si="35"/>
        <v>9.0077377116843245</v>
      </c>
      <c r="AB34" s="18">
        <f t="shared" si="35"/>
        <v>8.4093445315759006</v>
      </c>
      <c r="AC34" s="11"/>
      <c r="AD34" s="40">
        <f t="shared" si="19"/>
        <v>0.46124371445535239</v>
      </c>
      <c r="AE34" s="40">
        <f t="shared" si="20"/>
        <v>57.378241199408173</v>
      </c>
      <c r="AF34" s="40">
        <f t="shared" si="21"/>
        <v>57.839484913863537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8.7537535176946335</v>
      </c>
      <c r="I36" s="43">
        <f t="shared" si="12"/>
        <v>50.542987825469055</v>
      </c>
      <c r="J36" s="43">
        <f t="shared" si="13"/>
        <v>59.296741343163696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6.884136534245779</v>
      </c>
      <c r="T36" s="43">
        <f t="shared" ref="T36" si="37">IF(O18&gt;0,(T18/O18)*100,0)</f>
        <v>41.901448150908543</v>
      </c>
      <c r="U36" s="43">
        <f t="shared" ref="U36" si="38">IF(O18&gt;0,(U18/O18)*100,0)</f>
        <v>48.785584685154326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10.756751589392101</v>
      </c>
      <c r="AE36" s="43">
        <f t="shared" ref="AE36" si="40">IF(Z18&gt;0,(AE18/Z18)*100,0)</f>
        <v>59.801027016315992</v>
      </c>
      <c r="AF36" s="43">
        <f t="shared" ref="AF36" si="41">IF(Z18&gt;0,(AF18/Z18)*100,0)</f>
        <v>70.55777860570808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Swindon and Wiltshire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Swindon and Wiltshire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Swindon and Wiltshire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3.592279933066389</v>
      </c>
      <c r="C46" s="18">
        <f t="shared" si="42"/>
        <v>2.9438867930226209</v>
      </c>
      <c r="D46" s="18">
        <f t="shared" si="42"/>
        <v>0.71013086124285252</v>
      </c>
      <c r="E46" s="18">
        <f t="shared" si="42"/>
        <v>1.0469032567088421</v>
      </c>
      <c r="F46" s="18">
        <f>IF(F$6-D$6 &lt;&gt; 0,(EXP(LN(F8/D8)/(F$6-D$6))-1)*100,0)</f>
        <v>0.9345208483529488</v>
      </c>
      <c r="H46" s="18">
        <f>IF($F$6-$D$6 &lt;&gt; 0,(EXP(LN(1+(H26/100))/($F$6-$D$6))-1)*100,0)</f>
        <v>0.9345208483529488</v>
      </c>
      <c r="I46" s="18">
        <f>IF($F$6-$D$6 &lt;&gt; 0,(EXP(LN(1+(I26/100))/($F$6-$D$6))-1)*100,0)</f>
        <v>3.047862214914554</v>
      </c>
      <c r="J46" s="18">
        <f>IF($F$6-$D$6 &lt;&gt; 0,(EXP(LN(1+(J26/100))/($F$6-$D$6))-1)*100,0)</f>
        <v>3.67598972814831</v>
      </c>
      <c r="L46" t="str">
        <f>$A$8</f>
        <v>Managers, directors and senior officials</v>
      </c>
      <c r="M46" s="18">
        <f t="shared" ref="M46:M54" si="43">IF(N$6-M$6 &lt;&gt; 0,(EXP(LN(N8/M8)/(N$6-M$6))-1)*100,0)</f>
        <v>2.6719512859397554</v>
      </c>
      <c r="N46" s="18">
        <f t="shared" ref="N46:N54" si="44">IF(O$6-N$6 &lt;&gt; 0,(EXP(LN(O8/N8)/(O$6-N$6))-1)*100,0)</f>
        <v>0.1557412924769519</v>
      </c>
      <c r="O46" s="18">
        <f t="shared" ref="O46:O54" si="45">IF(P$6-O$6 &lt;&gt; 0,(EXP(LN(P8/O8)/(P$6-O$6))-1)*100,0)</f>
        <v>0.44965327765447149</v>
      </c>
      <c r="P46" s="18">
        <f t="shared" ref="P46:P54" si="46">IF(Q$6-P$6 &lt;&gt; 0,(EXP(LN(Q8/P8)/(Q$6-P$6))-1)*100,0)</f>
        <v>0.88823112904434787</v>
      </c>
      <c r="Q46" s="18">
        <f>IF(Q$6-O$6 &lt;&gt; 0,(EXP(LN(Q8/O8)/(Q$6-O$6))-1)*100,0)</f>
        <v>0.74182615763720428</v>
      </c>
      <c r="S46" s="18">
        <f>IF($F$6-$D$6 &lt;&gt; 0,(EXP(LN(1+(S26/100))/($F$6-$D$6))-1)*100,0)</f>
        <v>0.74182615763720428</v>
      </c>
      <c r="T46" s="18">
        <f>IF($F$6-$D$6 &lt;&gt; 0,(EXP(LN(1+(T26/100))/($F$6-$D$6))-1)*100,0)</f>
        <v>2.7756946553776807</v>
      </c>
      <c r="U46" s="18">
        <f>IF($F$6-$D$6 &lt;&gt; 0,(EXP(LN(1+(U26/100))/($F$6-$D$6))-1)*100,0)</f>
        <v>3.2900335765010835</v>
      </c>
      <c r="W46" t="str">
        <f>$A$8</f>
        <v>Managers, directors and senior officials</v>
      </c>
      <c r="X46" s="18">
        <f t="shared" ref="X46:X54" si="47">IF(Y$6-X$6 &lt;&gt; 0,(EXP(LN(Y8/X8)/(Y$6-X$6))-1)*100,0)</f>
        <v>5.5126914538116134</v>
      </c>
      <c r="Y46" s="18">
        <f t="shared" ref="Y46:Y54" si="48">IF(Z$6-Y$6 &lt;&gt; 0,(EXP(LN(Z8/Y8)/(Z$6-Y$6))-1)*100,0)</f>
        <v>8.3789493152095709</v>
      </c>
      <c r="Z46" s="18">
        <f t="shared" ref="Z46:Z54" si="49">IF(AA$6-Z$6 &lt;&gt; 0,(EXP(LN(AA8/Z8)/(AA$6-Z$6))-1)*100,0)</f>
        <v>1.172676485983426</v>
      </c>
      <c r="AA46" s="18">
        <f t="shared" ref="AA46:AA54" si="50">IF(AB$6-AA$6 &lt;&gt; 0,(EXP(LN(AB8/AA8)/(AB$6-AA$6))-1)*100,0)</f>
        <v>1.3174494735654019</v>
      </c>
      <c r="AB46" s="18">
        <f>IF(AB$6-Z$6 &lt;&gt; 0,(EXP(LN(AB8/Z8)/(AB$6-Z$6))-1)*100,0)</f>
        <v>1.2691688075726848</v>
      </c>
      <c r="AD46" s="18">
        <f>IF($F$6-$D$6 &lt;&gt; 0,(EXP(LN(1+(AD26/100))/($F$6-$D$6))-1)*100,0)</f>
        <v>1.2691688075726848</v>
      </c>
      <c r="AE46" s="18">
        <f>IF($F$6-$D$6 &lt;&gt; 0,(EXP(LN(1+(AE26/100))/($F$6-$D$6))-1)*100,0)</f>
        <v>3.5141322921745433</v>
      </c>
      <c r="AF46" s="18">
        <f>IF($F$6-$D$6 &lt;&gt; 0,(EXP(LN(1+(AF26/100))/($F$6-$D$6))-1)*100,0)</f>
        <v>4.3242779034581735</v>
      </c>
    </row>
    <row r="47" spans="1:32" x14ac:dyDescent="0.2">
      <c r="A47" t="str">
        <f>$A$9</f>
        <v>Professional occupations</v>
      </c>
      <c r="B47" s="18">
        <f t="shared" si="42"/>
        <v>3.7024885248844841</v>
      </c>
      <c r="C47" s="18">
        <f t="shared" si="42"/>
        <v>3.5910974587828992</v>
      </c>
      <c r="D47" s="18">
        <f t="shared" si="42"/>
        <v>1.8059953418842589</v>
      </c>
      <c r="E47" s="18">
        <f t="shared" si="42"/>
        <v>1.180621823620398</v>
      </c>
      <c r="F47" s="18">
        <f>IF(F$6-D$6 &lt;&gt; 0,(EXP(LN(F9/D9)/(F$6-D$6))-1)*100,0)</f>
        <v>1.3886516554915573</v>
      </c>
      <c r="H47" s="18">
        <f t="shared" ref="H47:J56" si="51">IF($F$6-$D$6 &lt;&gt; 0,(EXP(LN(1+(H27/100))/($F$6-$D$6))-1)*100,0)</f>
        <v>1.3886516554915573</v>
      </c>
      <c r="I47" s="18">
        <f t="shared" si="51"/>
        <v>2.8448191104924136</v>
      </c>
      <c r="J47" s="18">
        <f t="shared" si="51"/>
        <v>3.8128703627259064</v>
      </c>
      <c r="L47" t="str">
        <f>$A$9</f>
        <v>Professional occupations</v>
      </c>
      <c r="M47" s="18">
        <f t="shared" si="43"/>
        <v>2.8800450654454135</v>
      </c>
      <c r="N47" s="18">
        <f t="shared" si="44"/>
        <v>1.3897993999828051</v>
      </c>
      <c r="O47" s="18">
        <f t="shared" si="45"/>
        <v>1.6197903893421683</v>
      </c>
      <c r="P47" s="18">
        <f t="shared" si="46"/>
        <v>0.98961918607129995</v>
      </c>
      <c r="Q47" s="18">
        <f>IF(Q$6-O$6 &lt;&gt; 0,(EXP(LN(Q9/O9)/(Q$6-O$6))-1)*100,0)</f>
        <v>1.1992408462748516</v>
      </c>
      <c r="S47" s="18">
        <f t="shared" ref="S47:U47" si="52">IF($F$6-$D$6 &lt;&gt; 0,(EXP(LN(1+(S27/100))/($F$6-$D$6))-1)*100,0)</f>
        <v>1.1992408462748516</v>
      </c>
      <c r="T47" s="18">
        <f t="shared" si="52"/>
        <v>2.3665164741678568</v>
      </c>
      <c r="U47" s="18">
        <f t="shared" si="52"/>
        <v>3.2517064532459505</v>
      </c>
      <c r="W47" t="str">
        <f>$A$9</f>
        <v>Professional occupations</v>
      </c>
      <c r="X47" s="18">
        <f t="shared" si="47"/>
        <v>4.6905479294476082</v>
      </c>
      <c r="Y47" s="18">
        <f t="shared" si="48"/>
        <v>6.122855726948262</v>
      </c>
      <c r="Z47" s="18">
        <f t="shared" si="49"/>
        <v>2.0090434374592681</v>
      </c>
      <c r="AA47" s="18">
        <f t="shared" si="50"/>
        <v>1.3829556385107633</v>
      </c>
      <c r="AB47" s="18">
        <f>IF(AB$6-Z$6 &lt;&gt; 0,(EXP(LN(AB9/Z9)/(AB$6-Z$6))-1)*100,0)</f>
        <v>1.5912234405644599</v>
      </c>
      <c r="AD47" s="18">
        <f t="shared" ref="AD47:AF47" si="53">IF($F$6-$D$6 &lt;&gt; 0,(EXP(LN(1+(AD27/100))/($F$6-$D$6))-1)*100,0)</f>
        <v>1.5912234405644599</v>
      </c>
      <c r="AE47" s="18">
        <f t="shared" si="53"/>
        <v>3.3367993854606981</v>
      </c>
      <c r="AF47" s="18">
        <f t="shared" si="53"/>
        <v>4.38415692560572</v>
      </c>
    </row>
    <row r="48" spans="1:32" x14ac:dyDescent="0.2">
      <c r="A48" t="str">
        <f>$A$10</f>
        <v>Associate professional occupations</v>
      </c>
      <c r="B48" s="18">
        <f t="shared" si="42"/>
        <v>2.0191326333204085</v>
      </c>
      <c r="C48" s="18">
        <f t="shared" si="42"/>
        <v>4.3826092706579001</v>
      </c>
      <c r="D48" s="18">
        <f t="shared" si="42"/>
        <v>-9.2347523595803782E-2</v>
      </c>
      <c r="E48" s="18">
        <f t="shared" si="42"/>
        <v>0.80848037620662172</v>
      </c>
      <c r="F48" s="18">
        <f t="shared" ref="F48:F56" si="54">IF(F$6-D$6 &lt;&gt; 0,(EXP(LN(F10/D10)/(F$6-D$6))-1)*100,0)</f>
        <v>0.50730551732938167</v>
      </c>
      <c r="H48" s="18">
        <f t="shared" si="51"/>
        <v>0.50730551732938167</v>
      </c>
      <c r="I48" s="18">
        <f t="shared" si="51"/>
        <v>2.6202649463165084</v>
      </c>
      <c r="J48" s="18">
        <f t="shared" si="51"/>
        <v>2.9774401391027716</v>
      </c>
      <c r="L48" t="str">
        <f>$A$10</f>
        <v>Associate professional occupations</v>
      </c>
      <c r="M48" s="18">
        <f t="shared" si="43"/>
        <v>1.1906140958253708</v>
      </c>
      <c r="N48" s="18">
        <f t="shared" si="44"/>
        <v>2.6678641184496588</v>
      </c>
      <c r="O48" s="18">
        <f t="shared" si="45"/>
        <v>-1.0672844815193483</v>
      </c>
      <c r="P48" s="18">
        <f>IF(Q$6-P$6 &lt;&gt; 0,(EXP(LN(Q10/P10)/(Q$6-P$6))-1)*100,0)</f>
        <v>0.35622892683371266</v>
      </c>
      <c r="Q48" s="18">
        <f t="shared" ref="Q48:Q54" si="55">IF(Q$6-O$6 &lt;&gt; 0,(EXP(LN(Q10/O10)/(Q$6-O$6))-1)*100,0)</f>
        <v>-0.1205369442448978</v>
      </c>
      <c r="S48" s="18">
        <f t="shared" ref="S48:U48" si="56">IF($F$6-$D$6 &lt;&gt; 0,(EXP(LN(1+(S28/100))/($F$6-$D$6))-1)*100,0)</f>
        <v>-0.1205369442448978</v>
      </c>
      <c r="T48" s="18">
        <f t="shared" si="56"/>
        <v>2.0919561756066241</v>
      </c>
      <c r="U48" s="18">
        <f t="shared" si="56"/>
        <v>2.0019533351734564</v>
      </c>
      <c r="W48" t="str">
        <f>$A$10</f>
        <v>Associate professional occupations</v>
      </c>
      <c r="X48" s="18">
        <f t="shared" si="47"/>
        <v>2.9748231837056993</v>
      </c>
      <c r="Y48" s="18">
        <f t="shared" si="48"/>
        <v>6.2760126019189455</v>
      </c>
      <c r="Z48" s="18">
        <f t="shared" si="49"/>
        <v>0.90731324987551876</v>
      </c>
      <c r="AA48" s="18">
        <f t="shared" si="50"/>
        <v>1.2288150754652172</v>
      </c>
      <c r="AB48" s="18">
        <f t="shared" ref="AB48:AB54" si="57">IF(AB$6-Z$6 &lt;&gt; 0,(EXP(LN(AB10/Z10)/(AB$6-Z$6))-1)*100,0)</f>
        <v>1.1215341455533379</v>
      </c>
      <c r="AD48" s="18">
        <f t="shared" ref="AD48:AF48" si="58">IF($F$6-$D$6 &lt;&gt; 0,(EXP(LN(1+(AD28/100))/($F$6-$D$6))-1)*100,0)</f>
        <v>1.1215341455533379</v>
      </c>
      <c r="AE48" s="18">
        <f t="shared" si="58"/>
        <v>3.1447627764588093</v>
      </c>
      <c r="AF48" s="18">
        <f t="shared" si="58"/>
        <v>3.8925687977594547</v>
      </c>
    </row>
    <row r="49" spans="1:32" x14ac:dyDescent="0.2">
      <c r="A49" t="str">
        <f>$A$11</f>
        <v>Administrative and secretarial occupations</v>
      </c>
      <c r="B49" s="18">
        <f t="shared" si="42"/>
        <v>-0.89209618569726645</v>
      </c>
      <c r="C49" s="18">
        <f t="shared" si="42"/>
        <v>4.7332565598053655</v>
      </c>
      <c r="D49" s="18">
        <f t="shared" si="42"/>
        <v>-1.164573190369278</v>
      </c>
      <c r="E49" s="18">
        <f t="shared" si="42"/>
        <v>-0.73353997029076412</v>
      </c>
      <c r="F49" s="18">
        <f t="shared" si="54"/>
        <v>-0.87742617182455795</v>
      </c>
      <c r="H49" s="18">
        <f t="shared" si="51"/>
        <v>-0.87742617182455795</v>
      </c>
      <c r="I49" s="18">
        <f t="shared" si="51"/>
        <v>2.6081681178603766</v>
      </c>
      <c r="J49" s="18">
        <f t="shared" si="51"/>
        <v>2.0085646456783568</v>
      </c>
      <c r="L49" t="str">
        <f>$A$11</f>
        <v>Administrative and secretarial occupations</v>
      </c>
      <c r="M49" s="18">
        <f t="shared" si="43"/>
        <v>-3.0591161519930798</v>
      </c>
      <c r="N49" s="18">
        <f t="shared" si="44"/>
        <v>18.081989901580407</v>
      </c>
      <c r="O49" s="18">
        <f t="shared" si="45"/>
        <v>-0.67571865427555888</v>
      </c>
      <c r="P49" s="18">
        <f t="shared" si="46"/>
        <v>0.53666058024040009</v>
      </c>
      <c r="Q49" s="18">
        <f t="shared" si="55"/>
        <v>0.13089873367941873</v>
      </c>
      <c r="S49" s="18">
        <f t="shared" ref="S49:U49" si="59">IF($F$6-$D$6 &lt;&gt; 0,(EXP(LN(1+(S29/100))/($F$6-$D$6))-1)*100,0)</f>
        <v>0.13089873367941873</v>
      </c>
      <c r="T49" s="18">
        <f t="shared" si="59"/>
        <v>2.0791845667300635</v>
      </c>
      <c r="U49" s="18">
        <f t="shared" si="59"/>
        <v>2.1775554381240569</v>
      </c>
      <c r="W49" t="str">
        <f>$A$11</f>
        <v>Administrative and secretarial occupations</v>
      </c>
      <c r="X49" s="18">
        <f t="shared" si="47"/>
        <v>-0.24437743256040534</v>
      </c>
      <c r="Y49" s="18">
        <f t="shared" si="48"/>
        <v>1.0199016695084939</v>
      </c>
      <c r="Z49" s="18">
        <f t="shared" si="49"/>
        <v>-1.3256356682679105</v>
      </c>
      <c r="AA49" s="18">
        <f t="shared" si="50"/>
        <v>-1.1953282493314621</v>
      </c>
      <c r="AB49" s="18">
        <f t="shared" si="57"/>
        <v>-1.2387831645864655</v>
      </c>
      <c r="AD49" s="18">
        <f t="shared" ref="AD49:AF49" si="60">IF($F$6-$D$6 &lt;&gt; 0,(EXP(LN(1+(AD29/100))/($F$6-$D$6))-1)*100,0)</f>
        <v>-1.2387831645864655</v>
      </c>
      <c r="AE49" s="18">
        <f t="shared" si="60"/>
        <v>2.7722544415288208</v>
      </c>
      <c r="AF49" s="18">
        <f t="shared" si="60"/>
        <v>1.9527598261832368</v>
      </c>
    </row>
    <row r="50" spans="1:32" x14ac:dyDescent="0.2">
      <c r="A50" t="str">
        <f>$A$12</f>
        <v>Skilled trades occupations</v>
      </c>
      <c r="B50" s="18">
        <f t="shared" si="42"/>
        <v>0.37412238382128482</v>
      </c>
      <c r="C50" s="18">
        <f t="shared" si="42"/>
        <v>-9.7459594798735232</v>
      </c>
      <c r="D50" s="18">
        <f t="shared" si="42"/>
        <v>0.41667104626252893</v>
      </c>
      <c r="E50" s="18">
        <f t="shared" si="42"/>
        <v>-0.2385131139642116</v>
      </c>
      <c r="F50" s="18">
        <f t="shared" si="54"/>
        <v>-2.0594759952241581E-2</v>
      </c>
      <c r="H50" s="18">
        <f t="shared" si="51"/>
        <v>-2.0594759952241581E-2</v>
      </c>
      <c r="I50" s="18">
        <f t="shared" si="51"/>
        <v>2.4409755878588069</v>
      </c>
      <c r="J50" s="18">
        <f t="shared" si="51"/>
        <v>2.42628853453426</v>
      </c>
      <c r="L50" t="str">
        <f>$A$12</f>
        <v>Skilled trades occupations</v>
      </c>
      <c r="M50" s="18">
        <f t="shared" si="43"/>
        <v>0.20427378725409451</v>
      </c>
      <c r="N50" s="18">
        <f t="shared" si="44"/>
        <v>-11.532029196675186</v>
      </c>
      <c r="O50" s="18">
        <f t="shared" si="45"/>
        <v>5.8163979374681318E-2</v>
      </c>
      <c r="P50" s="18">
        <f t="shared" si="46"/>
        <v>-0.45232950434646035</v>
      </c>
      <c r="Q50" s="18">
        <f t="shared" si="55"/>
        <v>-0.28245505916955072</v>
      </c>
      <c r="S50" s="18">
        <f t="shared" ref="S50:U50" si="61">IF($F$6-$D$6 &lt;&gt; 0,(EXP(LN(1+(S30/100))/($F$6-$D$6))-1)*100,0)</f>
        <v>-0.28245505916955072</v>
      </c>
      <c r="T50" s="18">
        <f t="shared" si="61"/>
        <v>2.2634895828527402</v>
      </c>
      <c r="U50" s="18">
        <f t="shared" si="61"/>
        <v>2.0581904297485298</v>
      </c>
      <c r="W50" t="str">
        <f>$A$12</f>
        <v>Skilled trades occupations</v>
      </c>
      <c r="X50" s="18">
        <f t="shared" si="47"/>
        <v>1.9860535386331923</v>
      </c>
      <c r="Y50" s="18">
        <f t="shared" si="48"/>
        <v>6.476425100723282</v>
      </c>
      <c r="Z50" s="18">
        <f t="shared" si="49"/>
        <v>2.9697496540703305</v>
      </c>
      <c r="AA50" s="18">
        <f t="shared" si="50"/>
        <v>1.0665071084086097</v>
      </c>
      <c r="AB50" s="18">
        <f t="shared" si="57"/>
        <v>1.6969800959979242</v>
      </c>
      <c r="AD50" s="18">
        <f t="shared" ref="AD50:AF50" si="62">IF($F$6-$D$6 &lt;&gt; 0,(EXP(LN(1+(AD30/100))/($F$6-$D$6))-1)*100,0)</f>
        <v>1.6969800959979242</v>
      </c>
      <c r="AE50" s="18">
        <f t="shared" si="62"/>
        <v>3.6577033561835393</v>
      </c>
      <c r="AF50" s="18">
        <f t="shared" si="62"/>
        <v>4.7335177774908699</v>
      </c>
    </row>
    <row r="51" spans="1:32" x14ac:dyDescent="0.2">
      <c r="A51" t="str">
        <f>$A$13</f>
        <v>Caring, leisure and other service occupations</v>
      </c>
      <c r="B51" s="18">
        <f t="shared" si="42"/>
        <v>1.1555583675852743</v>
      </c>
      <c r="C51" s="18">
        <f t="shared" si="42"/>
        <v>-5.7706412982732598</v>
      </c>
      <c r="D51" s="18">
        <f t="shared" si="42"/>
        <v>1.7369807576777418</v>
      </c>
      <c r="E51" s="18">
        <f t="shared" si="42"/>
        <v>0.93844795391755387</v>
      </c>
      <c r="F51" s="18">
        <f t="shared" si="54"/>
        <v>1.2039267059391623</v>
      </c>
      <c r="H51" s="18">
        <f t="shared" si="51"/>
        <v>1.2039267059391623</v>
      </c>
      <c r="I51" s="18">
        <f t="shared" si="51"/>
        <v>3.2417600859421469</v>
      </c>
      <c r="J51" s="18">
        <f t="shared" si="51"/>
        <v>4.0361715266434173</v>
      </c>
      <c r="L51" t="str">
        <f>$A$13</f>
        <v>Caring, leisure and other service occupations</v>
      </c>
      <c r="M51" s="18">
        <f t="shared" si="43"/>
        <v>0.86338285847615825</v>
      </c>
      <c r="N51" s="18">
        <f t="shared" si="44"/>
        <v>0.92429116026182534</v>
      </c>
      <c r="O51" s="18">
        <f t="shared" si="45"/>
        <v>2.7278223488202968</v>
      </c>
      <c r="P51" s="18">
        <f t="shared" si="46"/>
        <v>1.5673606547739194</v>
      </c>
      <c r="Q51" s="18">
        <f t="shared" si="55"/>
        <v>1.9527172890927202</v>
      </c>
      <c r="S51" s="18">
        <f t="shared" ref="S51:U51" si="63">IF($F$6-$D$6 &lt;&gt; 0,(EXP(LN(1+(S31/100))/($F$6-$D$6))-1)*100,0)</f>
        <v>1.9527172890927202</v>
      </c>
      <c r="T51" s="18">
        <f t="shared" si="63"/>
        <v>2.8390218072613882</v>
      </c>
      <c r="U51" s="18">
        <f t="shared" si="63"/>
        <v>4.2178982388749953</v>
      </c>
      <c r="W51" t="str">
        <f>$A$13</f>
        <v>Caring, leisure and other service occupations</v>
      </c>
      <c r="X51" s="18">
        <f t="shared" si="47"/>
        <v>1.2080948951672887</v>
      </c>
      <c r="Y51" s="18">
        <f t="shared" si="48"/>
        <v>-6.9642370300114216</v>
      </c>
      <c r="Z51" s="18">
        <f t="shared" si="49"/>
        <v>1.5408277314728158</v>
      </c>
      <c r="AA51" s="18">
        <f t="shared" si="50"/>
        <v>0.80507336391153483</v>
      </c>
      <c r="AB51" s="18">
        <f t="shared" si="57"/>
        <v>1.0497305484551189</v>
      </c>
      <c r="AD51" s="18">
        <f t="shared" ref="AD51:AF51" si="64">IF($F$6-$D$6 &lt;&gt; 0,(EXP(LN(1+(AD31/100))/($F$6-$D$6))-1)*100,0)</f>
        <v>1.0497305484551189</v>
      </c>
      <c r="AE51" s="18">
        <f t="shared" si="64"/>
        <v>3.3171715742362107</v>
      </c>
      <c r="AF51" s="18">
        <f t="shared" si="64"/>
        <v>4.0005070827795475</v>
      </c>
    </row>
    <row r="52" spans="1:32" x14ac:dyDescent="0.2">
      <c r="A52" t="str">
        <f>$A$14</f>
        <v>Sales and customer service occupations</v>
      </c>
      <c r="B52" s="18">
        <f t="shared" si="42"/>
        <v>-0.69749423760596674</v>
      </c>
      <c r="C52" s="18">
        <f t="shared" si="42"/>
        <v>0.78653615640411623</v>
      </c>
      <c r="D52" s="18">
        <f t="shared" si="42"/>
        <v>0.12540753382837</v>
      </c>
      <c r="E52" s="18">
        <f t="shared" si="42"/>
        <v>-0.14230833104625917</v>
      </c>
      <c r="F52" s="18">
        <f t="shared" si="54"/>
        <v>-5.3149339658098427E-2</v>
      </c>
      <c r="H52" s="18">
        <f t="shared" si="51"/>
        <v>-5.3149339658098427E-2</v>
      </c>
      <c r="I52" s="18">
        <f t="shared" si="51"/>
        <v>2.5785378354098443</v>
      </c>
      <c r="J52" s="18">
        <f t="shared" si="51"/>
        <v>2.5413677969169823</v>
      </c>
      <c r="L52" t="str">
        <f>$A$14</f>
        <v>Sales and customer service occupations</v>
      </c>
      <c r="M52" s="18">
        <f t="shared" si="43"/>
        <v>-0.97003877814004769</v>
      </c>
      <c r="N52" s="18">
        <f t="shared" si="44"/>
        <v>3.2968282660467363</v>
      </c>
      <c r="O52" s="18">
        <f t="shared" si="45"/>
        <v>0.56807744207865163</v>
      </c>
      <c r="P52" s="18">
        <f t="shared" si="46"/>
        <v>0.27128325219067939</v>
      </c>
      <c r="Q52" s="18">
        <f t="shared" si="55"/>
        <v>0.37011719959807454</v>
      </c>
      <c r="S52" s="18">
        <f t="shared" ref="S52:U52" si="65">IF($F$6-$D$6 &lt;&gt; 0,(EXP(LN(1+(S32/100))/($F$6-$D$6))-1)*100,0)</f>
        <v>0.37011719959807454</v>
      </c>
      <c r="T52" s="18">
        <f t="shared" si="65"/>
        <v>2.0182892598160196</v>
      </c>
      <c r="U52" s="18">
        <f t="shared" si="65"/>
        <v>2.2999463561907518</v>
      </c>
      <c r="W52" t="str">
        <f>$A$14</f>
        <v>Sales and customer service occupations</v>
      </c>
      <c r="X52" s="18">
        <f t="shared" si="47"/>
        <v>-0.53399319120456257</v>
      </c>
      <c r="Y52" s="18">
        <f t="shared" si="48"/>
        <v>-0.70294773240545672</v>
      </c>
      <c r="Z52" s="18">
        <f t="shared" si="49"/>
        <v>-0.15178849811210426</v>
      </c>
      <c r="AA52" s="18">
        <f t="shared" si="50"/>
        <v>-0.41525465201138756</v>
      </c>
      <c r="AB52" s="18">
        <f t="shared" si="57"/>
        <v>-0.32750993581396326</v>
      </c>
      <c r="AD52" s="18">
        <f t="shared" ref="AD52:AF52" si="66">IF($F$6-$D$6 &lt;&gt; 0,(EXP(LN(1+(AD32/100))/($F$6-$D$6))-1)*100,0)</f>
        <v>-0.32750993581396326</v>
      </c>
      <c r="AE52" s="18">
        <f t="shared" si="66"/>
        <v>2.9041054171946357</v>
      </c>
      <c r="AF52" s="18">
        <f t="shared" si="66"/>
        <v>2.6865076184714898</v>
      </c>
    </row>
    <row r="53" spans="1:32" x14ac:dyDescent="0.2">
      <c r="A53" t="str">
        <f>$A$15</f>
        <v>Process, plant and machine operatives</v>
      </c>
      <c r="B53" s="18">
        <f t="shared" si="42"/>
        <v>0.98175391865782391</v>
      </c>
      <c r="C53" s="18">
        <f t="shared" si="42"/>
        <v>-10.767620885751461</v>
      </c>
      <c r="D53" s="18">
        <f t="shared" si="42"/>
        <v>2.3883070545419161</v>
      </c>
      <c r="E53" s="18">
        <f t="shared" si="42"/>
        <v>-3.1662255932107808E-2</v>
      </c>
      <c r="F53" s="18">
        <f t="shared" si="54"/>
        <v>0.76857132244094739</v>
      </c>
      <c r="H53" s="18">
        <f t="shared" si="51"/>
        <v>0.76857132244094739</v>
      </c>
      <c r="I53" s="18">
        <f t="shared" si="51"/>
        <v>2.8274347645528053</v>
      </c>
      <c r="J53" s="18">
        <f t="shared" si="51"/>
        <v>3.3570338522059595</v>
      </c>
      <c r="L53" t="str">
        <f>$A$15</f>
        <v>Process, plant and machine operatives</v>
      </c>
      <c r="M53" s="18">
        <f t="shared" si="43"/>
        <v>0.73408878342555717</v>
      </c>
      <c r="N53" s="18">
        <f t="shared" si="44"/>
        <v>-10.767068629305287</v>
      </c>
      <c r="O53" s="18">
        <f t="shared" si="45"/>
        <v>1.7425989421082644</v>
      </c>
      <c r="P53" s="18">
        <f t="shared" si="46"/>
        <v>-0.26735449754317075</v>
      </c>
      <c r="Q53" s="18">
        <f t="shared" si="55"/>
        <v>0.39817888272128954</v>
      </c>
      <c r="S53" s="18">
        <f t="shared" ref="S53:U53" si="67">IF($F$6-$D$6 &lt;&gt; 0,(EXP(LN(1+(S33/100))/($F$6-$D$6))-1)*100,0)</f>
        <v>0.39817888272128954</v>
      </c>
      <c r="T53" s="18">
        <f t="shared" si="67"/>
        <v>2.6722388329089908</v>
      </c>
      <c r="U53" s="18">
        <f t="shared" si="67"/>
        <v>2.9499788390489501</v>
      </c>
      <c r="W53" t="str">
        <f>$A$15</f>
        <v>Process, plant and machine operatives</v>
      </c>
      <c r="X53" s="18">
        <f t="shared" si="47"/>
        <v>2.5543215084120163</v>
      </c>
      <c r="Y53" s="18">
        <f t="shared" si="48"/>
        <v>-10.770974434769476</v>
      </c>
      <c r="Z53" s="18">
        <f t="shared" si="49"/>
        <v>5.9968768909715253</v>
      </c>
      <c r="AA53" s="18">
        <f t="shared" si="50"/>
        <v>1.0663606079341692</v>
      </c>
      <c r="AB53" s="18">
        <f t="shared" si="57"/>
        <v>2.683841535892495</v>
      </c>
      <c r="AD53" s="18">
        <f t="shared" ref="AD53:AF53" si="68">IF($F$6-$D$6 &lt;&gt; 0,(EXP(LN(1+(AD33/100))/($F$6-$D$6))-1)*100,0)</f>
        <v>2.683841535892495</v>
      </c>
      <c r="AE53" s="18">
        <f t="shared" si="68"/>
        <v>3.7055216282536163</v>
      </c>
      <c r="AF53" s="18">
        <f t="shared" si="68"/>
        <v>5.4406298874200232</v>
      </c>
    </row>
    <row r="54" spans="1:32" x14ac:dyDescent="0.2">
      <c r="A54" t="str">
        <f>$A$16</f>
        <v>Elementary occupations</v>
      </c>
      <c r="B54" s="18">
        <f t="shared" si="42"/>
        <v>-0.41721787033892621</v>
      </c>
      <c r="C54" s="18">
        <f t="shared" si="42"/>
        <v>-6.8261525022817455</v>
      </c>
      <c r="D54" s="18">
        <f t="shared" si="42"/>
        <v>0.54610128305359051</v>
      </c>
      <c r="E54" s="18">
        <f t="shared" si="42"/>
        <v>-0.36114220365951466</v>
      </c>
      <c r="F54" s="18">
        <f t="shared" si="54"/>
        <v>-5.9640953132711338E-2</v>
      </c>
      <c r="H54" s="18">
        <f t="shared" si="51"/>
        <v>-5.9640953132711338E-2</v>
      </c>
      <c r="I54" s="18">
        <f t="shared" si="51"/>
        <v>2.6063715624712547</v>
      </c>
      <c r="J54" s="18">
        <f t="shared" si="51"/>
        <v>2.5648262298443969</v>
      </c>
      <c r="L54" t="str">
        <f>$A$16</f>
        <v>Elementary occupations</v>
      </c>
      <c r="M54" s="18">
        <f t="shared" si="43"/>
        <v>-2.4235676790477334</v>
      </c>
      <c r="N54" s="18">
        <f t="shared" si="44"/>
        <v>-1.9631914361202041</v>
      </c>
      <c r="O54" s="18">
        <f t="shared" si="45"/>
        <v>0.74963638906868635</v>
      </c>
      <c r="P54" s="18">
        <f t="shared" si="46"/>
        <v>-0.57811035642048036</v>
      </c>
      <c r="Q54" s="18">
        <f t="shared" si="55"/>
        <v>-0.13748379980078607</v>
      </c>
      <c r="S54" s="18">
        <f t="shared" ref="S54:U54" si="69">IF($F$6-$D$6 &lt;&gt; 0,(EXP(LN(1+(S34/100))/($F$6-$D$6))-1)*100,0)</f>
        <v>-0.13748379980078607</v>
      </c>
      <c r="T54" s="18">
        <f t="shared" si="69"/>
        <v>2.1875610703043558</v>
      </c>
      <c r="U54" s="18">
        <f t="shared" si="69"/>
        <v>2.0862831522513003</v>
      </c>
      <c r="W54" t="str">
        <f>$A$16</f>
        <v>Elementary occupations</v>
      </c>
      <c r="X54" s="18">
        <f t="shared" si="47"/>
        <v>1.9428463915409866</v>
      </c>
      <c r="Y54" s="18">
        <f t="shared" si="48"/>
        <v>-11.953879390555244</v>
      </c>
      <c r="Z54" s="18">
        <f t="shared" si="49"/>
        <v>0.30500896843130842</v>
      </c>
      <c r="AA54" s="18">
        <f t="shared" si="50"/>
        <v>-0.10619762571655311</v>
      </c>
      <c r="AB54" s="18">
        <f t="shared" si="57"/>
        <v>3.0683589469449046E-2</v>
      </c>
      <c r="AD54" s="18">
        <f t="shared" ref="AD54:AF54" si="70">IF($F$6-$D$6 &lt;&gt; 0,(EXP(LN(1+(AD34/100))/($F$6-$D$6))-1)*100,0)</f>
        <v>3.0683589469449046E-2</v>
      </c>
      <c r="AE54" s="18">
        <f t="shared" si="70"/>
        <v>3.0693757800428045</v>
      </c>
      <c r="AF54" s="18">
        <f t="shared" si="70"/>
        <v>3.089486651389306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1.3845311799311588</v>
      </c>
      <c r="C56" s="26">
        <f>IF(D$6-C$6 &lt;&gt; 0,(EXP(LN(D18/C18)/(D$6-C$6))-1)*100,0)</f>
        <v>-0.70973280953247064</v>
      </c>
      <c r="D56" s="26">
        <f>IF(E$6-D$6 &lt;&gt; 0,(EXP(LN(E18/D18)/(E$6-D$6))-1)*100,0)</f>
        <v>0.74781971914583689</v>
      </c>
      <c r="E56" s="26">
        <f>IF(F$6-E$6 &lt;&gt; 0,(EXP(LN(F18/E18)/(F$6-E$6))-1)*100,0)</f>
        <v>0.46773174586265398</v>
      </c>
      <c r="F56" s="26">
        <f t="shared" si="54"/>
        <v>0.56100777769414467</v>
      </c>
      <c r="H56" s="26">
        <f t="shared" si="51"/>
        <v>0.56100777769414467</v>
      </c>
      <c r="I56" s="26">
        <f t="shared" ref="I56" si="71">IF($F$6-$D$6 &lt;&gt; 0,(EXP(LN(1+(I36/100))/($F$6-$D$6))-1)*100,0)</f>
        <v>2.7647181419157008</v>
      </c>
      <c r="J56" s="26">
        <f t="shared" ref="J56" si="72">IF($F$6-$D$6 &lt;&gt; 0,(EXP(LN(1+(J36/100))/($F$6-$D$6))-1)*100,0)</f>
        <v>3.1526666110571089</v>
      </c>
      <c r="L56" s="24" t="str">
        <f>$A$18</f>
        <v>All occupations</v>
      </c>
      <c r="M56" s="26">
        <f>IF(N$6-M$6 &lt;&gt; 0,(EXP(LN(N18/M18)/(N$6-M$6))-1)*100,0)</f>
        <v>0.7708797396923206</v>
      </c>
      <c r="N56" s="26">
        <f>IF(O$6-N$6 &lt;&gt; 0,(EXP(LN(O18/N18)/(O$6-N$6))-1)*100,0)</f>
        <v>-1.7114263872107904</v>
      </c>
      <c r="O56" s="26">
        <f>IF(P$6-O$6 &lt;&gt; 0,(EXP(LN(P18/O18)/(P$6-O$6))-1)*100,0)</f>
        <v>0.6191761361821646</v>
      </c>
      <c r="P56" s="26">
        <f>IF(Q$6-P$6 &lt;&gt; 0,(EXP(LN(Q18/P18)/(Q$6-P$6))-1)*100,0)</f>
        <v>0.35775712671599624</v>
      </c>
      <c r="Q56" s="26">
        <f t="shared" ref="Q56" si="73">IF(Q$6-O$6 &lt;&gt; 0,(EXP(LN(Q18/O18)/(Q$6-O$6))-1)*100,0)</f>
        <v>0.4448212433108889</v>
      </c>
      <c r="S56" s="26">
        <f t="shared" ref="S56:U56" si="74">IF($F$6-$D$6 &lt;&gt; 0,(EXP(LN(1+(S36/100))/($F$6-$D$6))-1)*100,0)</f>
        <v>0.4448212433108667</v>
      </c>
      <c r="T56" s="26">
        <f t="shared" si="74"/>
        <v>2.3605133299050562</v>
      </c>
      <c r="U56" s="26">
        <f t="shared" si="74"/>
        <v>2.6843024121139036</v>
      </c>
      <c r="W56" s="24" t="str">
        <f>$A$18</f>
        <v>All occupations</v>
      </c>
      <c r="X56" s="26">
        <f>IF(Y$6-X$6 &lt;&gt; 0,(EXP(LN(Y18/X18)/(Y$6-X$6))-1)*100,0)</f>
        <v>2.0779746386554443</v>
      </c>
      <c r="Y56" s="26">
        <f>IF(Z$6-Y$6 &lt;&gt; 0,(EXP(LN(Z18/Y18)/(Z$6-Y$6))-1)*100,0)</f>
        <v>0.38632713903763438</v>
      </c>
      <c r="Z56" s="26">
        <f>IF(AA$6-Z$6 &lt;&gt; 0,(EXP(LN(AA18/Z18)/(AA$6-Z$6))-1)*100,0)</f>
        <v>0.88491577561524704</v>
      </c>
      <c r="AA56" s="26">
        <f>IF(AB$6-AA$6 &lt;&gt; 0,(EXP(LN(AB18/AA18)/(AB$6-AA$6))-1)*100,0)</f>
        <v>0.58284211754784376</v>
      </c>
      <c r="AB56" s="26">
        <f t="shared" ref="AB56" si="75">IF(AB$6-Z$6 &lt;&gt; 0,(EXP(LN(AB18/Z18)/(AB$6-Z$6))-1)*100,0)</f>
        <v>0.68343270503483655</v>
      </c>
      <c r="AD56" s="26">
        <f t="shared" ref="AD56:AF56" si="76">IF($F$6-$D$6 &lt;&gt; 0,(EXP(LN(1+(AD36/100))/($F$6-$D$6))-1)*100,0)</f>
        <v>0.68343270503483655</v>
      </c>
      <c r="AE56" s="26">
        <f t="shared" si="76"/>
        <v>3.1744045406233656</v>
      </c>
      <c r="AF56" s="26">
        <f t="shared" si="76"/>
        <v>3.6234630369134102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5.71251067199006</v>
      </c>
      <c r="C64" s="27">
        <f t="shared" si="77"/>
        <v>1.2773161825498605</v>
      </c>
      <c r="D64" s="27">
        <f t="shared" si="77"/>
        <v>1.6086232026464273</v>
      </c>
      <c r="E64" s="27">
        <f t="shared" si="77"/>
        <v>5.0792320302633271</v>
      </c>
      <c r="F64" s="27">
        <f>F8-D8</f>
        <v>6.6878552329097545</v>
      </c>
      <c r="L64" t="str">
        <f>$A$8</f>
        <v>Managers, directors and senior officials</v>
      </c>
      <c r="M64" s="27">
        <f t="shared" ref="M64:M72" si="78">N8-M8</f>
        <v>2.8707030931010422</v>
      </c>
      <c r="N64" s="27">
        <f t="shared" ref="N64:N72" si="79">O8-N8</f>
        <v>4.466263595973885E-2</v>
      </c>
      <c r="O64" s="27">
        <f t="shared" ref="O64:O72" si="80">P8-O8</f>
        <v>0.65158311242807798</v>
      </c>
      <c r="P64" s="27">
        <f t="shared" ref="P64:P72" si="81">Q8-P8</f>
        <v>2.7158575958604843</v>
      </c>
      <c r="Q64" s="27">
        <f>Q8-O8</f>
        <v>3.3674407082885622</v>
      </c>
      <c r="W64" t="str">
        <f>$A$8</f>
        <v>Managers, directors and senior officials</v>
      </c>
      <c r="X64" s="27">
        <f t="shared" ref="X64:X72" si="82">Y8-X8</f>
        <v>2.8418075788889627</v>
      </c>
      <c r="Y64" s="27">
        <f t="shared" ref="Y64:Y72" si="83">Z8-Y8</f>
        <v>1.2326535465901323</v>
      </c>
      <c r="Z64" s="27">
        <f t="shared" ref="Z64:Z72" si="84">AA8-Z8</f>
        <v>0.95704009021836711</v>
      </c>
      <c r="AA64" s="27">
        <f t="shared" ref="AA64:AA72" si="85">AB8-AA8</f>
        <v>2.3633744344028393</v>
      </c>
      <c r="AB64" s="27">
        <f>AB8-Z8</f>
        <v>3.3204145246212065</v>
      </c>
    </row>
    <row r="65" spans="1:31" x14ac:dyDescent="0.2">
      <c r="A65" t="str">
        <f>$A$9</f>
        <v>Professional occupations</v>
      </c>
      <c r="B65" s="27">
        <f t="shared" si="77"/>
        <v>11.116020975179566</v>
      </c>
      <c r="C65" s="27">
        <f t="shared" si="77"/>
        <v>2.9494231208518187</v>
      </c>
      <c r="D65" s="27">
        <f t="shared" si="77"/>
        <v>7.965348572641318</v>
      </c>
      <c r="E65" s="27">
        <f t="shared" si="77"/>
        <v>11.587632445080047</v>
      </c>
      <c r="F65" s="27">
        <f t="shared" ref="F65:F72" si="86">F9-D9</f>
        <v>19.552981017721365</v>
      </c>
      <c r="L65" t="str">
        <f>$A$9</f>
        <v>Professional occupations</v>
      </c>
      <c r="M65" s="27">
        <f t="shared" si="78"/>
        <v>4.7167261909577292</v>
      </c>
      <c r="N65" s="27">
        <f t="shared" si="79"/>
        <v>0.61057999736311075</v>
      </c>
      <c r="O65" s="27">
        <f t="shared" si="80"/>
        <v>3.7263380412652722</v>
      </c>
      <c r="P65" s="27">
        <f t="shared" si="81"/>
        <v>4.9953199964410828</v>
      </c>
      <c r="Q65" s="27">
        <f t="shared" ref="Q65:Q72" si="87">Q9-O9</f>
        <v>8.7216580377063551</v>
      </c>
      <c r="W65" t="str">
        <f>$A$9</f>
        <v>Professional occupations</v>
      </c>
      <c r="X65" s="27">
        <f t="shared" si="82"/>
        <v>6.3992947842218157</v>
      </c>
      <c r="Y65" s="27">
        <f t="shared" si="83"/>
        <v>2.3388431234886866</v>
      </c>
      <c r="Z65" s="27">
        <f t="shared" si="84"/>
        <v>4.2390105313761666</v>
      </c>
      <c r="AA65" s="27">
        <f t="shared" si="85"/>
        <v>6.5923124486388502</v>
      </c>
      <c r="AB65" s="27">
        <f t="shared" ref="AB65:AB72" si="88">AB9-Z9</f>
        <v>10.831322980015017</v>
      </c>
    </row>
    <row r="66" spans="1:31" x14ac:dyDescent="0.2">
      <c r="A66" t="str">
        <f>$A$10</f>
        <v>Associate professional occupations</v>
      </c>
      <c r="B66" s="27">
        <f t="shared" si="77"/>
        <v>3.7237374187497565</v>
      </c>
      <c r="C66" s="27">
        <f t="shared" si="77"/>
        <v>2.1236481755129617</v>
      </c>
      <c r="D66" s="27">
        <f t="shared" si="77"/>
        <v>-0.23311547394809651</v>
      </c>
      <c r="E66" s="27">
        <f t="shared" si="77"/>
        <v>4.2217661920998779</v>
      </c>
      <c r="F66" s="27">
        <f t="shared" si="86"/>
        <v>3.9886507181517814</v>
      </c>
      <c r="L66" t="str">
        <f>$A$10</f>
        <v>Associate professional occupations</v>
      </c>
      <c r="M66" s="27">
        <f t="shared" si="78"/>
        <v>1.1757825411883864</v>
      </c>
      <c r="N66" s="27">
        <f t="shared" si="79"/>
        <v>0.67837878424680298</v>
      </c>
      <c r="O66" s="27">
        <f t="shared" si="80"/>
        <v>-1.3637134987047332</v>
      </c>
      <c r="P66" s="27">
        <f t="shared" si="81"/>
        <v>0.89566182362790769</v>
      </c>
      <c r="Q66" s="27">
        <f t="shared" si="87"/>
        <v>-0.46805167507682555</v>
      </c>
      <c r="W66" t="str">
        <f>$A$10</f>
        <v>Associate professional occupations</v>
      </c>
      <c r="X66" s="27">
        <f t="shared" si="82"/>
        <v>2.5479548775613594</v>
      </c>
      <c r="Y66" s="27">
        <f t="shared" si="83"/>
        <v>1.445269391266141</v>
      </c>
      <c r="Z66" s="27">
        <f t="shared" si="84"/>
        <v>1.1305980247566083</v>
      </c>
      <c r="AA66" s="27">
        <f t="shared" si="85"/>
        <v>3.3261043684719596</v>
      </c>
      <c r="AB66" s="27">
        <f t="shared" si="88"/>
        <v>4.4567023932285679</v>
      </c>
    </row>
    <row r="67" spans="1:31" x14ac:dyDescent="0.2">
      <c r="A67" t="str">
        <f>$A$11</f>
        <v>Administrative and secretarial occupations</v>
      </c>
      <c r="B67" s="27">
        <f t="shared" si="77"/>
        <v>-1.41216972960774</v>
      </c>
      <c r="C67" s="27">
        <f t="shared" si="77"/>
        <v>1.8315728642076579</v>
      </c>
      <c r="D67" s="27">
        <f t="shared" si="77"/>
        <v>-2.3055281600834974</v>
      </c>
      <c r="E67" s="27">
        <f t="shared" si="77"/>
        <v>-2.7129654631025062</v>
      </c>
      <c r="F67" s="27">
        <f t="shared" si="86"/>
        <v>-5.0184936231860036</v>
      </c>
      <c r="L67" t="str">
        <f>$A$11</f>
        <v>Administrative and secretarial occupations</v>
      </c>
      <c r="M67" s="27">
        <f t="shared" si="78"/>
        <v>-1.1144200623065785</v>
      </c>
      <c r="N67" s="27">
        <f t="shared" si="79"/>
        <v>1.5228062525832833</v>
      </c>
      <c r="O67" s="27">
        <f t="shared" si="80"/>
        <v>-0.33147351388444868</v>
      </c>
      <c r="P67" s="27">
        <f t="shared" si="81"/>
        <v>0.52853081583440975</v>
      </c>
      <c r="Q67" s="27">
        <f t="shared" si="87"/>
        <v>0.19705730194996107</v>
      </c>
      <c r="W67" t="str">
        <f>$A$11</f>
        <v>Administrative and secretarial occupations</v>
      </c>
      <c r="X67" s="27">
        <f t="shared" si="82"/>
        <v>-0.29774966730116148</v>
      </c>
      <c r="Y67" s="27">
        <f t="shared" si="83"/>
        <v>0.30876661162436392</v>
      </c>
      <c r="Z67" s="27">
        <f t="shared" si="84"/>
        <v>-1.9740546461990469</v>
      </c>
      <c r="AA67" s="27">
        <f t="shared" si="85"/>
        <v>-3.2414962789369142</v>
      </c>
      <c r="AB67" s="27">
        <f t="shared" si="88"/>
        <v>-5.2155509251359611</v>
      </c>
    </row>
    <row r="68" spans="1:31" x14ac:dyDescent="0.2">
      <c r="A68" t="str">
        <f>$A$12</f>
        <v>Skilled trades occupations</v>
      </c>
      <c r="B68" s="27">
        <f t="shared" si="77"/>
        <v>0.61901021423465608</v>
      </c>
      <c r="C68" s="27">
        <f t="shared" si="77"/>
        <v>-4.0691092494958028</v>
      </c>
      <c r="D68" s="27">
        <f t="shared" si="77"/>
        <v>0.79163297858229242</v>
      </c>
      <c r="E68" s="27">
        <f t="shared" si="77"/>
        <v>-0.90787506858764999</v>
      </c>
      <c r="F68" s="27">
        <f t="shared" si="86"/>
        <v>-0.11624209000535757</v>
      </c>
      <c r="L68" t="str">
        <f>$A$12</f>
        <v>Skilled trades occupations</v>
      </c>
      <c r="M68" s="27">
        <f t="shared" si="78"/>
        <v>0.30575330053587635</v>
      </c>
      <c r="N68" s="27">
        <f t="shared" si="79"/>
        <v>-4.3372927560794992</v>
      </c>
      <c r="O68" s="27">
        <f t="shared" si="80"/>
        <v>9.6878719878112918E-2</v>
      </c>
      <c r="P68" s="27">
        <f t="shared" si="81"/>
        <v>-1.4790859463316188</v>
      </c>
      <c r="Q68" s="27">
        <f t="shared" si="87"/>
        <v>-1.3822072264535059</v>
      </c>
      <c r="W68" t="str">
        <f>$A$12</f>
        <v>Skilled trades occupations</v>
      </c>
      <c r="X68" s="27">
        <f t="shared" si="82"/>
        <v>0.31325691369880104</v>
      </c>
      <c r="Y68" s="27">
        <f t="shared" si="83"/>
        <v>0.2681835065836804</v>
      </c>
      <c r="Z68" s="27">
        <f t="shared" si="84"/>
        <v>0.69475425870418306</v>
      </c>
      <c r="AA68" s="27">
        <f t="shared" si="85"/>
        <v>0.57121087774394841</v>
      </c>
      <c r="AB68" s="27">
        <f t="shared" si="88"/>
        <v>1.2659651364481315</v>
      </c>
    </row>
    <row r="69" spans="1:31" x14ac:dyDescent="0.2">
      <c r="A69" t="str">
        <f>$A$13</f>
        <v>Caring, leisure and other service occupations</v>
      </c>
      <c r="B69" s="27">
        <f t="shared" si="77"/>
        <v>1.5874094261989455</v>
      </c>
      <c r="C69" s="27">
        <f t="shared" si="77"/>
        <v>-2.0393872773937218</v>
      </c>
      <c r="D69" s="27">
        <f t="shared" si="77"/>
        <v>2.9944243498382761</v>
      </c>
      <c r="E69" s="27">
        <f t="shared" si="77"/>
        <v>3.5536722601642694</v>
      </c>
      <c r="F69" s="27">
        <f t="shared" si="86"/>
        <v>6.5480966100025455</v>
      </c>
      <c r="L69" t="str">
        <f>$A$13</f>
        <v>Caring, leisure and other service occupations</v>
      </c>
      <c r="M69" s="27">
        <f t="shared" si="78"/>
        <v>0.18075343112567221</v>
      </c>
      <c r="N69" s="27">
        <f t="shared" si="79"/>
        <v>4.942488880826712E-2</v>
      </c>
      <c r="O69" s="27">
        <f t="shared" si="80"/>
        <v>0.77733705440233614</v>
      </c>
      <c r="P69" s="27">
        <f t="shared" si="81"/>
        <v>1.0388884478543732</v>
      </c>
      <c r="Q69" s="27">
        <f t="shared" si="87"/>
        <v>1.8162255022567093</v>
      </c>
      <c r="W69" t="str">
        <f>$A$13</f>
        <v>Caring, leisure and other service occupations</v>
      </c>
      <c r="X69" s="27">
        <f t="shared" si="82"/>
        <v>1.4066559950732795</v>
      </c>
      <c r="Y69" s="27">
        <f t="shared" si="83"/>
        <v>-2.0888121662020041</v>
      </c>
      <c r="Z69" s="27">
        <f t="shared" si="84"/>
        <v>2.2170872954359346</v>
      </c>
      <c r="AA69" s="27">
        <f t="shared" si="85"/>
        <v>2.5147838123099007</v>
      </c>
      <c r="AB69" s="27">
        <f t="shared" si="88"/>
        <v>4.7318711077458353</v>
      </c>
    </row>
    <row r="70" spans="1:31" x14ac:dyDescent="0.2">
      <c r="A70" t="str">
        <f>$A$14</f>
        <v>Sales and customer service occupations</v>
      </c>
      <c r="B70" s="27">
        <f t="shared" si="77"/>
        <v>-0.93731020130260134</v>
      </c>
      <c r="C70" s="27">
        <f t="shared" si="77"/>
        <v>0.25965018764690484</v>
      </c>
      <c r="D70" s="27">
        <f t="shared" si="77"/>
        <v>0.20914879957794597</v>
      </c>
      <c r="E70" s="27">
        <f t="shared" si="77"/>
        <v>-0.47341799623269054</v>
      </c>
      <c r="F70" s="27">
        <f t="shared" si="86"/>
        <v>-0.26426919665474458</v>
      </c>
      <c r="L70" t="str">
        <f>$A$14</f>
        <v>Sales and customer service occupations</v>
      </c>
      <c r="M70" s="27">
        <f t="shared" si="78"/>
        <v>-0.48879690222979733</v>
      </c>
      <c r="N70" s="27">
        <f t="shared" si="79"/>
        <v>0.40529049090001301</v>
      </c>
      <c r="O70" s="27">
        <f t="shared" si="80"/>
        <v>0.36481178197571573</v>
      </c>
      <c r="P70" s="27">
        <f t="shared" si="81"/>
        <v>0.35874720409051974</v>
      </c>
      <c r="Q70" s="27">
        <f t="shared" si="87"/>
        <v>0.72355898606623548</v>
      </c>
      <c r="W70" t="str">
        <f>$A$14</f>
        <v>Sales and customer service occupations</v>
      </c>
      <c r="X70" s="27">
        <f t="shared" si="82"/>
        <v>-0.44851329907280046</v>
      </c>
      <c r="Y70" s="27">
        <f t="shared" si="83"/>
        <v>-0.14564030325309929</v>
      </c>
      <c r="Z70" s="27">
        <f t="shared" si="84"/>
        <v>-0.15566298239776089</v>
      </c>
      <c r="AA70" s="27">
        <f t="shared" si="85"/>
        <v>-0.83216520032325292</v>
      </c>
      <c r="AB70" s="27">
        <f t="shared" si="88"/>
        <v>-0.9878281827210138</v>
      </c>
    </row>
    <row r="71" spans="1:31" x14ac:dyDescent="0.2">
      <c r="A71" t="str">
        <f>$A$15</f>
        <v>Process, plant and machine operatives</v>
      </c>
      <c r="B71" s="27">
        <f t="shared" si="77"/>
        <v>0.83297752888676513</v>
      </c>
      <c r="C71" s="27">
        <f t="shared" si="77"/>
        <v>-2.3403013004251783</v>
      </c>
      <c r="D71" s="27">
        <f t="shared" si="77"/>
        <v>2.4292783710648678</v>
      </c>
      <c r="E71" s="27">
        <f t="shared" si="77"/>
        <v>-6.9000057762075073E-2</v>
      </c>
      <c r="F71" s="27">
        <f t="shared" si="86"/>
        <v>2.3602783133027927</v>
      </c>
      <c r="L71" t="str">
        <f>$A$15</f>
        <v>Process, plant and machine operatives</v>
      </c>
      <c r="M71" s="27">
        <f t="shared" si="78"/>
        <v>0.53805666096690175</v>
      </c>
      <c r="N71" s="27">
        <f t="shared" si="79"/>
        <v>-2.0092942853088935</v>
      </c>
      <c r="O71" s="27">
        <f t="shared" si="80"/>
        <v>1.5023597588433901</v>
      </c>
      <c r="P71" s="27">
        <f t="shared" si="81"/>
        <v>-0.47957189567448211</v>
      </c>
      <c r="Q71" s="27">
        <f t="shared" si="87"/>
        <v>1.022787863168908</v>
      </c>
      <c r="W71" t="str">
        <f>$A$15</f>
        <v>Process, plant and machine operatives</v>
      </c>
      <c r="X71" s="27">
        <f t="shared" si="82"/>
        <v>0.29492086791988692</v>
      </c>
      <c r="Y71" s="27">
        <f t="shared" si="83"/>
        <v>-0.33100701511627628</v>
      </c>
      <c r="Z71" s="27">
        <f t="shared" si="84"/>
        <v>0.92691861222147143</v>
      </c>
      <c r="AA71" s="27">
        <f t="shared" si="85"/>
        <v>0.41057183791239193</v>
      </c>
      <c r="AB71" s="27">
        <f t="shared" si="88"/>
        <v>1.3374904501338634</v>
      </c>
    </row>
    <row r="72" spans="1:31" x14ac:dyDescent="0.2">
      <c r="A72" t="str">
        <f>$A$16</f>
        <v>Elementary occupations</v>
      </c>
      <c r="B72" s="27">
        <f t="shared" si="77"/>
        <v>-0.67218630432932969</v>
      </c>
      <c r="C72" s="27">
        <f t="shared" si="77"/>
        <v>-2.7208127034544347</v>
      </c>
      <c r="D72" s="27">
        <f t="shared" si="77"/>
        <v>1.0251873596803307</v>
      </c>
      <c r="E72" s="27">
        <f t="shared" si="77"/>
        <v>-1.3560443419223134</v>
      </c>
      <c r="F72" s="27">
        <f t="shared" si="86"/>
        <v>-0.33085698224198268</v>
      </c>
      <c r="L72" t="str">
        <f>$A$16</f>
        <v>Elementary occupations</v>
      </c>
      <c r="M72" s="27">
        <f t="shared" si="78"/>
        <v>-2.109445584269114</v>
      </c>
      <c r="N72" s="27">
        <f t="shared" si="79"/>
        <v>-0.4016195102610034</v>
      </c>
      <c r="O72" s="27">
        <f t="shared" si="80"/>
        <v>0.76308546084117168</v>
      </c>
      <c r="P72" s="27">
        <f t="shared" si="81"/>
        <v>-1.172732015616571</v>
      </c>
      <c r="Q72" s="27">
        <f t="shared" si="87"/>
        <v>-0.40964655477539935</v>
      </c>
      <c r="W72" t="str">
        <f>$A$16</f>
        <v>Elementary occupations</v>
      </c>
      <c r="X72" s="27">
        <f t="shared" si="82"/>
        <v>1.4372592799397772</v>
      </c>
      <c r="Y72" s="27">
        <f t="shared" si="83"/>
        <v>-2.3191931931934455</v>
      </c>
      <c r="Z72" s="27">
        <f t="shared" si="84"/>
        <v>0.26210189883917678</v>
      </c>
      <c r="AA72" s="27">
        <f t="shared" si="85"/>
        <v>-0.18331232630580274</v>
      </c>
      <c r="AB72" s="27">
        <f t="shared" si="88"/>
        <v>7.8789572533374042E-2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20.570000000000164</v>
      </c>
      <c r="C74" s="29">
        <f t="shared" ref="C74" si="89">D18-C18</f>
        <v>-2.7279999999999518</v>
      </c>
      <c r="D74" s="29">
        <f>E18-D18</f>
        <v>14.4849999999999</v>
      </c>
      <c r="E74" s="29">
        <f>F18-E18</f>
        <v>18.923000000000286</v>
      </c>
      <c r="F74" s="29">
        <f>F18-D18</f>
        <v>33.408000000000186</v>
      </c>
      <c r="L74" s="24" t="str">
        <f>$A$18</f>
        <v>All occupations</v>
      </c>
      <c r="M74" s="29">
        <f>N18-M18</f>
        <v>6.0751126690701085</v>
      </c>
      <c r="N74" s="29">
        <f t="shared" ref="N74" si="90">O18-N18</f>
        <v>-3.4370635017881739</v>
      </c>
      <c r="O74" s="29">
        <f>P18-O18</f>
        <v>6.1872069170449038</v>
      </c>
      <c r="P74" s="29">
        <f>Q18-P18</f>
        <v>7.401616026086117</v>
      </c>
      <c r="Q74" s="29">
        <f>Q18-O18</f>
        <v>13.588822943131021</v>
      </c>
      <c r="W74" s="24" t="str">
        <f>$A$18</f>
        <v>All occupations</v>
      </c>
      <c r="X74" s="29">
        <f>Y18-X18</f>
        <v>14.494887330929913</v>
      </c>
      <c r="Y74" s="29">
        <f t="shared" ref="Y74" si="91">Z18-Y18</f>
        <v>0.70906350178819366</v>
      </c>
      <c r="Z74" s="29">
        <f>AA18-Z18</f>
        <v>8.2977930829551099</v>
      </c>
      <c r="AA74" s="29">
        <f>AB18-AA18</f>
        <v>11.521383973913885</v>
      </c>
      <c r="AB74" s="29">
        <f>AB18-Z18</f>
        <v>19.819177056868995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37.676256368143903</v>
      </c>
      <c r="C80" s="11">
        <f t="shared" si="92"/>
        <v>43.388767040133963</v>
      </c>
      <c r="D80" s="11">
        <f t="shared" si="92"/>
        <v>44.666083222683824</v>
      </c>
      <c r="E80" s="11">
        <f t="shared" si="92"/>
        <v>46.274706425330251</v>
      </c>
      <c r="F80" s="11">
        <f t="shared" si="92"/>
        <v>51.353938455593578</v>
      </c>
      <c r="H80" s="40">
        <f>IF(D$6-B$6 &lt;&gt; 0,(EXP(LN(D8/B8)/(D$6-B$6))-1)*100,0)</f>
        <v>3.4622754124653321</v>
      </c>
      <c r="I80" s="40">
        <f t="shared" ref="I80:I88" si="93">F46</f>
        <v>0.9345208483529488</v>
      </c>
      <c r="L80" t="str">
        <f t="shared" ref="L80:Q88" si="94">L8</f>
        <v>Managers, directors and senior officials</v>
      </c>
      <c r="M80" s="11">
        <f t="shared" si="94"/>
        <v>25.806749912078637</v>
      </c>
      <c r="N80" s="11">
        <f t="shared" si="94"/>
        <v>28.677453005179679</v>
      </c>
      <c r="O80" s="11">
        <f t="shared" si="94"/>
        <v>28.722115641139418</v>
      </c>
      <c r="P80" s="11">
        <f t="shared" si="94"/>
        <v>29.373698753567496</v>
      </c>
      <c r="Q80" s="11">
        <f t="shared" si="94"/>
        <v>32.08955634942798</v>
      </c>
      <c r="S80" s="40">
        <f t="shared" ref="S80:S88" si="95">IF(O$6-M$6 &lt;&gt; 0,(EXP(LN(O8/M8)/(O$6-M$6))-1)*100,0)</f>
        <v>2.1637022425465169</v>
      </c>
      <c r="T80" s="40">
        <f t="shared" ref="T80:T88" si="96">Q46</f>
        <v>0.74182615763720428</v>
      </c>
      <c r="W80" t="str">
        <f t="shared" ref="W80:AB88" si="97">W8</f>
        <v>Managers, directors and senior officials</v>
      </c>
      <c r="X80" s="11">
        <f t="shared" si="97"/>
        <v>11.869506456065311</v>
      </c>
      <c r="Y80" s="11">
        <f t="shared" si="97"/>
        <v>14.711314034954274</v>
      </c>
      <c r="Z80" s="11">
        <f t="shared" si="97"/>
        <v>15.943967581544406</v>
      </c>
      <c r="AA80" s="11">
        <f t="shared" si="97"/>
        <v>16.901007671762773</v>
      </c>
      <c r="AB80" s="11">
        <f t="shared" si="97"/>
        <v>19.264382106165613</v>
      </c>
      <c r="AD80" s="40">
        <f t="shared" ref="AD80:AD88" si="98">IF(Z$6-X$6 &lt;&gt; 0,(EXP(LN(Z8/X8)/(Z$6-X$6))-1)*100,0)</f>
        <v>6.0798136968570393</v>
      </c>
      <c r="AE80" s="40">
        <f t="shared" ref="AE80:AE88" si="99">AB46</f>
        <v>1.2691688075726848</v>
      </c>
    </row>
    <row r="81" spans="1:31" x14ac:dyDescent="0.2">
      <c r="A81" t="str">
        <f t="shared" si="92"/>
        <v>Professional occupations</v>
      </c>
      <c r="B81" s="11">
        <f t="shared" si="92"/>
        <v>71.01550440679776</v>
      </c>
      <c r="C81" s="11">
        <f t="shared" si="92"/>
        <v>82.131525381977326</v>
      </c>
      <c r="D81" s="11">
        <f t="shared" si="92"/>
        <v>85.080948502829145</v>
      </c>
      <c r="E81" s="11">
        <f t="shared" si="92"/>
        <v>93.046297075470463</v>
      </c>
      <c r="F81" s="11">
        <f t="shared" si="92"/>
        <v>104.63392952055051</v>
      </c>
      <c r="H81" s="40">
        <f t="shared" ref="H81:H88" si="100">IF(D$6-B$6 &lt;&gt; 0,(EXP(LN(D9/B9)/(D$6-B$6))-1)*100,0)</f>
        <v>3.6802007335160924</v>
      </c>
      <c r="I81" s="40">
        <f t="shared" si="93"/>
        <v>1.3886516554915573</v>
      </c>
      <c r="L81" t="str">
        <f t="shared" si="94"/>
        <v>Professional occupations</v>
      </c>
      <c r="M81" s="11">
        <f t="shared" si="94"/>
        <v>39.216232577815887</v>
      </c>
      <c r="N81" s="11">
        <f t="shared" si="94"/>
        <v>43.932958768773616</v>
      </c>
      <c r="O81" s="11">
        <f t="shared" si="94"/>
        <v>44.543538766136727</v>
      </c>
      <c r="P81" s="11">
        <f t="shared" si="94"/>
        <v>48.269876807401999</v>
      </c>
      <c r="Q81" s="11">
        <f t="shared" si="94"/>
        <v>53.265196803843082</v>
      </c>
      <c r="S81" s="40">
        <f t="shared" si="95"/>
        <v>2.5802538400730102</v>
      </c>
      <c r="T81" s="40">
        <f t="shared" si="96"/>
        <v>1.1992408462748516</v>
      </c>
      <c r="W81" t="str">
        <f t="shared" si="97"/>
        <v>Professional occupations</v>
      </c>
      <c r="X81" s="11">
        <f t="shared" si="97"/>
        <v>31.799271828981851</v>
      </c>
      <c r="Y81" s="11">
        <f t="shared" si="97"/>
        <v>38.198566613203667</v>
      </c>
      <c r="Z81" s="11">
        <f t="shared" si="97"/>
        <v>40.537409736692354</v>
      </c>
      <c r="AA81" s="11">
        <f t="shared" si="97"/>
        <v>44.77642026806852</v>
      </c>
      <c r="AB81" s="11">
        <f t="shared" si="97"/>
        <v>51.36873271670737</v>
      </c>
      <c r="AD81" s="40">
        <f t="shared" si="98"/>
        <v>4.9754545636019554</v>
      </c>
      <c r="AE81" s="40">
        <f t="shared" si="99"/>
        <v>1.5912234405644599</v>
      </c>
    </row>
    <row r="82" spans="1:31" x14ac:dyDescent="0.2">
      <c r="A82" t="str">
        <f t="shared" si="92"/>
        <v>Associate professional occupations</v>
      </c>
      <c r="B82" s="11">
        <f t="shared" si="92"/>
        <v>44.732514196721574</v>
      </c>
      <c r="C82" s="11">
        <f t="shared" si="92"/>
        <v>48.456251615471331</v>
      </c>
      <c r="D82" s="11">
        <f t="shared" si="92"/>
        <v>50.579899790984292</v>
      </c>
      <c r="E82" s="11">
        <f t="shared" si="92"/>
        <v>50.346784317036196</v>
      </c>
      <c r="F82" s="11">
        <f t="shared" si="92"/>
        <v>54.568550509136074</v>
      </c>
      <c r="H82" s="40">
        <f t="shared" si="100"/>
        <v>2.4875075065394769</v>
      </c>
      <c r="I82" s="40">
        <f t="shared" si="93"/>
        <v>0.50730551732938167</v>
      </c>
      <c r="L82" t="str">
        <f t="shared" si="94"/>
        <v>Associate professional occupations</v>
      </c>
      <c r="M82" s="11">
        <f t="shared" si="94"/>
        <v>24.252003662594042</v>
      </c>
      <c r="N82" s="11">
        <f t="shared" si="94"/>
        <v>25.427786203782428</v>
      </c>
      <c r="O82" s="11">
        <f t="shared" si="94"/>
        <v>26.106164988029231</v>
      </c>
      <c r="P82" s="11">
        <f t="shared" si="94"/>
        <v>24.742451489324498</v>
      </c>
      <c r="Q82" s="11">
        <f t="shared" si="94"/>
        <v>25.638113312952406</v>
      </c>
      <c r="S82" s="40">
        <f t="shared" si="95"/>
        <v>1.4843537868794776</v>
      </c>
      <c r="T82" s="40">
        <f t="shared" si="96"/>
        <v>-0.1205369442448978</v>
      </c>
      <c r="W82" t="str">
        <f t="shared" si="97"/>
        <v>Associate professional occupations</v>
      </c>
      <c r="X82" s="11">
        <f t="shared" si="97"/>
        <v>20.480510534127554</v>
      </c>
      <c r="Y82" s="11">
        <f t="shared" si="97"/>
        <v>23.028465411688913</v>
      </c>
      <c r="Z82" s="11">
        <f t="shared" si="97"/>
        <v>24.473734802955054</v>
      </c>
      <c r="AA82" s="11">
        <f t="shared" si="97"/>
        <v>25.604332827711662</v>
      </c>
      <c r="AB82" s="11">
        <f t="shared" si="97"/>
        <v>28.930437196183622</v>
      </c>
      <c r="AD82" s="40">
        <f t="shared" si="98"/>
        <v>3.6267539304470242</v>
      </c>
      <c r="AE82" s="40">
        <f t="shared" si="99"/>
        <v>1.1215341455533379</v>
      </c>
    </row>
    <row r="83" spans="1:31" x14ac:dyDescent="0.2">
      <c r="A83" t="str">
        <f t="shared" si="92"/>
        <v>Administrative and secretarial occupations</v>
      </c>
      <c r="B83" s="11">
        <f t="shared" si="92"/>
        <v>40.107998723144831</v>
      </c>
      <c r="C83" s="11">
        <f t="shared" si="92"/>
        <v>38.695828993537091</v>
      </c>
      <c r="D83" s="11">
        <f t="shared" si="92"/>
        <v>40.527401857744749</v>
      </c>
      <c r="E83" s="11">
        <f t="shared" si="92"/>
        <v>38.221873697661252</v>
      </c>
      <c r="F83" s="11">
        <f t="shared" si="92"/>
        <v>35.508908234558746</v>
      </c>
      <c r="H83" s="40">
        <f t="shared" si="100"/>
        <v>0.20826758795067235</v>
      </c>
      <c r="I83" s="40">
        <f t="shared" si="93"/>
        <v>-0.87742617182455795</v>
      </c>
      <c r="L83" t="str">
        <f t="shared" si="94"/>
        <v>Administrative and secretarial occupations</v>
      </c>
      <c r="M83" s="11">
        <f t="shared" si="94"/>
        <v>9.5360941195970703</v>
      </c>
      <c r="N83" s="11">
        <f t="shared" si="94"/>
        <v>8.4216740572904918</v>
      </c>
      <c r="O83" s="11">
        <f t="shared" si="94"/>
        <v>9.9444803098737751</v>
      </c>
      <c r="P83" s="11">
        <f t="shared" si="94"/>
        <v>9.6130067959893264</v>
      </c>
      <c r="Q83" s="11">
        <f t="shared" si="94"/>
        <v>10.141537611823736</v>
      </c>
      <c r="S83" s="40">
        <f t="shared" si="95"/>
        <v>0.84220020478873447</v>
      </c>
      <c r="T83" s="40">
        <f t="shared" si="96"/>
        <v>0.13089873367941873</v>
      </c>
      <c r="W83" t="str">
        <f t="shared" si="97"/>
        <v>Administrative and secretarial occupations</v>
      </c>
      <c r="X83" s="11">
        <f t="shared" si="97"/>
        <v>30.571904603547754</v>
      </c>
      <c r="Y83" s="11">
        <f t="shared" si="97"/>
        <v>30.274154936246592</v>
      </c>
      <c r="Z83" s="11">
        <f t="shared" si="97"/>
        <v>30.582921547870956</v>
      </c>
      <c r="AA83" s="11">
        <f t="shared" si="97"/>
        <v>28.608866901671909</v>
      </c>
      <c r="AB83" s="11">
        <f t="shared" si="97"/>
        <v>25.367370622734995</v>
      </c>
      <c r="AD83" s="40">
        <f t="shared" si="98"/>
        <v>7.2061958685809557E-3</v>
      </c>
      <c r="AE83" s="40">
        <f t="shared" si="99"/>
        <v>-1.2387831645864655</v>
      </c>
    </row>
    <row r="84" spans="1:31" x14ac:dyDescent="0.2">
      <c r="A84" t="str">
        <f t="shared" si="92"/>
        <v>Skilled trades occupations</v>
      </c>
      <c r="B84" s="11">
        <f t="shared" si="92"/>
        <v>41.132746068961062</v>
      </c>
      <c r="C84" s="11">
        <f t="shared" si="92"/>
        <v>41.751756283195718</v>
      </c>
      <c r="D84" s="11">
        <f t="shared" si="92"/>
        <v>37.682647033699915</v>
      </c>
      <c r="E84" s="11">
        <f t="shared" si="92"/>
        <v>38.474280012282208</v>
      </c>
      <c r="F84" s="11">
        <f t="shared" si="92"/>
        <v>37.566404943694558</v>
      </c>
      <c r="H84" s="40">
        <f t="shared" si="100"/>
        <v>-1.7368369944231965</v>
      </c>
      <c r="I84" s="40">
        <f t="shared" si="93"/>
        <v>-2.0594759952241581E-2</v>
      </c>
      <c r="L84" t="str">
        <f t="shared" si="94"/>
        <v>Skilled trades occupations</v>
      </c>
      <c r="M84" s="11">
        <f t="shared" si="94"/>
        <v>37.305084151471178</v>
      </c>
      <c r="N84" s="11">
        <f t="shared" si="94"/>
        <v>37.610837452007054</v>
      </c>
      <c r="O84" s="11">
        <f t="shared" si="94"/>
        <v>33.273544695927555</v>
      </c>
      <c r="P84" s="11">
        <f t="shared" si="94"/>
        <v>33.370423415805668</v>
      </c>
      <c r="Q84" s="11">
        <f t="shared" si="94"/>
        <v>31.891337469474049</v>
      </c>
      <c r="S84" s="40">
        <f t="shared" si="95"/>
        <v>-2.2613785796403496</v>
      </c>
      <c r="T84" s="40">
        <f t="shared" si="96"/>
        <v>-0.28245505916955072</v>
      </c>
      <c r="W84" t="str">
        <f t="shared" si="97"/>
        <v>Skilled trades occupations</v>
      </c>
      <c r="X84" s="11">
        <f t="shared" si="97"/>
        <v>3.8276619174898778</v>
      </c>
      <c r="Y84" s="11">
        <f t="shared" si="97"/>
        <v>4.1409188311886789</v>
      </c>
      <c r="Z84" s="11">
        <f t="shared" si="97"/>
        <v>4.4091023377723593</v>
      </c>
      <c r="AA84" s="11">
        <f t="shared" si="97"/>
        <v>5.1038565964765423</v>
      </c>
      <c r="AB84" s="11">
        <f t="shared" si="97"/>
        <v>5.6750674742204907</v>
      </c>
      <c r="AD84" s="40">
        <f t="shared" si="98"/>
        <v>2.8687166032069999</v>
      </c>
      <c r="AE84" s="40">
        <f t="shared" si="99"/>
        <v>1.6969800959979242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33.753329531253897</v>
      </c>
      <c r="C85" s="11">
        <f t="shared" si="92"/>
        <v>35.340738957452842</v>
      </c>
      <c r="D85" s="11">
        <f t="shared" si="92"/>
        <v>33.30135168005912</v>
      </c>
      <c r="E85" s="11">
        <f t="shared" si="92"/>
        <v>36.295776029897397</v>
      </c>
      <c r="F85" s="11">
        <f t="shared" si="92"/>
        <v>39.849448290061666</v>
      </c>
      <c r="H85" s="40">
        <f t="shared" si="100"/>
        <v>-0.26925840902419784</v>
      </c>
      <c r="I85" s="40">
        <f t="shared" si="93"/>
        <v>1.2039267059391623</v>
      </c>
      <c r="L85" t="str">
        <f t="shared" si="94"/>
        <v>Caring, leisure and other service occupations</v>
      </c>
      <c r="M85" s="11">
        <f t="shared" si="94"/>
        <v>5.166575520312831</v>
      </c>
      <c r="N85" s="11">
        <f t="shared" si="94"/>
        <v>5.3473289514385032</v>
      </c>
      <c r="O85" s="11">
        <f t="shared" si="94"/>
        <v>5.3967538402467703</v>
      </c>
      <c r="P85" s="11">
        <f t="shared" si="94"/>
        <v>6.1740908946491064</v>
      </c>
      <c r="Q85" s="11">
        <f t="shared" si="94"/>
        <v>7.2129793425034796</v>
      </c>
      <c r="S85" s="40">
        <f t="shared" si="95"/>
        <v>0.87556157744661522</v>
      </c>
      <c r="T85" s="40">
        <f t="shared" si="96"/>
        <v>1.9527172890927202</v>
      </c>
      <c r="W85" t="str">
        <f t="shared" si="97"/>
        <v>Caring, leisure and other service occupations</v>
      </c>
      <c r="X85" s="11">
        <f t="shared" si="97"/>
        <v>28.586754010941075</v>
      </c>
      <c r="Y85" s="11">
        <f t="shared" si="97"/>
        <v>29.993410006014354</v>
      </c>
      <c r="Z85" s="11">
        <f t="shared" si="97"/>
        <v>27.90459783981235</v>
      </c>
      <c r="AA85" s="11">
        <f t="shared" si="97"/>
        <v>30.121685135248285</v>
      </c>
      <c r="AB85" s="11">
        <f t="shared" si="97"/>
        <v>32.636468947558186</v>
      </c>
      <c r="AD85" s="40">
        <f>IF(Z$6-X$6 &lt;&gt; 0,(EXP(LN(Z13/X13)/(Z$6-X$6))-1)*100,0)</f>
        <v>-0.4818750726514387</v>
      </c>
      <c r="AE85" s="40">
        <f t="shared" si="99"/>
        <v>1.0497305484551189</v>
      </c>
    </row>
    <row r="86" spans="1:31" x14ac:dyDescent="0.2">
      <c r="A86" t="str">
        <f t="shared" si="92"/>
        <v>Sales and customer service occupations</v>
      </c>
      <c r="B86" s="11">
        <f t="shared" si="92"/>
        <v>33.949166748873125</v>
      </c>
      <c r="C86" s="11">
        <f t="shared" si="92"/>
        <v>33.011856547570524</v>
      </c>
      <c r="D86" s="11">
        <f t="shared" si="92"/>
        <v>33.271506735217429</v>
      </c>
      <c r="E86" s="11">
        <f t="shared" si="92"/>
        <v>33.480655534795375</v>
      </c>
      <c r="F86" s="11">
        <f t="shared" si="92"/>
        <v>33.007237538562684</v>
      </c>
      <c r="H86" s="40">
        <f t="shared" si="100"/>
        <v>-0.40244666640917304</v>
      </c>
      <c r="I86" s="40">
        <f t="shared" si="93"/>
        <v>-5.3149339658098427E-2</v>
      </c>
      <c r="L86" t="str">
        <f t="shared" si="94"/>
        <v>Sales and customer service occupations</v>
      </c>
      <c r="M86" s="11">
        <f t="shared" si="94"/>
        <v>12.782142451162501</v>
      </c>
      <c r="N86" s="11">
        <f t="shared" si="94"/>
        <v>12.293345548932704</v>
      </c>
      <c r="O86" s="11">
        <f t="shared" si="94"/>
        <v>12.698636039832717</v>
      </c>
      <c r="P86" s="11">
        <f t="shared" si="94"/>
        <v>13.063447821808433</v>
      </c>
      <c r="Q86" s="11">
        <f t="shared" si="94"/>
        <v>13.422195025898953</v>
      </c>
      <c r="S86" s="40">
        <f t="shared" si="95"/>
        <v>-0.13100384647833918</v>
      </c>
      <c r="T86" s="40">
        <f t="shared" si="96"/>
        <v>0.37011719959807454</v>
      </c>
      <c r="W86" t="str">
        <f t="shared" si="97"/>
        <v>Sales and customer service occupations</v>
      </c>
      <c r="X86" s="11">
        <f t="shared" si="97"/>
        <v>21.167024297710615</v>
      </c>
      <c r="Y86" s="11">
        <f t="shared" si="97"/>
        <v>20.718510998637814</v>
      </c>
      <c r="Z86" s="11">
        <f t="shared" si="97"/>
        <v>20.572870695384715</v>
      </c>
      <c r="AA86" s="11">
        <f t="shared" si="97"/>
        <v>20.417207712986954</v>
      </c>
      <c r="AB86" s="11">
        <f t="shared" si="97"/>
        <v>19.585042512663701</v>
      </c>
      <c r="AD86" s="40">
        <f t="shared" si="98"/>
        <v>-0.56780708198149732</v>
      </c>
      <c r="AE86" s="40">
        <f t="shared" si="99"/>
        <v>-0.32750993581396326</v>
      </c>
    </row>
    <row r="87" spans="1:31" x14ac:dyDescent="0.2">
      <c r="A87" t="str">
        <f t="shared" si="92"/>
        <v>Process, plant and machine operatives</v>
      </c>
      <c r="B87" s="11">
        <f t="shared" si="92"/>
        <v>20.901640779620404</v>
      </c>
      <c r="C87" s="11">
        <f t="shared" si="92"/>
        <v>21.734618308507169</v>
      </c>
      <c r="D87" s="11">
        <f t="shared" si="92"/>
        <v>19.394317008081991</v>
      </c>
      <c r="E87" s="11">
        <f t="shared" si="92"/>
        <v>21.823595379146859</v>
      </c>
      <c r="F87" s="11">
        <f t="shared" si="92"/>
        <v>21.754595321384784</v>
      </c>
      <c r="H87" s="40">
        <f t="shared" si="100"/>
        <v>-1.4858029129625527</v>
      </c>
      <c r="I87" s="40">
        <f t="shared" si="93"/>
        <v>0.76857132244094739</v>
      </c>
      <c r="L87" t="str">
        <f t="shared" si="94"/>
        <v>Process, plant and machine operatives</v>
      </c>
      <c r="M87" s="11">
        <f t="shared" si="94"/>
        <v>18.123422656069248</v>
      </c>
      <c r="N87" s="11">
        <f t="shared" si="94"/>
        <v>18.66147931703615</v>
      </c>
      <c r="O87" s="11">
        <f t="shared" si="94"/>
        <v>16.652185031727257</v>
      </c>
      <c r="P87" s="11">
        <f t="shared" si="94"/>
        <v>18.154544790570647</v>
      </c>
      <c r="Q87" s="11">
        <f t="shared" si="94"/>
        <v>17.674972894896165</v>
      </c>
      <c r="S87" s="40">
        <f t="shared" si="95"/>
        <v>-1.67901928215759</v>
      </c>
      <c r="T87" s="40">
        <f t="shared" si="96"/>
        <v>0.39817888272128954</v>
      </c>
      <c r="W87" t="str">
        <f t="shared" si="97"/>
        <v>Process, plant and machine operatives</v>
      </c>
      <c r="X87" s="11">
        <f t="shared" si="97"/>
        <v>2.7782181235511336</v>
      </c>
      <c r="Y87" s="11">
        <f t="shared" si="97"/>
        <v>3.0731389914710205</v>
      </c>
      <c r="Z87" s="11">
        <f t="shared" si="97"/>
        <v>2.7421319763547443</v>
      </c>
      <c r="AA87" s="11">
        <f t="shared" si="97"/>
        <v>3.6690505885762157</v>
      </c>
      <c r="AB87" s="11">
        <f t="shared" si="97"/>
        <v>4.0796224264886076</v>
      </c>
      <c r="AD87" s="40">
        <f t="shared" si="98"/>
        <v>-0.26113939719765167</v>
      </c>
      <c r="AE87" s="40">
        <f t="shared" si="99"/>
        <v>2.683841535892495</v>
      </c>
    </row>
    <row r="88" spans="1:31" x14ac:dyDescent="0.2">
      <c r="A88" t="str">
        <f t="shared" si="92"/>
        <v>Elementary occupations</v>
      </c>
      <c r="B88" s="11">
        <f t="shared" si="92"/>
        <v>40.530843176483309</v>
      </c>
      <c r="C88" s="11">
        <f t="shared" si="92"/>
        <v>39.858656872153979</v>
      </c>
      <c r="D88" s="11">
        <f t="shared" si="92"/>
        <v>37.137844168699544</v>
      </c>
      <c r="E88" s="11">
        <f t="shared" si="92"/>
        <v>38.163031528379875</v>
      </c>
      <c r="F88" s="11">
        <f t="shared" si="92"/>
        <v>36.806987186457562</v>
      </c>
      <c r="H88" s="40">
        <f t="shared" si="100"/>
        <v>-1.7333365627327457</v>
      </c>
      <c r="I88" s="40">
        <f t="shared" si="93"/>
        <v>-5.9640953132711338E-2</v>
      </c>
      <c r="L88" t="str">
        <f t="shared" si="94"/>
        <v>Elementary occupations</v>
      </c>
      <c r="M88" s="11">
        <f t="shared" si="94"/>
        <v>22.566926340945159</v>
      </c>
      <c r="N88" s="11">
        <f t="shared" si="94"/>
        <v>20.457480756676045</v>
      </c>
      <c r="O88" s="11">
        <f t="shared" si="94"/>
        <v>20.055861246415041</v>
      </c>
      <c r="P88" s="11">
        <f t="shared" si="94"/>
        <v>20.818946707256213</v>
      </c>
      <c r="Q88" s="11">
        <f t="shared" si="94"/>
        <v>19.646214691639642</v>
      </c>
      <c r="S88" s="40">
        <f t="shared" si="95"/>
        <v>-2.3316657085894255</v>
      </c>
      <c r="T88" s="40">
        <f t="shared" si="96"/>
        <v>-0.13748379980078607</v>
      </c>
      <c r="W88" t="str">
        <f t="shared" si="97"/>
        <v>Elementary occupations</v>
      </c>
      <c r="X88" s="11">
        <f t="shared" si="97"/>
        <v>17.963916835538182</v>
      </c>
      <c r="Y88" s="11">
        <f t="shared" si="97"/>
        <v>19.401176115477959</v>
      </c>
      <c r="Z88" s="11">
        <f t="shared" si="97"/>
        <v>17.081982922284514</v>
      </c>
      <c r="AA88" s="11">
        <f t="shared" si="97"/>
        <v>17.34408482112369</v>
      </c>
      <c r="AB88" s="11">
        <f t="shared" si="97"/>
        <v>17.160772494817888</v>
      </c>
      <c r="AD88" s="40">
        <f t="shared" si="98"/>
        <v>-1.0017655238457768</v>
      </c>
      <c r="AE88" s="40">
        <f t="shared" si="99"/>
        <v>3.0683589469449046E-2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363.79999999999978</v>
      </c>
      <c r="C90" s="34">
        <f t="shared" si="101"/>
        <v>384.36999999999995</v>
      </c>
      <c r="D90" s="34">
        <f t="shared" si="101"/>
        <v>381.642</v>
      </c>
      <c r="E90" s="34">
        <f t="shared" si="101"/>
        <v>396.1269999999999</v>
      </c>
      <c r="F90" s="34">
        <f t="shared" si="101"/>
        <v>415.05000000000018</v>
      </c>
      <c r="H90" s="43">
        <f>IF(D$6-B$6 &lt;&gt; 0,(EXP(LN(D18/B18)/(D$6-B$6))-1)*100,0)</f>
        <v>0.96217402139007202</v>
      </c>
      <c r="I90" s="43">
        <f>F56</f>
        <v>0.56100777769414467</v>
      </c>
      <c r="L90" s="24" t="str">
        <f t="shared" ref="L90:Q90" si="102">L18</f>
        <v>All occupations</v>
      </c>
      <c r="M90" s="34">
        <f t="shared" si="102"/>
        <v>194.75523139204654</v>
      </c>
      <c r="N90" s="34">
        <f t="shared" si="102"/>
        <v>200.83034406111665</v>
      </c>
      <c r="O90" s="34">
        <f t="shared" si="102"/>
        <v>197.39328055932847</v>
      </c>
      <c r="P90" s="34">
        <f t="shared" si="102"/>
        <v>203.58048747637338</v>
      </c>
      <c r="Q90" s="34">
        <f t="shared" si="102"/>
        <v>210.98210350245949</v>
      </c>
      <c r="S90" s="43">
        <f>IF(O$6-M$6 &lt;&gt; 0,(EXP(LN(O18/M18)/(O$6-M$6))-1)*100,0)</f>
        <v>0.26945317867332896</v>
      </c>
      <c r="T90" s="43">
        <f>Q56</f>
        <v>0.4448212433108889</v>
      </c>
      <c r="W90" s="24" t="str">
        <f t="shared" ref="W90:AB90" si="103">W18</f>
        <v>All occupations</v>
      </c>
      <c r="X90" s="34">
        <f t="shared" si="103"/>
        <v>169.04476860795336</v>
      </c>
      <c r="Y90" s="34">
        <f t="shared" si="103"/>
        <v>183.53965593888327</v>
      </c>
      <c r="Z90" s="34">
        <f t="shared" si="103"/>
        <v>184.24871944067147</v>
      </c>
      <c r="AA90" s="34">
        <f t="shared" si="103"/>
        <v>192.54651252362657</v>
      </c>
      <c r="AB90" s="34">
        <f t="shared" si="103"/>
        <v>204.06789649754046</v>
      </c>
      <c r="AD90" s="43">
        <f>IF(Z$6-X$6 &lt;&gt; 0,(EXP(LN(Z18/X18)/(Z$6-X$6))-1)*100,0)</f>
        <v>1.7373798430651677</v>
      </c>
      <c r="AE90" s="43">
        <f>AB56</f>
        <v>0.68343270503483655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Swindon and Wiltshire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Swindon and Wiltshire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Swindon and Wiltshire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24.559937501643933</v>
      </c>
      <c r="C8" s="11">
        <v>29.079485733050795</v>
      </c>
      <c r="D8" s="11">
        <v>30.065742300073499</v>
      </c>
      <c r="E8" s="11">
        <v>28.168413568546629</v>
      </c>
      <c r="F8" s="11">
        <v>30.786079592181096</v>
      </c>
      <c r="G8" s="10"/>
      <c r="H8" s="11">
        <f>F8-D8</f>
        <v>0.72033729210759745</v>
      </c>
      <c r="I8" s="11">
        <f>'RD T1'!E7</f>
        <v>14.882378764179103</v>
      </c>
      <c r="J8" s="11">
        <f>SUM(H8:I8)</f>
        <v>15.602716056286701</v>
      </c>
      <c r="L8" s="10" t="str">
        <f>name!D4</f>
        <v>11 Corporate managers and directors</v>
      </c>
      <c r="M8" s="11">
        <v>17.683556211126842</v>
      </c>
      <c r="N8" s="11">
        <v>19.883376915395992</v>
      </c>
      <c r="O8" s="11">
        <v>20.121855070157363</v>
      </c>
      <c r="P8" s="11">
        <v>18.362137095476122</v>
      </c>
      <c r="Q8" s="11">
        <v>19.335703019813081</v>
      </c>
      <c r="R8" s="10"/>
      <c r="S8" s="11">
        <f>Q8-O8</f>
        <v>-0.78615205034428115</v>
      </c>
      <c r="T8" s="11">
        <f>'RD T1'!T7</f>
        <v>8.778548126201315</v>
      </c>
      <c r="U8" s="11">
        <f>SUM(S8:T8)</f>
        <v>7.9923960758570338</v>
      </c>
      <c r="W8" s="10" t="str">
        <f>name!D4</f>
        <v>11 Corporate managers and directors</v>
      </c>
      <c r="X8" s="11">
        <v>6.8763812905171173</v>
      </c>
      <c r="Y8" s="11">
        <v>9.1961088176547943</v>
      </c>
      <c r="Z8" s="11">
        <v>9.9438872299161236</v>
      </c>
      <c r="AA8" s="11">
        <v>9.8062764730705325</v>
      </c>
      <c r="AB8" s="11">
        <v>11.450376572368054</v>
      </c>
      <c r="AC8" s="10"/>
      <c r="AD8" s="11">
        <f>AB8-Z8</f>
        <v>1.5064893424519301</v>
      </c>
      <c r="AE8" s="11">
        <f>'RD T1'!T36</f>
        <v>6.1038306379777882</v>
      </c>
      <c r="AF8" s="11">
        <f>SUM(AD8:AE8)</f>
        <v>7.6103199804297184</v>
      </c>
    </row>
    <row r="9" spans="1:32" x14ac:dyDescent="0.2">
      <c r="A9" s="10" t="str">
        <f>name!D5</f>
        <v>12 Other managers and proprietors</v>
      </c>
      <c r="B9" s="11">
        <v>13.11631886649997</v>
      </c>
      <c r="C9" s="11">
        <v>14.30928130708317</v>
      </c>
      <c r="D9" s="11">
        <v>14.600340922610323</v>
      </c>
      <c r="E9" s="11">
        <v>18.106292856783622</v>
      </c>
      <c r="F9" s="11">
        <v>20.567858863412482</v>
      </c>
      <c r="H9" s="11">
        <f t="shared" ref="H9:H32" si="2">F9-D9</f>
        <v>5.9675179408021588</v>
      </c>
      <c r="I9" s="11">
        <f>'RD T1'!E8</f>
        <v>10.526467384404242</v>
      </c>
      <c r="J9" s="11">
        <f>SUM(H9:I9)</f>
        <v>16.493985325206403</v>
      </c>
      <c r="L9" s="10" t="str">
        <f>name!D5</f>
        <v>12 Other managers and proprietors</v>
      </c>
      <c r="M9" s="11">
        <v>8.1231937009517932</v>
      </c>
      <c r="N9" s="11">
        <v>8.7940760897836885</v>
      </c>
      <c r="O9" s="11">
        <v>8.6002605709820568</v>
      </c>
      <c r="P9" s="11">
        <v>11.011561658091374</v>
      </c>
      <c r="Q9" s="11">
        <v>12.7538533296149</v>
      </c>
      <c r="S9" s="11">
        <f t="shared" ref="S9:S32" si="3">Q9-O9</f>
        <v>4.1535927586328434</v>
      </c>
      <c r="T9" s="11">
        <f>'RD T1'!T8</f>
        <v>5.8077960307150693</v>
      </c>
      <c r="U9" s="11">
        <f>SUM(S9:T9)</f>
        <v>9.9613887893479127</v>
      </c>
      <c r="W9" s="10" t="str">
        <f>name!D5</f>
        <v>12 Other managers and proprietors</v>
      </c>
      <c r="X9" s="11">
        <v>4.9931251655481939</v>
      </c>
      <c r="Y9" s="11">
        <v>5.5152052172994797</v>
      </c>
      <c r="Z9" s="11">
        <v>6.0000803516282817</v>
      </c>
      <c r="AA9" s="11">
        <v>7.0947311986922417</v>
      </c>
      <c r="AB9" s="11">
        <v>7.8140055337975607</v>
      </c>
      <c r="AD9" s="11">
        <f t="shared" ref="AD9:AD32" si="4">AB9-Z9</f>
        <v>1.813925182169279</v>
      </c>
      <c r="AE9" s="11">
        <f>'RD T1'!T37</f>
        <v>4.71867135368917</v>
      </c>
      <c r="AF9" s="11">
        <f>SUM(AD9:AE9)</f>
        <v>6.532596535858449</v>
      </c>
    </row>
    <row r="10" spans="1:32" x14ac:dyDescent="0.2">
      <c r="A10" s="10" t="str">
        <f>name!D6</f>
        <v>21 Science, research, engineering and technology professionals</v>
      </c>
      <c r="B10" s="11">
        <v>20.595244312379673</v>
      </c>
      <c r="C10" s="11">
        <v>23.2396099106113</v>
      </c>
      <c r="D10" s="11">
        <v>23.949263313460801</v>
      </c>
      <c r="E10" s="11">
        <v>25.556055981107583</v>
      </c>
      <c r="F10" s="11">
        <v>28.516693315338628</v>
      </c>
      <c r="G10" s="11"/>
      <c r="H10" s="11">
        <f t="shared" si="2"/>
        <v>4.5674300018778276</v>
      </c>
      <c r="I10" s="11">
        <f>'RD T1'!E9</f>
        <v>9.7879607899779835</v>
      </c>
      <c r="J10" s="11">
        <f t="shared" ref="J10:J32" si="5">SUM(H10:I10)</f>
        <v>14.355390791855811</v>
      </c>
      <c r="L10" s="10" t="str">
        <f>name!D6</f>
        <v>21 Science, research, engineering and technology professionals</v>
      </c>
      <c r="M10" s="11">
        <v>16.940388961704151</v>
      </c>
      <c r="N10" s="11">
        <v>19.087266262012921</v>
      </c>
      <c r="O10" s="11">
        <v>18.876294199666983</v>
      </c>
      <c r="P10" s="11">
        <v>19.441492055797276</v>
      </c>
      <c r="Q10" s="11">
        <v>21.199138217473859</v>
      </c>
      <c r="R10" s="11"/>
      <c r="S10" s="11">
        <f t="shared" si="3"/>
        <v>2.3228440178068759</v>
      </c>
      <c r="T10" s="11">
        <f>'RD T1'!T9</f>
        <v>6.5230559097706857</v>
      </c>
      <c r="U10" s="11">
        <f t="shared" ref="U10:U32" si="6">SUM(S10:T10)</f>
        <v>8.8458999275775625</v>
      </c>
      <c r="W10" s="10" t="str">
        <f>name!D6</f>
        <v>21 Science, research, engineering and technology professionals</v>
      </c>
      <c r="X10" s="11">
        <v>3.6548553506755326</v>
      </c>
      <c r="Y10" s="11">
        <v>4.152343648598384</v>
      </c>
      <c r="Z10" s="11">
        <v>5.0729691137937802</v>
      </c>
      <c r="AA10" s="11">
        <v>6.114563925310299</v>
      </c>
      <c r="AB10" s="11">
        <v>7.3175550978647497</v>
      </c>
      <c r="AC10" s="11"/>
      <c r="AD10" s="11">
        <f t="shared" si="4"/>
        <v>2.2445859840709694</v>
      </c>
      <c r="AE10" s="11">
        <f>'RD T1'!T38</f>
        <v>3.2649048802072973</v>
      </c>
      <c r="AF10" s="11">
        <f t="shared" ref="AF10:AF32" si="7">SUM(AD10:AE10)</f>
        <v>5.5094908642782663</v>
      </c>
    </row>
    <row r="11" spans="1:32" x14ac:dyDescent="0.2">
      <c r="A11" s="10" t="str">
        <f>name!D7</f>
        <v>22 Health professionals</v>
      </c>
      <c r="B11" s="11">
        <v>14.023682028618092</v>
      </c>
      <c r="C11" s="11">
        <v>16.24856138520181</v>
      </c>
      <c r="D11" s="11">
        <v>16.202495619785822</v>
      </c>
      <c r="E11" s="11">
        <v>17.928129199886509</v>
      </c>
      <c r="F11" s="11">
        <v>20.44098968528527</v>
      </c>
      <c r="G11" s="11"/>
      <c r="H11" s="11">
        <f t="shared" si="2"/>
        <v>4.2384940654994487</v>
      </c>
      <c r="I11" s="11">
        <f>'RD T1'!E10</f>
        <v>9.8023226190520827</v>
      </c>
      <c r="J11" s="11">
        <f t="shared" si="5"/>
        <v>14.040816684551531</v>
      </c>
      <c r="L11" s="10" t="str">
        <f>name!D7</f>
        <v>22 Health professionals</v>
      </c>
      <c r="M11" s="11">
        <v>3.7842359038743765</v>
      </c>
      <c r="N11" s="11">
        <v>4.2208002454193263</v>
      </c>
      <c r="O11" s="11">
        <v>4.6880284272085539</v>
      </c>
      <c r="P11" s="11">
        <v>5.1967175539345423</v>
      </c>
      <c r="Q11" s="11">
        <v>5.9895539934301487</v>
      </c>
      <c r="R11" s="11"/>
      <c r="S11" s="11">
        <f t="shared" si="3"/>
        <v>1.3015255662215948</v>
      </c>
      <c r="T11" s="11">
        <f>'RD T1'!T10</f>
        <v>2.0752469827010227</v>
      </c>
      <c r="U11" s="11">
        <f t="shared" si="6"/>
        <v>3.3767725489226175</v>
      </c>
      <c r="W11" s="10" t="str">
        <f>name!D7</f>
        <v>22 Health professionals</v>
      </c>
      <c r="X11" s="11">
        <v>10.239446124743699</v>
      </c>
      <c r="Y11" s="11">
        <v>12.027761139782482</v>
      </c>
      <c r="Z11" s="11">
        <v>11.514467192577269</v>
      </c>
      <c r="AA11" s="11">
        <v>12.73141164595199</v>
      </c>
      <c r="AB11" s="11">
        <v>14.451435691855098</v>
      </c>
      <c r="AC11" s="11"/>
      <c r="AD11" s="11">
        <f t="shared" si="4"/>
        <v>2.9369684992778282</v>
      </c>
      <c r="AE11" s="11">
        <f>'RD T1'!T39</f>
        <v>7.7270756363510591</v>
      </c>
      <c r="AF11" s="11">
        <f t="shared" si="7"/>
        <v>10.664044135628888</v>
      </c>
    </row>
    <row r="12" spans="1:32" x14ac:dyDescent="0.2">
      <c r="A12" s="10" t="str">
        <f>name!D8</f>
        <v>23 Teaching and other educational professionals</v>
      </c>
      <c r="B12" s="11">
        <v>15.32735316042967</v>
      </c>
      <c r="C12" s="11">
        <v>17.748870993324672</v>
      </c>
      <c r="D12" s="11">
        <v>17.854368737048667</v>
      </c>
      <c r="E12" s="11">
        <v>18.907518627711731</v>
      </c>
      <c r="F12" s="11">
        <v>21.082935696964604</v>
      </c>
      <c r="G12" s="11"/>
      <c r="H12" s="11">
        <f t="shared" si="2"/>
        <v>3.2285669599159377</v>
      </c>
      <c r="I12" s="11">
        <f>'RD T1'!E11</f>
        <v>9.9356247854090576</v>
      </c>
      <c r="J12" s="11">
        <f t="shared" si="5"/>
        <v>13.164191745324995</v>
      </c>
      <c r="L12" s="10" t="str">
        <f>name!D8</f>
        <v>23 Teaching and other educational professionals</v>
      </c>
      <c r="M12" s="11">
        <v>5.4095516301924667</v>
      </c>
      <c r="N12" s="11">
        <v>5.9953628437533437</v>
      </c>
      <c r="O12" s="11">
        <v>5.6251706799007364</v>
      </c>
      <c r="P12" s="11">
        <v>6.1937769681015622</v>
      </c>
      <c r="Q12" s="11">
        <v>6.8660451917263643</v>
      </c>
      <c r="R12" s="11"/>
      <c r="S12" s="11">
        <f t="shared" si="3"/>
        <v>1.2408745118256279</v>
      </c>
      <c r="T12" s="11">
        <f>'RD T1'!T11</f>
        <v>2.6835013922402999</v>
      </c>
      <c r="U12" s="11">
        <f t="shared" si="6"/>
        <v>3.9243759040659278</v>
      </c>
      <c r="W12" s="10" t="str">
        <f>name!D8</f>
        <v>23 Teaching and other educational professionals</v>
      </c>
      <c r="X12" s="11">
        <v>9.9178015302372042</v>
      </c>
      <c r="Y12" s="11">
        <v>11.753508149571342</v>
      </c>
      <c r="Z12" s="11">
        <v>12.229198057147908</v>
      </c>
      <c r="AA12" s="11">
        <v>12.713741659610173</v>
      </c>
      <c r="AB12" s="11">
        <v>14.216890505238263</v>
      </c>
      <c r="AC12" s="11"/>
      <c r="AD12" s="11">
        <f t="shared" si="4"/>
        <v>1.9876924480903551</v>
      </c>
      <c r="AE12" s="11">
        <f>'RD T1'!T40</f>
        <v>7.2521233931687581</v>
      </c>
      <c r="AF12" s="11">
        <f t="shared" si="7"/>
        <v>9.2398158412591123</v>
      </c>
    </row>
    <row r="13" spans="1:32" x14ac:dyDescent="0.2">
      <c r="A13" s="10" t="str">
        <f>name!D9</f>
        <v>24 Business, media and public service professionals</v>
      </c>
      <c r="B13" s="11">
        <v>21.069224905370323</v>
      </c>
      <c r="C13" s="11">
        <v>24.89448309283954</v>
      </c>
      <c r="D13" s="11">
        <v>27.074820832533852</v>
      </c>
      <c r="E13" s="11">
        <v>30.654593266764646</v>
      </c>
      <c r="F13" s="11">
        <v>34.593310822961996</v>
      </c>
      <c r="G13" s="11"/>
      <c r="H13" s="11">
        <f t="shared" si="2"/>
        <v>7.5184899904281437</v>
      </c>
      <c r="I13" s="11">
        <f>'RD T1'!E12</f>
        <v>14.982281786044743</v>
      </c>
      <c r="J13" s="11">
        <f t="shared" si="5"/>
        <v>22.500771776472888</v>
      </c>
      <c r="L13" s="10" t="str">
        <f>name!D9</f>
        <v>24 Business, media and public service professionals</v>
      </c>
      <c r="M13" s="11">
        <v>13.082056082044897</v>
      </c>
      <c r="N13" s="11">
        <v>14.629529417588024</v>
      </c>
      <c r="O13" s="11">
        <v>15.354045459360455</v>
      </c>
      <c r="P13" s="11">
        <v>17.437890229568623</v>
      </c>
      <c r="Q13" s="11">
        <v>19.210459401212706</v>
      </c>
      <c r="R13" s="11"/>
      <c r="S13" s="11">
        <f t="shared" si="3"/>
        <v>3.8564139418522512</v>
      </c>
      <c r="T13" s="11">
        <f>'RD T1'!T12</f>
        <v>7.4382107450860424</v>
      </c>
      <c r="U13" s="11">
        <f t="shared" si="6"/>
        <v>11.294624686938294</v>
      </c>
      <c r="W13" s="10" t="str">
        <f>name!D9</f>
        <v>24 Business, media and public service professionals</v>
      </c>
      <c r="X13" s="11">
        <v>7.9871688233254163</v>
      </c>
      <c r="Y13" s="11">
        <v>10.264953675251457</v>
      </c>
      <c r="Z13" s="11">
        <v>11.720775373173392</v>
      </c>
      <c r="AA13" s="11">
        <v>13.216703037196059</v>
      </c>
      <c r="AB13" s="11">
        <v>15.382851421749262</v>
      </c>
      <c r="AC13" s="11"/>
      <c r="AD13" s="11">
        <f t="shared" si="4"/>
        <v>3.6620760485758694</v>
      </c>
      <c r="AE13" s="11">
        <f>'RD T1'!T41</f>
        <v>7.544071040958702</v>
      </c>
      <c r="AF13" s="11">
        <f t="shared" si="7"/>
        <v>11.206147089534571</v>
      </c>
    </row>
    <row r="14" spans="1:32" x14ac:dyDescent="0.2">
      <c r="A14" s="10" t="str">
        <f>name!D10</f>
        <v>31 Science, engineering and technology associate professionals</v>
      </c>
      <c r="B14" s="11">
        <v>6.0283981390496946</v>
      </c>
      <c r="C14" s="11">
        <v>7.2087279874204322</v>
      </c>
      <c r="D14" s="11">
        <v>7.8454495622202991</v>
      </c>
      <c r="E14" s="11">
        <v>7.0037030455861471</v>
      </c>
      <c r="F14" s="11">
        <v>7.5037432758486453</v>
      </c>
      <c r="G14" s="11"/>
      <c r="H14" s="11">
        <f t="shared" si="2"/>
        <v>-0.34170628637165379</v>
      </c>
      <c r="I14" s="11">
        <f>'RD T1'!E13</f>
        <v>2.9833094513338145</v>
      </c>
      <c r="J14" s="11">
        <f t="shared" si="5"/>
        <v>2.6416031649621607</v>
      </c>
      <c r="L14" s="10" t="str">
        <f>name!D10</f>
        <v>31 Science, engineering and technology associate professionals</v>
      </c>
      <c r="M14" s="11">
        <v>4.4403961777555212</v>
      </c>
      <c r="N14" s="11">
        <v>5.4430377707778277</v>
      </c>
      <c r="O14" s="11">
        <v>5.6349497561016451</v>
      </c>
      <c r="P14" s="11">
        <v>4.686776142381877</v>
      </c>
      <c r="Q14" s="11">
        <v>4.7536829602596207</v>
      </c>
      <c r="R14" s="11"/>
      <c r="S14" s="11">
        <f t="shared" si="3"/>
        <v>-0.88126679584202439</v>
      </c>
      <c r="T14" s="11">
        <f>'RD T1'!T13</f>
        <v>1.7514650225965158</v>
      </c>
      <c r="U14" s="11">
        <f t="shared" si="6"/>
        <v>0.87019822675449143</v>
      </c>
      <c r="W14" s="10" t="str">
        <f>name!D10</f>
        <v>31 Science, engineering and technology associate professionals</v>
      </c>
      <c r="X14" s="11">
        <v>1.5880019612941643</v>
      </c>
      <c r="Y14" s="11">
        <v>1.7656902166426038</v>
      </c>
      <c r="Z14" s="11">
        <v>2.2104998061186585</v>
      </c>
      <c r="AA14" s="11">
        <v>2.3169269032042683</v>
      </c>
      <c r="AB14" s="11">
        <v>2.750060315589026</v>
      </c>
      <c r="AC14" s="11"/>
      <c r="AD14" s="11">
        <f t="shared" si="4"/>
        <v>0.53956050947036749</v>
      </c>
      <c r="AE14" s="11">
        <f>'RD T1'!T42</f>
        <v>1.2318444287372976</v>
      </c>
      <c r="AF14" s="11">
        <f t="shared" si="7"/>
        <v>1.7714049382076651</v>
      </c>
    </row>
    <row r="15" spans="1:32" x14ac:dyDescent="0.2">
      <c r="A15" s="10" t="str">
        <f>name!D11</f>
        <v>32 Health and social care associate professionals</v>
      </c>
      <c r="B15" s="11">
        <v>6.2502992397984301</v>
      </c>
      <c r="C15" s="11">
        <v>6.9234521955774575</v>
      </c>
      <c r="D15" s="11">
        <v>7.0217726720943725</v>
      </c>
      <c r="E15" s="11">
        <v>7.2581410208036612</v>
      </c>
      <c r="F15" s="11">
        <v>8.1804734771384133</v>
      </c>
      <c r="G15" s="11"/>
      <c r="H15" s="11">
        <f t="shared" si="2"/>
        <v>1.1587008050440408</v>
      </c>
      <c r="I15" s="11">
        <f>'RD T1'!E14</f>
        <v>4.2848092774543467</v>
      </c>
      <c r="J15" s="11">
        <f t="shared" si="5"/>
        <v>5.4435100824983875</v>
      </c>
      <c r="L15" s="10" t="str">
        <f>name!D11</f>
        <v>32 Health and social care associate professionals</v>
      </c>
      <c r="M15" s="11">
        <v>1.5106489134872216</v>
      </c>
      <c r="N15" s="11">
        <v>1.463978113654844</v>
      </c>
      <c r="O15" s="11">
        <v>1.6417696285667798</v>
      </c>
      <c r="P15" s="11">
        <v>1.5652461250040417</v>
      </c>
      <c r="Q15" s="11">
        <v>1.7312724682987963</v>
      </c>
      <c r="R15" s="11"/>
      <c r="S15" s="11">
        <f t="shared" si="3"/>
        <v>8.9502839732016559E-2</v>
      </c>
      <c r="T15" s="11">
        <f>'RD T1'!T14</f>
        <v>0.78524511403233221</v>
      </c>
      <c r="U15" s="11">
        <f t="shared" si="6"/>
        <v>0.87474795376434877</v>
      </c>
      <c r="W15" s="10" t="str">
        <f>name!D11</f>
        <v>32 Health and social care associate professionals</v>
      </c>
      <c r="X15" s="11">
        <v>4.7396503263112111</v>
      </c>
      <c r="Y15" s="11">
        <v>5.459474081922612</v>
      </c>
      <c r="Z15" s="11">
        <v>5.3800030435275881</v>
      </c>
      <c r="AA15" s="11">
        <v>5.6928948957996175</v>
      </c>
      <c r="AB15" s="11">
        <v>6.4492010088396192</v>
      </c>
      <c r="AC15" s="11"/>
      <c r="AD15" s="11">
        <f t="shared" si="4"/>
        <v>1.0691979653120312</v>
      </c>
      <c r="AE15" s="11">
        <f>'RD T1'!T43</f>
        <v>3.4995641634220149</v>
      </c>
      <c r="AF15" s="11">
        <f t="shared" si="7"/>
        <v>4.5687621287340461</v>
      </c>
    </row>
    <row r="16" spans="1:32" x14ac:dyDescent="0.2">
      <c r="A16" s="10" t="str">
        <f>name!D12</f>
        <v>33 Protective service occupations</v>
      </c>
      <c r="B16" s="11">
        <v>2.9945287847323074</v>
      </c>
      <c r="C16" s="11">
        <v>2.9361040583393221</v>
      </c>
      <c r="D16" s="11">
        <v>3.1930694305776854</v>
      </c>
      <c r="E16" s="11">
        <v>3.7921774180911596</v>
      </c>
      <c r="F16" s="11">
        <v>4.2759787626071075</v>
      </c>
      <c r="G16" s="11"/>
      <c r="H16" s="11">
        <f t="shared" si="2"/>
        <v>1.0829093320294221</v>
      </c>
      <c r="I16" s="11">
        <f>'RD T1'!E15</f>
        <v>1.3190629795634776</v>
      </c>
      <c r="J16" s="11">
        <f t="shared" si="5"/>
        <v>2.4019723115928997</v>
      </c>
      <c r="L16" s="10" t="str">
        <f>name!D12</f>
        <v>33 Protective service occupations</v>
      </c>
      <c r="M16" s="11">
        <v>2.3004072210236504</v>
      </c>
      <c r="N16" s="11">
        <v>2.1741052784664943</v>
      </c>
      <c r="O16" s="11">
        <v>2.3327307068602741</v>
      </c>
      <c r="P16" s="11">
        <v>2.6549449969140841</v>
      </c>
      <c r="Q16" s="11">
        <v>2.8445779191508866</v>
      </c>
      <c r="R16" s="11"/>
      <c r="S16" s="11">
        <f t="shared" si="3"/>
        <v>0.51184721229061259</v>
      </c>
      <c r="T16" s="11">
        <f>'RD T1'!T15</f>
        <v>0.74879426185849007</v>
      </c>
      <c r="U16" s="11">
        <f t="shared" si="6"/>
        <v>1.2606414741491028</v>
      </c>
      <c r="W16" s="10" t="str">
        <f>name!D12</f>
        <v>33 Protective service occupations</v>
      </c>
      <c r="X16" s="11">
        <v>0.69412156370865241</v>
      </c>
      <c r="Y16" s="11">
        <v>0.76199877987282827</v>
      </c>
      <c r="Z16" s="11">
        <v>0.86033872371741849</v>
      </c>
      <c r="AA16" s="11">
        <v>1.1372324211770772</v>
      </c>
      <c r="AB16" s="11">
        <v>1.4314008434562135</v>
      </c>
      <c r="AC16" s="11"/>
      <c r="AD16" s="11">
        <f t="shared" si="4"/>
        <v>0.57106211973879506</v>
      </c>
      <c r="AE16" s="11">
        <f>'RD T1'!T44</f>
        <v>0.57026871770498799</v>
      </c>
      <c r="AF16" s="11">
        <f t="shared" si="7"/>
        <v>1.1413308374437832</v>
      </c>
    </row>
    <row r="17" spans="1:32" x14ac:dyDescent="0.2">
      <c r="A17" s="10" t="str">
        <f>name!D13</f>
        <v>34 Culture, media and sports occupations</v>
      </c>
      <c r="B17" s="11">
        <v>7.3412235928957372</v>
      </c>
      <c r="C17" s="11">
        <v>8.0283960220481667</v>
      </c>
      <c r="D17" s="11">
        <v>8.0100625517075077</v>
      </c>
      <c r="E17" s="11">
        <v>8.4441416593380261</v>
      </c>
      <c r="F17" s="11">
        <v>9.818871109163064</v>
      </c>
      <c r="G17" s="11"/>
      <c r="H17" s="11">
        <f t="shared" si="2"/>
        <v>1.8088085574555564</v>
      </c>
      <c r="I17" s="11">
        <f>'RD T1'!E16</f>
        <v>4.2466064414401696</v>
      </c>
      <c r="J17" s="11">
        <f t="shared" si="5"/>
        <v>6.055414998895726</v>
      </c>
      <c r="L17" s="10" t="str">
        <f>name!D13</f>
        <v>34 Culture, media and sports occupations</v>
      </c>
      <c r="M17" s="11">
        <v>3.6516613823608317</v>
      </c>
      <c r="N17" s="11">
        <v>3.75297973828433</v>
      </c>
      <c r="O17" s="11">
        <v>3.4450986715615022</v>
      </c>
      <c r="P17" s="11">
        <v>3.6299378182462405</v>
      </c>
      <c r="Q17" s="11">
        <v>4.210370210219831</v>
      </c>
      <c r="R17" s="11"/>
      <c r="S17" s="11">
        <f t="shared" si="3"/>
        <v>0.76527153865832886</v>
      </c>
      <c r="T17" s="11">
        <f>'RD T1'!T16</f>
        <v>1.535606554624122</v>
      </c>
      <c r="U17" s="11">
        <f t="shared" si="6"/>
        <v>2.3008780932824511</v>
      </c>
      <c r="W17" s="10" t="str">
        <f>name!D13</f>
        <v>34 Culture, media and sports occupations</v>
      </c>
      <c r="X17" s="11">
        <v>3.6895622105349029</v>
      </c>
      <c r="Y17" s="11">
        <v>4.2754162837638416</v>
      </c>
      <c r="Z17" s="11">
        <v>4.5649638801460144</v>
      </c>
      <c r="AA17" s="11">
        <v>4.81420384109179</v>
      </c>
      <c r="AB17" s="11">
        <v>5.6085008989432206</v>
      </c>
      <c r="AC17" s="11"/>
      <c r="AD17" s="11">
        <f t="shared" si="4"/>
        <v>1.0435370187972062</v>
      </c>
      <c r="AE17" s="11">
        <f>'RD T1'!T45</f>
        <v>2.7109998868160465</v>
      </c>
      <c r="AF17" s="11">
        <f t="shared" si="7"/>
        <v>3.7545369056132527</v>
      </c>
    </row>
    <row r="18" spans="1:32" x14ac:dyDescent="0.2">
      <c r="A18" s="10" t="str">
        <f>name!D14</f>
        <v>35 Business and public service associate professionals</v>
      </c>
      <c r="B18" s="11">
        <v>22.118064440245405</v>
      </c>
      <c r="C18" s="11">
        <v>23.35957135208595</v>
      </c>
      <c r="D18" s="11">
        <v>24.509545574384425</v>
      </c>
      <c r="E18" s="11">
        <v>23.848621173217197</v>
      </c>
      <c r="F18" s="11">
        <v>24.78948388437885</v>
      </c>
      <c r="G18" s="11"/>
      <c r="H18" s="11">
        <f t="shared" si="2"/>
        <v>0.27993830999442437</v>
      </c>
      <c r="I18" s="11">
        <f>'RD T1'!E17</f>
        <v>11.140996850811772</v>
      </c>
      <c r="J18" s="11">
        <f t="shared" si="5"/>
        <v>11.420935160806197</v>
      </c>
      <c r="L18" s="10" t="str">
        <f>name!D14</f>
        <v>35 Business and public service associate professionals</v>
      </c>
      <c r="M18" s="11">
        <v>12.348889967966819</v>
      </c>
      <c r="N18" s="11">
        <v>12.593685302598933</v>
      </c>
      <c r="O18" s="11">
        <v>13.051616224939028</v>
      </c>
      <c r="P18" s="11">
        <v>12.205546406778254</v>
      </c>
      <c r="Q18" s="11">
        <v>12.098209755023271</v>
      </c>
      <c r="R18" s="11"/>
      <c r="S18" s="11">
        <f t="shared" si="3"/>
        <v>-0.95340646991575717</v>
      </c>
      <c r="T18" s="11">
        <f>'RD T1'!T17</f>
        <v>4.6863308223547211</v>
      </c>
      <c r="U18" s="11">
        <f t="shared" si="6"/>
        <v>3.7329243524389639</v>
      </c>
      <c r="W18" s="10" t="str">
        <f>name!D14</f>
        <v>35 Business and public service associate professionals</v>
      </c>
      <c r="X18" s="11">
        <v>9.7691744722786229</v>
      </c>
      <c r="Y18" s="11">
        <v>10.765886049487028</v>
      </c>
      <c r="Z18" s="11">
        <v>11.457929349445376</v>
      </c>
      <c r="AA18" s="11">
        <v>11.643074766438911</v>
      </c>
      <c r="AB18" s="11">
        <v>12.691274129355541</v>
      </c>
      <c r="AC18" s="11"/>
      <c r="AD18" s="11">
        <f t="shared" si="4"/>
        <v>1.2333447799101656</v>
      </c>
      <c r="AE18" s="11">
        <f>'RD T1'!T46</f>
        <v>6.4546660284570523</v>
      </c>
      <c r="AF18" s="11">
        <f t="shared" si="7"/>
        <v>7.6880108083672178</v>
      </c>
    </row>
    <row r="19" spans="1:32" x14ac:dyDescent="0.2">
      <c r="A19" s="10" t="str">
        <f>name!D15</f>
        <v>41 Administrative occupations</v>
      </c>
      <c r="B19" s="11">
        <v>32.438595229450982</v>
      </c>
      <c r="C19" s="11">
        <v>31.490602490798391</v>
      </c>
      <c r="D19" s="11">
        <v>33.436158279511574</v>
      </c>
      <c r="E19" s="11">
        <v>30.745213107070036</v>
      </c>
      <c r="F19" s="11">
        <v>28.747247514608688</v>
      </c>
      <c r="G19" s="11"/>
      <c r="H19" s="11">
        <f t="shared" si="2"/>
        <v>-4.6889107649028858</v>
      </c>
      <c r="I19" s="11">
        <f>'RD T1'!E18</f>
        <v>15.357082417818043</v>
      </c>
      <c r="J19" s="11">
        <f t="shared" si="5"/>
        <v>10.668171652915158</v>
      </c>
      <c r="L19" s="10" t="str">
        <f>name!D15</f>
        <v>41 Administrative occupations</v>
      </c>
      <c r="M19" s="11">
        <v>8.7132245805109907</v>
      </c>
      <c r="N19" s="11">
        <v>7.8033441201774778</v>
      </c>
      <c r="O19" s="11">
        <v>9.3665585742508526</v>
      </c>
      <c r="P19" s="11">
        <v>8.7880987210576649</v>
      </c>
      <c r="Q19" s="11">
        <v>9.1188212730550653</v>
      </c>
      <c r="R19" s="11"/>
      <c r="S19" s="11">
        <f t="shared" si="3"/>
        <v>-0.2477373011957873</v>
      </c>
      <c r="T19" s="11">
        <f>'RD T1'!T18</f>
        <v>3.3079445530235505</v>
      </c>
      <c r="U19" s="11">
        <f t="shared" si="6"/>
        <v>3.0602072518277632</v>
      </c>
      <c r="W19" s="10" t="str">
        <f>name!D15</f>
        <v>41 Administrative occupations</v>
      </c>
      <c r="X19" s="11">
        <v>23.725370648939982</v>
      </c>
      <c r="Y19" s="11">
        <v>23.687258370620903</v>
      </c>
      <c r="Z19" s="11">
        <v>24.069599705260707</v>
      </c>
      <c r="AA19" s="11">
        <v>21.957114386012353</v>
      </c>
      <c r="AB19" s="11">
        <v>19.628426241553605</v>
      </c>
      <c r="AC19" s="11"/>
      <c r="AD19" s="11">
        <f t="shared" si="4"/>
        <v>-4.4411734637071021</v>
      </c>
      <c r="AE19" s="11">
        <f>'RD T1'!T47</f>
        <v>12.04913786479449</v>
      </c>
      <c r="AF19" s="11">
        <f t="shared" si="7"/>
        <v>7.6079644010873881</v>
      </c>
    </row>
    <row r="20" spans="1:32" x14ac:dyDescent="0.2">
      <c r="A20" s="10" t="str">
        <f>name!D16</f>
        <v>42 Secretarial and related occupations</v>
      </c>
      <c r="B20" s="11">
        <v>7.6694034936938493</v>
      </c>
      <c r="C20" s="11">
        <v>7.205226502738701</v>
      </c>
      <c r="D20" s="11">
        <v>7.091243578233172</v>
      </c>
      <c r="E20" s="11">
        <v>7.4766605905912176</v>
      </c>
      <c r="F20" s="11">
        <v>6.7616607199500578</v>
      </c>
      <c r="G20" s="11"/>
      <c r="H20" s="11">
        <f t="shared" si="2"/>
        <v>-0.32958285828311418</v>
      </c>
      <c r="I20" s="11">
        <f>'RD T1'!E19</f>
        <v>3.7472959598632021</v>
      </c>
      <c r="J20" s="11">
        <f t="shared" si="5"/>
        <v>3.4177131015800879</v>
      </c>
      <c r="L20" s="10" t="str">
        <f>name!D16</f>
        <v>42 Secretarial and related occupations</v>
      </c>
      <c r="M20" s="11">
        <v>0.82286953908608007</v>
      </c>
      <c r="N20" s="11">
        <v>0.61832993711301376</v>
      </c>
      <c r="O20" s="11">
        <v>0.57792173562292248</v>
      </c>
      <c r="P20" s="11">
        <v>0.82490807493166118</v>
      </c>
      <c r="Q20" s="11">
        <v>1.0227163387686702</v>
      </c>
      <c r="R20" s="11"/>
      <c r="S20" s="11">
        <f t="shared" si="3"/>
        <v>0.4447946031457477</v>
      </c>
      <c r="T20" s="11">
        <f>'RD T1'!T19</f>
        <v>0.28823953414874781</v>
      </c>
      <c r="U20" s="11">
        <f t="shared" si="6"/>
        <v>0.73303413729449551</v>
      </c>
      <c r="W20" s="10" t="str">
        <f>name!D16</f>
        <v>42 Secretarial and related occupations</v>
      </c>
      <c r="X20" s="11">
        <v>6.8465339546077706</v>
      </c>
      <c r="Y20" s="11">
        <v>6.5868965656256888</v>
      </c>
      <c r="Z20" s="11">
        <v>6.5133218426102486</v>
      </c>
      <c r="AA20" s="11">
        <v>6.6517525156595578</v>
      </c>
      <c r="AB20" s="11">
        <v>5.7389443811813887</v>
      </c>
      <c r="AC20" s="11"/>
      <c r="AD20" s="11">
        <f t="shared" si="4"/>
        <v>-0.77437746142885988</v>
      </c>
      <c r="AE20" s="11">
        <f>'RD T1'!T48</f>
        <v>3.4590564257144547</v>
      </c>
      <c r="AF20" s="11">
        <f t="shared" si="7"/>
        <v>2.6846789642855948</v>
      </c>
    </row>
    <row r="21" spans="1:32" x14ac:dyDescent="0.2">
      <c r="A21" s="10" t="str">
        <f>name!D17</f>
        <v>51 Skilled agricultural and related trades</v>
      </c>
      <c r="B21" s="11">
        <v>5.0120276135721271</v>
      </c>
      <c r="C21" s="11">
        <v>4.9667056323401839</v>
      </c>
      <c r="D21" s="11">
        <v>5.3855248274867282</v>
      </c>
      <c r="E21" s="11">
        <v>5.4145377094654545</v>
      </c>
      <c r="F21" s="11">
        <v>5.8664128013061081</v>
      </c>
      <c r="G21" s="11"/>
      <c r="H21" s="11">
        <f t="shared" si="2"/>
        <v>0.48088797381937987</v>
      </c>
      <c r="I21" s="11">
        <f>'RD T1'!E20</f>
        <v>2.9705551741658329</v>
      </c>
      <c r="J21" s="11">
        <f t="shared" si="5"/>
        <v>3.4514431479852128</v>
      </c>
      <c r="L21" s="10" t="str">
        <f>name!D17</f>
        <v>51 Skilled agricultural and related trades</v>
      </c>
      <c r="M21" s="11">
        <v>4.5097188013736513</v>
      </c>
      <c r="N21" s="11">
        <v>4.3618650035264688</v>
      </c>
      <c r="O21" s="11">
        <v>4.7046145366501779</v>
      </c>
      <c r="P21" s="11">
        <v>4.6939952683225439</v>
      </c>
      <c r="Q21" s="11">
        <v>4.9439554042528071</v>
      </c>
      <c r="R21" s="11"/>
      <c r="S21" s="11">
        <f t="shared" si="3"/>
        <v>0.23934086760262918</v>
      </c>
      <c r="T21" s="11">
        <f>'RD T1'!T20</f>
        <v>2.4166085060385334</v>
      </c>
      <c r="U21" s="11">
        <f t="shared" si="6"/>
        <v>2.6559493736411626</v>
      </c>
      <c r="W21" s="10" t="str">
        <f>name!D17</f>
        <v>51 Skilled agricultural and related trades</v>
      </c>
      <c r="X21" s="11">
        <v>0.50230881219846646</v>
      </c>
      <c r="Y21" s="11">
        <v>0.60484062881371481</v>
      </c>
      <c r="Z21" s="11">
        <v>0.68091029083654475</v>
      </c>
      <c r="AA21" s="11">
        <v>0.7205424411429</v>
      </c>
      <c r="AB21" s="11">
        <v>0.92245739705329521</v>
      </c>
      <c r="AC21" s="11"/>
      <c r="AD21" s="11">
        <f t="shared" si="4"/>
        <v>0.24154710621675046</v>
      </c>
      <c r="AE21" s="11">
        <f>'RD T1'!T49</f>
        <v>0.55394666812729998</v>
      </c>
      <c r="AF21" s="11">
        <f t="shared" si="7"/>
        <v>0.79549377434405044</v>
      </c>
    </row>
    <row r="22" spans="1:32" x14ac:dyDescent="0.2">
      <c r="A22" s="10" t="str">
        <f>name!D18</f>
        <v>52 Skilled metal, electrical and electronic trades</v>
      </c>
      <c r="B22" s="11">
        <v>15.819665778228064</v>
      </c>
      <c r="C22" s="11">
        <v>15.701241286410484</v>
      </c>
      <c r="D22" s="11">
        <v>14.059992445328428</v>
      </c>
      <c r="E22" s="11">
        <v>13.914072580876516</v>
      </c>
      <c r="F22" s="11">
        <v>13.287407252458644</v>
      </c>
      <c r="G22" s="11"/>
      <c r="H22" s="11">
        <f t="shared" si="2"/>
        <v>-0.77258519286978355</v>
      </c>
      <c r="I22" s="11">
        <f>'RD T1'!E21</f>
        <v>5.3008748771368905</v>
      </c>
      <c r="J22" s="11">
        <f t="shared" si="5"/>
        <v>4.528289684267107</v>
      </c>
      <c r="L22" s="10" t="str">
        <f>name!D18</f>
        <v>52 Skilled metal, electrical and electronic trades</v>
      </c>
      <c r="M22" s="11">
        <v>15.531961453048718</v>
      </c>
      <c r="N22" s="11">
        <v>15.210466378287746</v>
      </c>
      <c r="O22" s="11">
        <v>13.673361797145789</v>
      </c>
      <c r="P22" s="11">
        <v>13.045887937466977</v>
      </c>
      <c r="Q22" s="11">
        <v>12.047061443813083</v>
      </c>
      <c r="R22" s="11"/>
      <c r="S22" s="11">
        <f t="shared" si="3"/>
        <v>-1.6263003533327058</v>
      </c>
      <c r="T22" s="11">
        <f>'RD T1'!T21</f>
        <v>4.7550019920389737</v>
      </c>
      <c r="U22" s="11">
        <f t="shared" si="6"/>
        <v>3.1287016387062678</v>
      </c>
      <c r="W22" s="10" t="str">
        <f>name!D18</f>
        <v>52 Skilled metal, electrical and electronic trades</v>
      </c>
      <c r="X22" s="11">
        <v>0.28770432517934763</v>
      </c>
      <c r="Y22" s="11">
        <v>0.4907749081227431</v>
      </c>
      <c r="Z22" s="11">
        <v>0.38663064818265702</v>
      </c>
      <c r="AA22" s="11">
        <v>0.86818464340955404</v>
      </c>
      <c r="AB22" s="11">
        <v>1.2403458086455628</v>
      </c>
      <c r="AC22" s="11"/>
      <c r="AD22" s="11">
        <f t="shared" si="4"/>
        <v>0.85371516046290574</v>
      </c>
      <c r="AE22" s="11">
        <f>'RD T1'!T50</f>
        <v>0.54587288509791698</v>
      </c>
      <c r="AF22" s="11">
        <f t="shared" si="7"/>
        <v>1.3995880455608227</v>
      </c>
    </row>
    <row r="23" spans="1:32" x14ac:dyDescent="0.2">
      <c r="A23" s="10" t="str">
        <f>name!D19</f>
        <v>53 Skilled construction and building trades</v>
      </c>
      <c r="B23" s="11">
        <v>13.079302043182555</v>
      </c>
      <c r="C23" s="11">
        <v>14.169778796062397</v>
      </c>
      <c r="D23" s="11">
        <v>11.50146574468469</v>
      </c>
      <c r="E23" s="11">
        <v>12.277866113044231</v>
      </c>
      <c r="F23" s="11">
        <v>11.878185272438488</v>
      </c>
      <c r="G23" s="11"/>
      <c r="H23" s="11">
        <f t="shared" si="2"/>
        <v>0.37671952775379758</v>
      </c>
      <c r="I23" s="11">
        <f>'RD T1'!E22</f>
        <v>5.1545111345339958</v>
      </c>
      <c r="J23" s="11">
        <f t="shared" si="5"/>
        <v>5.5312306622877934</v>
      </c>
      <c r="L23" s="10" t="str">
        <f>name!D19</f>
        <v>53 Skilled construction and building trades</v>
      </c>
      <c r="M23" s="11">
        <v>12.891255126276105</v>
      </c>
      <c r="N23" s="11">
        <v>13.928251309271085</v>
      </c>
      <c r="O23" s="11">
        <v>11.208090761080626</v>
      </c>
      <c r="P23" s="11">
        <v>11.948009721616776</v>
      </c>
      <c r="Q23" s="11">
        <v>11.486820337869737</v>
      </c>
      <c r="R23" s="11"/>
      <c r="S23" s="11">
        <f t="shared" si="3"/>
        <v>0.27872957678911092</v>
      </c>
      <c r="T23" s="11">
        <f>'RD T1'!T22</f>
        <v>4.9687213227363216</v>
      </c>
      <c r="U23" s="11">
        <f t="shared" si="6"/>
        <v>5.2474508995254325</v>
      </c>
      <c r="W23" s="10" t="str">
        <f>name!D19</f>
        <v>53 Skilled construction and building trades</v>
      </c>
      <c r="X23" s="11">
        <v>0.18804691690644115</v>
      </c>
      <c r="Y23" s="11">
        <v>0.24152748679132749</v>
      </c>
      <c r="Z23" s="11">
        <v>0.29337498360405617</v>
      </c>
      <c r="AA23" s="11">
        <v>0.32985639142746237</v>
      </c>
      <c r="AB23" s="11">
        <v>0.39136493456873384</v>
      </c>
      <c r="AC23" s="11"/>
      <c r="AD23" s="11">
        <f t="shared" si="4"/>
        <v>9.7989950964677663E-2</v>
      </c>
      <c r="AE23" s="11">
        <f>'RD T1'!T51</f>
        <v>0.18578981179767318</v>
      </c>
      <c r="AF23" s="11">
        <f t="shared" si="7"/>
        <v>0.28377976276235084</v>
      </c>
    </row>
    <row r="24" spans="1:32" x14ac:dyDescent="0.2">
      <c r="A24" s="10" t="str">
        <f>name!D20</f>
        <v>54 Textiles, printing and other skilled trades</v>
      </c>
      <c r="B24" s="11">
        <v>7.2217506339783171</v>
      </c>
      <c r="C24" s="11">
        <v>6.9140305683826515</v>
      </c>
      <c r="D24" s="11">
        <v>6.7356640162000661</v>
      </c>
      <c r="E24" s="11">
        <v>6.8678036088960059</v>
      </c>
      <c r="F24" s="11">
        <v>6.534399617491319</v>
      </c>
      <c r="G24" s="11"/>
      <c r="H24" s="11">
        <f t="shared" si="2"/>
        <v>-0.20126439870874702</v>
      </c>
      <c r="I24" s="11">
        <f>'RD T1'!E23</f>
        <v>2.9976062494403388</v>
      </c>
      <c r="J24" s="11">
        <f t="shared" si="5"/>
        <v>2.7963418507315918</v>
      </c>
      <c r="L24" s="10" t="str">
        <f>name!D20</f>
        <v>54 Textiles, printing and other skilled trades</v>
      </c>
      <c r="M24" s="11">
        <v>4.3721487707727018</v>
      </c>
      <c r="N24" s="11">
        <v>4.1102547609217561</v>
      </c>
      <c r="O24" s="11">
        <v>3.6874776010509622</v>
      </c>
      <c r="P24" s="11">
        <v>3.6825304883993737</v>
      </c>
      <c r="Q24" s="11">
        <v>3.4135002835384234</v>
      </c>
      <c r="R24" s="11"/>
      <c r="S24" s="11">
        <f t="shared" si="3"/>
        <v>-0.27397731751253884</v>
      </c>
      <c r="T24" s="11">
        <f>'RD T1'!T23</f>
        <v>1.1348917562690826</v>
      </c>
      <c r="U24" s="11">
        <f t="shared" si="6"/>
        <v>0.86091443875654372</v>
      </c>
      <c r="W24" s="10" t="str">
        <f>name!D20</f>
        <v>54 Textiles, printing and other skilled trades</v>
      </c>
      <c r="X24" s="11">
        <v>2.8496018632056224</v>
      </c>
      <c r="Y24" s="11">
        <v>2.8037758074608932</v>
      </c>
      <c r="Z24" s="11">
        <v>3.0481864151491012</v>
      </c>
      <c r="AA24" s="11">
        <v>3.185273120496626</v>
      </c>
      <c r="AB24" s="11">
        <v>3.1208993339528988</v>
      </c>
      <c r="AC24" s="11"/>
      <c r="AD24" s="11">
        <f t="shared" si="4"/>
        <v>7.2712918803797599E-2</v>
      </c>
      <c r="AE24" s="11">
        <f>'RD T1'!T52</f>
        <v>1.8627144931712565</v>
      </c>
      <c r="AF24" s="11">
        <f t="shared" si="7"/>
        <v>1.9354274119750541</v>
      </c>
    </row>
    <row r="25" spans="1:32" x14ac:dyDescent="0.2">
      <c r="A25" s="10" t="str">
        <f>name!D21</f>
        <v>61 Caring personal service occupations</v>
      </c>
      <c r="B25" s="11">
        <v>25.610991775340199</v>
      </c>
      <c r="C25" s="11">
        <v>26.338613627537935</v>
      </c>
      <c r="D25" s="11">
        <v>25.233065162344293</v>
      </c>
      <c r="E25" s="11">
        <v>27.60180688220132</v>
      </c>
      <c r="F25" s="11">
        <v>30.37296019232269</v>
      </c>
      <c r="G25" s="11"/>
      <c r="H25" s="11">
        <f t="shared" si="2"/>
        <v>5.1398950299783976</v>
      </c>
      <c r="I25" s="11">
        <f>'RD T1'!E24</f>
        <v>15.892441644846405</v>
      </c>
      <c r="J25" s="11">
        <f t="shared" si="5"/>
        <v>21.032336674824805</v>
      </c>
      <c r="L25" s="10" t="str">
        <f>name!D21</f>
        <v>61 Caring personal service occupations</v>
      </c>
      <c r="M25" s="11">
        <v>2.7709326704320429</v>
      </c>
      <c r="N25" s="11">
        <v>2.681851333198638</v>
      </c>
      <c r="O25" s="11">
        <v>2.6655342286928345</v>
      </c>
      <c r="P25" s="11">
        <v>3.3440927252911887</v>
      </c>
      <c r="Q25" s="11">
        <v>4.0123457327766303</v>
      </c>
      <c r="R25" s="11"/>
      <c r="S25" s="11">
        <f t="shared" si="3"/>
        <v>1.3468115040837958</v>
      </c>
      <c r="T25" s="11">
        <f>'RD T1'!T24</f>
        <v>1.5409022247313195</v>
      </c>
      <c r="U25" s="11">
        <f t="shared" si="6"/>
        <v>2.8877137288151156</v>
      </c>
      <c r="W25" s="10" t="str">
        <f>name!D21</f>
        <v>61 Caring personal service occupations</v>
      </c>
      <c r="X25" s="11">
        <v>22.840059104908157</v>
      </c>
      <c r="Y25" s="11">
        <v>23.656762294339305</v>
      </c>
      <c r="Z25" s="11">
        <v>22.567530933651458</v>
      </c>
      <c r="AA25" s="11">
        <v>24.257714156910133</v>
      </c>
      <c r="AB25" s="11">
        <v>26.360614459546053</v>
      </c>
      <c r="AC25" s="11"/>
      <c r="AD25" s="11">
        <f t="shared" si="4"/>
        <v>3.7930835258945947</v>
      </c>
      <c r="AE25" s="11">
        <f>'RD T1'!T53</f>
        <v>14.351539420115087</v>
      </c>
      <c r="AF25" s="11">
        <f t="shared" si="7"/>
        <v>18.144622946009683</v>
      </c>
    </row>
    <row r="26" spans="1:32" x14ac:dyDescent="0.2">
      <c r="A26" s="10" t="str">
        <f>name!D22</f>
        <v>62 Leisure, travel and related personal service occupations</v>
      </c>
      <c r="B26" s="11">
        <v>7.813793114247285</v>
      </c>
      <c r="C26" s="11">
        <v>8.7356940618571581</v>
      </c>
      <c r="D26" s="11">
        <v>7.7146631561463836</v>
      </c>
      <c r="E26" s="11">
        <v>8.4157873762854205</v>
      </c>
      <c r="F26" s="11">
        <v>9.1879422919987626</v>
      </c>
      <c r="G26" s="11"/>
      <c r="H26" s="11">
        <f t="shared" si="2"/>
        <v>1.4732791358523789</v>
      </c>
      <c r="I26" s="11">
        <f>'RD T1'!E25</f>
        <v>4.4115893559209773</v>
      </c>
      <c r="J26" s="11">
        <f t="shared" si="5"/>
        <v>5.8848684917733562</v>
      </c>
      <c r="L26" s="10" t="str">
        <f>name!D22</f>
        <v>62 Leisure, travel and related personal service occupations</v>
      </c>
      <c r="M26" s="11">
        <v>2.1387568999870075</v>
      </c>
      <c r="N26" s="11">
        <v>2.4855278221873807</v>
      </c>
      <c r="O26" s="11">
        <v>2.452820311443292</v>
      </c>
      <c r="P26" s="11">
        <v>2.6509938259897683</v>
      </c>
      <c r="Q26" s="11">
        <v>3.0048936380975912</v>
      </c>
      <c r="R26" s="11"/>
      <c r="S26" s="11">
        <f t="shared" si="3"/>
        <v>0.5520733266542992</v>
      </c>
      <c r="T26" s="11">
        <f>'RD T1'!T25</f>
        <v>1.1995724019907825</v>
      </c>
      <c r="U26" s="11">
        <f t="shared" si="6"/>
        <v>1.7516457286450817</v>
      </c>
      <c r="W26" s="10" t="str">
        <f>name!D22</f>
        <v>62 Leisure, travel and related personal service occupations</v>
      </c>
      <c r="X26" s="11">
        <v>5.6750362142602855</v>
      </c>
      <c r="Y26" s="11">
        <v>6.250166239669781</v>
      </c>
      <c r="Z26" s="11">
        <v>5.2618428447030894</v>
      </c>
      <c r="AA26" s="11">
        <v>5.7647935502956464</v>
      </c>
      <c r="AB26" s="11">
        <v>6.183048653901178</v>
      </c>
      <c r="AC26" s="11"/>
      <c r="AD26" s="11">
        <f t="shared" si="4"/>
        <v>0.92120580919808859</v>
      </c>
      <c r="AE26" s="11">
        <f>'RD T1'!T54</f>
        <v>3.2120169539301942</v>
      </c>
      <c r="AF26" s="11">
        <f t="shared" si="7"/>
        <v>4.1332227631282823</v>
      </c>
    </row>
    <row r="27" spans="1:32" x14ac:dyDescent="0.2">
      <c r="A27" s="10" t="str">
        <f>name!D23</f>
        <v>63 Community and civil enforcement occupations</v>
      </c>
      <c r="B27" s="11">
        <v>0.32854464166641306</v>
      </c>
      <c r="C27" s="11">
        <v>0.26643126805775064</v>
      </c>
      <c r="D27" s="11">
        <v>0.35362336156844532</v>
      </c>
      <c r="E27" s="11">
        <v>0.27818177141065492</v>
      </c>
      <c r="F27" s="11">
        <v>0.28854580574021593</v>
      </c>
      <c r="G27" s="11"/>
      <c r="H27" s="11">
        <f t="shared" si="2"/>
        <v>-6.5077555828229383E-2</v>
      </c>
      <c r="I27" s="11">
        <f>'RD T1'!E26</f>
        <v>0.13402306817008086</v>
      </c>
      <c r="J27" s="11">
        <f t="shared" si="5"/>
        <v>6.8945512341851478E-2</v>
      </c>
      <c r="L27" s="10" t="str">
        <f>name!D23</f>
        <v>63 Community and civil enforcement occupations</v>
      </c>
      <c r="M27" s="11">
        <v>0.25688594989378022</v>
      </c>
      <c r="N27" s="11">
        <v>0.17994979605248385</v>
      </c>
      <c r="O27" s="11">
        <v>0.27839930011064412</v>
      </c>
      <c r="P27" s="11">
        <v>0.17900434336814899</v>
      </c>
      <c r="Q27" s="11">
        <v>0.19573997162925783</v>
      </c>
      <c r="R27" s="11"/>
      <c r="S27" s="11">
        <f t="shared" si="3"/>
        <v>-8.2659328481386296E-2</v>
      </c>
      <c r="T27" s="11">
        <f>'RD T1'!T26</f>
        <v>7.5768542989020235E-2</v>
      </c>
      <c r="U27" s="11">
        <f t="shared" si="6"/>
        <v>-6.8907854923660611E-3</v>
      </c>
      <c r="W27" s="10" t="str">
        <f>name!D23</f>
        <v>63 Community and civil enforcement occupations</v>
      </c>
      <c r="X27" s="11">
        <v>7.1658691772633121E-2</v>
      </c>
      <c r="Y27" s="11">
        <v>8.6481472005266763E-2</v>
      </c>
      <c r="Z27" s="11">
        <v>7.5224061457801611E-2</v>
      </c>
      <c r="AA27" s="11">
        <v>9.9177428042506011E-2</v>
      </c>
      <c r="AB27" s="11">
        <v>9.2805834110957955E-2</v>
      </c>
      <c r="AC27" s="11"/>
      <c r="AD27" s="11">
        <f t="shared" si="4"/>
        <v>1.7581772653156344E-2</v>
      </c>
      <c r="AE27" s="11">
        <f>'RD T1'!T55</f>
        <v>5.8254525181060626E-2</v>
      </c>
      <c r="AF27" s="11">
        <f t="shared" si="7"/>
        <v>7.583629783421697E-2</v>
      </c>
    </row>
    <row r="28" spans="1:32" x14ac:dyDescent="0.2">
      <c r="A28" s="10" t="str">
        <f>name!D24</f>
        <v>71 Sales occupations</v>
      </c>
      <c r="B28" s="11">
        <v>28.130472484448795</v>
      </c>
      <c r="C28" s="11">
        <v>26.839072326206843</v>
      </c>
      <c r="D28" s="11">
        <v>26.822663002615631</v>
      </c>
      <c r="E28" s="11">
        <v>25.175040849430324</v>
      </c>
      <c r="F28" s="11">
        <v>23.620456217998221</v>
      </c>
      <c r="G28" s="11"/>
      <c r="H28" s="11">
        <f t="shared" si="2"/>
        <v>-3.2022067846174096</v>
      </c>
      <c r="I28" s="11">
        <f>'RD T1'!E27</f>
        <v>11.540038481485777</v>
      </c>
      <c r="J28" s="11">
        <f t="shared" si="5"/>
        <v>8.337831696868367</v>
      </c>
      <c r="L28" s="10" t="str">
        <f>name!D24</f>
        <v>71 Sales occupations</v>
      </c>
      <c r="M28" s="11">
        <v>10.540531537771873</v>
      </c>
      <c r="N28" s="11">
        <v>10.329928622517148</v>
      </c>
      <c r="O28" s="11">
        <v>10.363111670528694</v>
      </c>
      <c r="P28" s="11">
        <v>9.8550843571625357</v>
      </c>
      <c r="Q28" s="11">
        <v>9.6597581239041617</v>
      </c>
      <c r="R28" s="11"/>
      <c r="S28" s="11">
        <f t="shared" si="3"/>
        <v>-0.7033535466245322</v>
      </c>
      <c r="T28" s="11">
        <f>'RD T1'!T27</f>
        <v>3.293184104809268</v>
      </c>
      <c r="U28" s="11">
        <f t="shared" si="6"/>
        <v>2.5898305581847358</v>
      </c>
      <c r="W28" s="10" t="str">
        <f>name!D24</f>
        <v>71 Sales occupations</v>
      </c>
      <c r="X28" s="11">
        <v>17.589940946676908</v>
      </c>
      <c r="Y28" s="11">
        <v>16.509143703689691</v>
      </c>
      <c r="Z28" s="11">
        <v>16.459551332086935</v>
      </c>
      <c r="AA28" s="11">
        <v>15.319956492267794</v>
      </c>
      <c r="AB28" s="11">
        <v>13.960698094094038</v>
      </c>
      <c r="AC28" s="11"/>
      <c r="AD28" s="11">
        <f t="shared" si="4"/>
        <v>-2.4988532379928969</v>
      </c>
      <c r="AE28" s="11">
        <f>'RD T1'!T56</f>
        <v>8.2468543766765094</v>
      </c>
      <c r="AF28" s="11">
        <f t="shared" si="7"/>
        <v>5.7480011386836125</v>
      </c>
    </row>
    <row r="29" spans="1:32" x14ac:dyDescent="0.2">
      <c r="A29" s="10" t="str">
        <f>name!D25</f>
        <v>72 Customer service occupations</v>
      </c>
      <c r="B29" s="11">
        <v>5.8186942644243311</v>
      </c>
      <c r="C29" s="11">
        <v>6.1727842213636812</v>
      </c>
      <c r="D29" s="11">
        <v>6.4488437326018007</v>
      </c>
      <c r="E29" s="11">
        <v>8.3056146853650539</v>
      </c>
      <c r="F29" s="11">
        <v>9.386781320564463</v>
      </c>
      <c r="G29" s="11"/>
      <c r="H29" s="11">
        <f t="shared" si="2"/>
        <v>2.9379375879626624</v>
      </c>
      <c r="I29" s="11">
        <f>'RD T1'!E28</f>
        <v>3.932327747009619</v>
      </c>
      <c r="J29" s="11">
        <f t="shared" si="5"/>
        <v>6.8702653349722809</v>
      </c>
      <c r="L29" s="10" t="str">
        <f>name!D25</f>
        <v>72 Customer service occupations</v>
      </c>
      <c r="M29" s="11">
        <v>2.2416109133906286</v>
      </c>
      <c r="N29" s="11">
        <v>1.9634169264155561</v>
      </c>
      <c r="O29" s="11">
        <v>2.3355243693040237</v>
      </c>
      <c r="P29" s="11">
        <v>3.2083634646458972</v>
      </c>
      <c r="Q29" s="11">
        <v>3.762436901994791</v>
      </c>
      <c r="R29" s="11"/>
      <c r="S29" s="11">
        <f t="shared" si="3"/>
        <v>1.4269125326907672</v>
      </c>
      <c r="T29" s="11">
        <f>'RD T1'!T28</f>
        <v>1.1448968564550164</v>
      </c>
      <c r="U29" s="11">
        <f t="shared" si="6"/>
        <v>2.5718093891457836</v>
      </c>
      <c r="W29" s="10" t="str">
        <f>name!D25</f>
        <v>72 Customer service occupations</v>
      </c>
      <c r="X29" s="11">
        <v>3.5770833510337061</v>
      </c>
      <c r="Y29" s="11">
        <v>4.209367294948124</v>
      </c>
      <c r="Z29" s="11">
        <v>4.1133193632977818</v>
      </c>
      <c r="AA29" s="11">
        <v>5.0972512207191611</v>
      </c>
      <c r="AB29" s="11">
        <v>5.6243444185696632</v>
      </c>
      <c r="AC29" s="11"/>
      <c r="AD29" s="11">
        <f t="shared" si="4"/>
        <v>1.5110250552718814</v>
      </c>
      <c r="AE29" s="11">
        <f>'RD T1'!T57</f>
        <v>2.7874308905546021</v>
      </c>
      <c r="AF29" s="11">
        <f t="shared" si="7"/>
        <v>4.2984559458264835</v>
      </c>
    </row>
    <row r="30" spans="1:32" x14ac:dyDescent="0.2">
      <c r="A30" s="10" t="str">
        <f>name!D26</f>
        <v>81 Process, plant and machine operatives</v>
      </c>
      <c r="B30" s="11">
        <v>9.2349158829806637</v>
      </c>
      <c r="C30" s="11">
        <v>9.1194663459422927</v>
      </c>
      <c r="D30" s="11">
        <v>8.0311279603301866</v>
      </c>
      <c r="E30" s="11">
        <v>9.73873493337714</v>
      </c>
      <c r="F30" s="11">
        <v>9.5199644889672896</v>
      </c>
      <c r="G30" s="11"/>
      <c r="H30" s="11">
        <f t="shared" si="2"/>
        <v>1.488836528637103</v>
      </c>
      <c r="I30" s="11">
        <f>'RD T1'!E29</f>
        <v>3.6593445468815924</v>
      </c>
      <c r="J30" s="11">
        <f t="shared" si="5"/>
        <v>5.1481810755186954</v>
      </c>
      <c r="L30" s="10" t="str">
        <f>name!D26</f>
        <v>81 Process, plant and machine operatives</v>
      </c>
      <c r="M30" s="11">
        <v>7.3247749330414669</v>
      </c>
      <c r="N30" s="11">
        <v>7.0710598222650853</v>
      </c>
      <c r="O30" s="11">
        <v>6.2273245219111182</v>
      </c>
      <c r="P30" s="11">
        <v>7.3729314381948026</v>
      </c>
      <c r="Q30" s="11">
        <v>6.944544959058951</v>
      </c>
      <c r="R30" s="11"/>
      <c r="S30" s="11">
        <f t="shared" si="3"/>
        <v>0.71722043714783279</v>
      </c>
      <c r="T30" s="11">
        <f>'RD T1'!T29</f>
        <v>2.5144498847287724</v>
      </c>
      <c r="U30" s="11">
        <f t="shared" si="6"/>
        <v>3.2316703218766052</v>
      </c>
      <c r="W30" s="10" t="str">
        <f>name!D26</f>
        <v>81 Process, plant and machine operatives</v>
      </c>
      <c r="X30" s="11">
        <v>1.910140949939175</v>
      </c>
      <c r="Y30" s="11">
        <v>2.0484065236772104</v>
      </c>
      <c r="Z30" s="11">
        <v>1.8038034384190729</v>
      </c>
      <c r="AA30" s="11">
        <v>2.3658034951823348</v>
      </c>
      <c r="AB30" s="11">
        <v>2.5754195299083338</v>
      </c>
      <c r="AC30" s="11"/>
      <c r="AD30" s="11">
        <f t="shared" si="4"/>
        <v>0.77161609148926091</v>
      </c>
      <c r="AE30" s="11">
        <f>'RD T1'!T58</f>
        <v>1.1448946621528202</v>
      </c>
      <c r="AF30" s="11">
        <f t="shared" si="7"/>
        <v>1.9165107536420811</v>
      </c>
    </row>
    <row r="31" spans="1:32" x14ac:dyDescent="0.2">
      <c r="A31" s="10" t="str">
        <f>name!D27</f>
        <v>82 Transport and mobile machine drivers and operatives</v>
      </c>
      <c r="B31" s="11">
        <v>11.666724896639741</v>
      </c>
      <c r="C31" s="11">
        <v>12.615151962564877</v>
      </c>
      <c r="D31" s="11">
        <v>11.363189047751803</v>
      </c>
      <c r="E31" s="11">
        <v>12.084860445769721</v>
      </c>
      <c r="F31" s="11">
        <v>12.234630832417496</v>
      </c>
      <c r="G31" s="11"/>
      <c r="H31" s="11">
        <f t="shared" si="2"/>
        <v>0.87144178466569322</v>
      </c>
      <c r="I31" s="11">
        <f>'RD T1'!E30</f>
        <v>6.4115466361085662</v>
      </c>
      <c r="J31" s="11">
        <f t="shared" si="5"/>
        <v>7.2829884207742595</v>
      </c>
      <c r="L31" s="10" t="str">
        <f>name!D27</f>
        <v>82 Transport and mobile machine drivers and operatives</v>
      </c>
      <c r="M31" s="11">
        <v>10.798647723027781</v>
      </c>
      <c r="N31" s="11">
        <v>11.590419494771064</v>
      </c>
      <c r="O31" s="11">
        <v>10.424860509816137</v>
      </c>
      <c r="P31" s="11">
        <v>10.781613352375846</v>
      </c>
      <c r="Q31" s="11">
        <v>10.730427935837215</v>
      </c>
      <c r="R31" s="11"/>
      <c r="S31" s="11">
        <f t="shared" si="3"/>
        <v>0.30556742602107789</v>
      </c>
      <c r="T31" s="11">
        <f>'RD T1'!T30</f>
        <v>5.5657906537700423</v>
      </c>
      <c r="U31" s="11">
        <f t="shared" si="6"/>
        <v>5.8713580797911202</v>
      </c>
      <c r="W31" s="10" t="str">
        <f>name!D27</f>
        <v>82 Transport and mobile machine drivers and operatives</v>
      </c>
      <c r="X31" s="11">
        <v>0.8680771736119588</v>
      </c>
      <c r="Y31" s="11">
        <v>1.0247324677938101</v>
      </c>
      <c r="Z31" s="11">
        <v>0.93832853793567161</v>
      </c>
      <c r="AA31" s="11">
        <v>1.3032470933938809</v>
      </c>
      <c r="AB31" s="11">
        <v>1.5042028965802736</v>
      </c>
      <c r="AC31" s="11"/>
      <c r="AD31" s="11">
        <f t="shared" si="4"/>
        <v>0.565874358644602</v>
      </c>
      <c r="AE31" s="11">
        <f>'RD T1'!T59</f>
        <v>0.84575598233852456</v>
      </c>
      <c r="AF31" s="11">
        <f t="shared" si="7"/>
        <v>1.4116303409831266</v>
      </c>
    </row>
    <row r="32" spans="1:32" x14ac:dyDescent="0.2">
      <c r="A32" s="10" t="str">
        <f>name!D28</f>
        <v>91 Elementary trades and related occupations</v>
      </c>
      <c r="B32" s="11">
        <v>6.5535573749832645</v>
      </c>
      <c r="C32" s="11">
        <v>5.91612412357604</v>
      </c>
      <c r="D32" s="11">
        <v>5.3383804163057667</v>
      </c>
      <c r="E32" s="11">
        <v>4.678893566417635</v>
      </c>
      <c r="F32" s="11">
        <v>4.5358426962969665</v>
      </c>
      <c r="G32" s="11"/>
      <c r="H32" s="11">
        <f t="shared" si="2"/>
        <v>-0.80253772000880019</v>
      </c>
      <c r="I32" s="11">
        <f>'RD T1'!E31</f>
        <v>1.8420914441828371</v>
      </c>
      <c r="J32" s="11">
        <f t="shared" si="5"/>
        <v>1.0395537241740369</v>
      </c>
      <c r="L32" s="10" t="str">
        <f>name!D28</f>
        <v>91 Elementary trades and related occupations</v>
      </c>
      <c r="M32" s="11">
        <v>4.8644035953145721</v>
      </c>
      <c r="N32" s="11">
        <v>4.3872848605994541</v>
      </c>
      <c r="O32" s="11">
        <v>4.0116363566201656</v>
      </c>
      <c r="P32" s="11">
        <v>3.4465720926354031</v>
      </c>
      <c r="Q32" s="11">
        <v>3.3133920018837437</v>
      </c>
      <c r="R32" s="11"/>
      <c r="S32" s="11">
        <f t="shared" si="3"/>
        <v>-0.69824435473642188</v>
      </c>
      <c r="T32" s="11">
        <f>'RD T1'!T31</f>
        <v>1.1148185317880066</v>
      </c>
      <c r="U32" s="11">
        <f t="shared" si="6"/>
        <v>0.41657417705158473</v>
      </c>
      <c r="W32" s="10" t="str">
        <f>name!D28</f>
        <v>91 Elementary trades and related occupations</v>
      </c>
      <c r="X32" s="11">
        <v>1.6891537796687019</v>
      </c>
      <c r="Y32" s="11">
        <v>1.5288392629765952</v>
      </c>
      <c r="Z32" s="11">
        <v>1.326744059685605</v>
      </c>
      <c r="AA32" s="11">
        <v>1.2323214737822317</v>
      </c>
      <c r="AB32" s="11">
        <v>1.2224506944132156</v>
      </c>
      <c r="AC32" s="11"/>
      <c r="AD32" s="11">
        <f t="shared" si="4"/>
        <v>-0.10429336527238942</v>
      </c>
      <c r="AE32" s="11">
        <f>'RD T1'!T60</f>
        <v>0.72727291239483061</v>
      </c>
      <c r="AF32" s="11">
        <f t="shared" si="7"/>
        <v>0.62297954712244119</v>
      </c>
    </row>
    <row r="33" spans="1:32" x14ac:dyDescent="0.2">
      <c r="A33" s="10" t="str">
        <f>name!D29</f>
        <v>92 Elementary administration and service occupations</v>
      </c>
      <c r="B33" s="11">
        <v>33.977285801500045</v>
      </c>
      <c r="C33" s="11">
        <v>33.942532748577939</v>
      </c>
      <c r="D33" s="11">
        <v>31.79946375239378</v>
      </c>
      <c r="E33" s="11">
        <v>33.48413796196224</v>
      </c>
      <c r="F33" s="11">
        <v>32.271144490160594</v>
      </c>
      <c r="G33" s="11"/>
      <c r="H33" s="11">
        <f t="shared" ref="H33" si="8">F33-D33</f>
        <v>0.47168073776681396</v>
      </c>
      <c r="I33" s="11">
        <f>'RD T1'!E32</f>
        <v>15.650119729641705</v>
      </c>
      <c r="J33" s="11">
        <f>SUM(H33:I33)</f>
        <v>16.121800467408519</v>
      </c>
      <c r="L33" s="10" t="str">
        <f>name!D29</f>
        <v>92 Elementary administration and service occupations</v>
      </c>
      <c r="M33" s="11">
        <v>17.702522745630588</v>
      </c>
      <c r="N33" s="11">
        <v>16.070195896076591</v>
      </c>
      <c r="O33" s="11">
        <v>16.044224889794876</v>
      </c>
      <c r="P33" s="11">
        <v>17.37237461462081</v>
      </c>
      <c r="Q33" s="11">
        <v>16.332822689755897</v>
      </c>
      <c r="R33" s="11"/>
      <c r="S33" s="11">
        <f t="shared" ref="S33" si="9">Q33-O33</f>
        <v>0.2885977999610212</v>
      </c>
      <c r="T33" s="11">
        <f>'RD T1'!T32</f>
        <v>6.5760512792464159</v>
      </c>
      <c r="U33" s="11">
        <f t="shared" ref="U33" si="10">SUM(S33:T33)</f>
        <v>6.8646490792074371</v>
      </c>
      <c r="W33" s="10" t="str">
        <f>name!D29</f>
        <v>92 Elementary administration and service occupations</v>
      </c>
      <c r="X33" s="11">
        <v>16.274763055869482</v>
      </c>
      <c r="Y33" s="11">
        <v>17.872336852501363</v>
      </c>
      <c r="Z33" s="11">
        <v>15.75523886259891</v>
      </c>
      <c r="AA33" s="11">
        <v>16.111763347341459</v>
      </c>
      <c r="AB33" s="11">
        <v>15.938321800404673</v>
      </c>
      <c r="AC33" s="11"/>
      <c r="AD33" s="11">
        <f t="shared" ref="AD33" si="11">AB33-Z33</f>
        <v>0.18308293780576257</v>
      </c>
      <c r="AE33" s="11">
        <f>'RD T1'!T61</f>
        <v>9.0740684503952913</v>
      </c>
      <c r="AF33" s="11">
        <f t="shared" ref="AF33" si="12">SUM(AD33:AE33)</f>
        <v>9.2571513882010539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363.79999999999984</v>
      </c>
      <c r="C35" s="34">
        <f>SUM(C8:C33)</f>
        <v>384.36999999999989</v>
      </c>
      <c r="D35" s="34">
        <f>SUM(D8:D33)</f>
        <v>381.642</v>
      </c>
      <c r="E35" s="34">
        <f>SUM(E8:E33)</f>
        <v>396.1269999999999</v>
      </c>
      <c r="F35" s="34">
        <f>SUM(F8:F33)</f>
        <v>415.05000000000018</v>
      </c>
      <c r="G35" s="11"/>
      <c r="H35" s="34">
        <f>F35-D35</f>
        <v>33.408000000000186</v>
      </c>
      <c r="I35" s="34">
        <f>SUM(I8:I33)</f>
        <v>192.89326959687665</v>
      </c>
      <c r="J35" s="34">
        <f>SUM(J8:J33)</f>
        <v>226.30126959687678</v>
      </c>
      <c r="L35" s="231" t="str">
        <f>name!D3</f>
        <v>All occupations</v>
      </c>
      <c r="M35" s="34">
        <f>SUM(M8:M33)</f>
        <v>194.75523139204654</v>
      </c>
      <c r="N35" s="34">
        <f>SUM(N8:N33)</f>
        <v>200.8303440611167</v>
      </c>
      <c r="O35" s="34">
        <f>SUM(O8:O33)</f>
        <v>197.3932805593285</v>
      </c>
      <c r="P35" s="34">
        <f>SUM(P8:P33)</f>
        <v>203.58048747637332</v>
      </c>
      <c r="Q35" s="34">
        <f>SUM(Q8:Q33)</f>
        <v>210.98210350245952</v>
      </c>
      <c r="R35" s="11"/>
      <c r="S35" s="34">
        <f>Q35-O35</f>
        <v>13.588822943131021</v>
      </c>
      <c r="T35" s="34">
        <f>SUM(T8:T33)</f>
        <v>82.710643106944474</v>
      </c>
      <c r="U35" s="34">
        <f>SUM(U8:U33)</f>
        <v>96.299466050075466</v>
      </c>
      <c r="W35" s="231" t="str">
        <f>name!D3</f>
        <v>All occupations</v>
      </c>
      <c r="X35" s="34">
        <f>SUM(X8:X33)</f>
        <v>169.04476860795339</v>
      </c>
      <c r="Y35" s="34">
        <f>SUM(Y8:Y33)</f>
        <v>183.53965593888324</v>
      </c>
      <c r="Z35" s="34">
        <f>SUM(Z8:Z33)</f>
        <v>184.24871944067147</v>
      </c>
      <c r="AA35" s="34">
        <f>SUM(AA8:AA33)</f>
        <v>192.54651252362657</v>
      </c>
      <c r="AB35" s="34">
        <f>SUM(AB8:AB33)</f>
        <v>204.06789649754046</v>
      </c>
      <c r="AC35" s="11"/>
      <c r="AD35" s="34">
        <f t="shared" ref="AD35" si="13">AB35-Z35</f>
        <v>19.819177056868995</v>
      </c>
      <c r="AE35" s="34">
        <f>SUM(AE8:AE33)</f>
        <v>110.18262648993218</v>
      </c>
      <c r="AF35" s="34">
        <f>SUM(AF8:AF33)</f>
        <v>130.00180354680123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Swindon and Wiltshire (Continued)</v>
      </c>
      <c r="L38" s="19" t="str">
        <f>CONCATENATE(L$1," (Continued)")</f>
        <v>Occupation Table 2.1  Males: Employment Change by Occupation (SOC 2020) and Replacement Demand, 2015-2035, Swindon and Wiltshire (Continued)</v>
      </c>
      <c r="W38" s="19" t="str">
        <f>CONCATENATE(W$1," (Continued)")</f>
        <v>Occupation Table 2.2  Females: Employment Change by Occupation (SOC 2020) and Replacement Demand, 2015-2035, Swindon and Wiltshire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6.7509448877525955</v>
      </c>
      <c r="C45" s="173">
        <f t="shared" si="20"/>
        <v>7.565493075175171</v>
      </c>
      <c r="D45" s="173">
        <f t="shared" si="20"/>
        <v>7.8779962111280994</v>
      </c>
      <c r="E45" s="173">
        <f t="shared" si="20"/>
        <v>7.1109552160157312</v>
      </c>
      <c r="F45" s="173">
        <f t="shared" si="20"/>
        <v>7.4174387645298347</v>
      </c>
      <c r="H45" s="68">
        <f t="shared" ref="H45:H70" si="21">IF(D8&gt;0,(H8/D8)*100,0)</f>
        <v>2.3958739648541343</v>
      </c>
      <c r="I45" s="69">
        <f t="shared" ref="I45:I70" si="22">IF(D8&gt;0,I8/D8*100,0)</f>
        <v>49.49945561178685</v>
      </c>
      <c r="J45" s="69">
        <f t="shared" ref="J45:J70" si="23">IF(D8&gt;0,(J8/D8)*100,0)</f>
        <v>51.895329576640982</v>
      </c>
      <c r="L45" t="str">
        <f t="shared" ref="L45:L70" si="24">L8</f>
        <v>11 Corporate managers and directors</v>
      </c>
      <c r="M45" s="173">
        <f t="shared" ref="M45:Q45" si="25">M8/M$35*100</f>
        <v>9.0798876542265798</v>
      </c>
      <c r="N45" s="173">
        <f t="shared" si="25"/>
        <v>9.9005840020595102</v>
      </c>
      <c r="O45" s="173">
        <f t="shared" si="25"/>
        <v>10.193789278510694</v>
      </c>
      <c r="P45" s="173">
        <f t="shared" si="25"/>
        <v>9.0195957987413458</v>
      </c>
      <c r="Q45" s="173">
        <f t="shared" si="25"/>
        <v>9.1646176139236744</v>
      </c>
      <c r="S45" s="68">
        <f t="shared" ref="S45:S70" si="26">IF(O8&gt;0,(S8/O8)*100,0)</f>
        <v>-3.9069561310488705</v>
      </c>
      <c r="T45" s="69">
        <f t="shared" ref="T45:T70" si="27">IF(O8&gt;0,T8/O8*100,0)</f>
        <v>43.626932485070633</v>
      </c>
      <c r="U45" s="69">
        <f t="shared" ref="U45:U70" si="28">IF(O8&gt;0,(U8/O8)*100,0)</f>
        <v>39.71997635402176</v>
      </c>
      <c r="W45" t="str">
        <f t="shared" ref="W45:W70" si="29">W8</f>
        <v>11 Corporate managers and directors</v>
      </c>
      <c r="X45" s="173">
        <f t="shared" ref="X45:AB45" si="30">X8/X$35*100</f>
        <v>4.0677870999159627</v>
      </c>
      <c r="Y45" s="173">
        <f t="shared" si="30"/>
        <v>5.0104206475776554</v>
      </c>
      <c r="Z45" s="173">
        <f t="shared" si="30"/>
        <v>5.3969912301713876</v>
      </c>
      <c r="AA45" s="173">
        <f t="shared" si="30"/>
        <v>5.0929390226516027</v>
      </c>
      <c r="AB45" s="173">
        <f t="shared" si="30"/>
        <v>5.6110621851321234</v>
      </c>
      <c r="AD45" s="68">
        <f t="shared" ref="AD45:AD70" si="31">IF(Z8&gt;0,(AD8/Z8)*100,0)</f>
        <v>15.149903731004372</v>
      </c>
      <c r="AE45" s="69">
        <f t="shared" ref="AE45:AE70" si="32">IF(Z8&gt;0,AE8/Z8*100,0)</f>
        <v>61.382741948384648</v>
      </c>
      <c r="AF45" s="69">
        <f t="shared" ref="AF45:AF70" si="33">IF(Z8&gt;0,(AF8/Z8)*100,0)</f>
        <v>76.53264567938902</v>
      </c>
    </row>
    <row r="46" spans="1:32" x14ac:dyDescent="0.2">
      <c r="A46" t="str">
        <f t="shared" si="19"/>
        <v>12 Other managers and proprietors</v>
      </c>
      <c r="B46" s="173">
        <f t="shared" si="20"/>
        <v>3.6053652739142321</v>
      </c>
      <c r="C46" s="173">
        <f t="shared" si="20"/>
        <v>3.7227882787634767</v>
      </c>
      <c r="D46" s="173">
        <f t="shared" si="20"/>
        <v>3.8256640837775517</v>
      </c>
      <c r="E46" s="173">
        <f t="shared" si="20"/>
        <v>4.5708302783661869</v>
      </c>
      <c r="F46" s="173">
        <f t="shared" si="20"/>
        <v>4.9555135196753337</v>
      </c>
      <c r="H46" s="68">
        <f t="shared" si="21"/>
        <v>40.872456146286041</v>
      </c>
      <c r="I46" s="69">
        <f t="shared" si="22"/>
        <v>72.097408137249616</v>
      </c>
      <c r="J46" s="69">
        <f t="shared" si="23"/>
        <v>112.96986428353568</v>
      </c>
      <c r="L46" t="str">
        <f t="shared" si="24"/>
        <v>12 Other managers and proprietors</v>
      </c>
      <c r="M46" s="173">
        <f t="shared" ref="M46:Q46" si="34">M9/M$35*100</f>
        <v>4.1709758669330048</v>
      </c>
      <c r="N46" s="173">
        <f t="shared" si="34"/>
        <v>4.3788582501793032</v>
      </c>
      <c r="O46" s="173">
        <f t="shared" si="34"/>
        <v>4.3569165812597985</v>
      </c>
      <c r="P46" s="173">
        <f t="shared" si="34"/>
        <v>5.4089474853867463</v>
      </c>
      <c r="Q46" s="173">
        <f t="shared" si="34"/>
        <v>6.0449929723381599</v>
      </c>
      <c r="S46" s="68">
        <f t="shared" si="26"/>
        <v>48.296126894659288</v>
      </c>
      <c r="T46" s="69">
        <f t="shared" si="27"/>
        <v>67.53046588275501</v>
      </c>
      <c r="U46" s="69">
        <f t="shared" si="28"/>
        <v>115.82659277741429</v>
      </c>
      <c r="W46" t="str">
        <f t="shared" si="29"/>
        <v>12 Other managers and proprietors</v>
      </c>
      <c r="X46" s="173">
        <f t="shared" ref="X46:AB46" si="35">X9/X$35*100</f>
        <v>2.9537294804598124</v>
      </c>
      <c r="Y46" s="173">
        <f t="shared" si="35"/>
        <v>3.0049120388108306</v>
      </c>
      <c r="Z46" s="173">
        <f t="shared" si="35"/>
        <v>3.25651129073943</v>
      </c>
      <c r="AA46" s="173">
        <f t="shared" si="35"/>
        <v>3.6846843423464644</v>
      </c>
      <c r="AB46" s="173">
        <f t="shared" si="35"/>
        <v>3.8291204387906936</v>
      </c>
      <c r="AD46" s="68">
        <f t="shared" si="31"/>
        <v>30.231681508682161</v>
      </c>
      <c r="AE46" s="69">
        <f t="shared" si="32"/>
        <v>78.643469373016529</v>
      </c>
      <c r="AF46" s="69">
        <f t="shared" si="33"/>
        <v>108.8751508816987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5.6611446708025515</v>
      </c>
      <c r="C47" s="173">
        <f t="shared" si="20"/>
        <v>6.0461560243024444</v>
      </c>
      <c r="D47" s="173">
        <f t="shared" si="20"/>
        <v>6.2753217186422878</v>
      </c>
      <c r="E47" s="173">
        <f t="shared" si="20"/>
        <v>6.4514804547803077</v>
      </c>
      <c r="F47" s="173">
        <f t="shared" si="20"/>
        <v>6.870664574229278</v>
      </c>
      <c r="H47" s="68">
        <f t="shared" si="21"/>
        <v>19.071275563247415</v>
      </c>
      <c r="I47" s="69">
        <f t="shared" si="22"/>
        <v>40.869569397053695</v>
      </c>
      <c r="J47" s="69">
        <f t="shared" si="23"/>
        <v>59.940844960301106</v>
      </c>
      <c r="L47" t="str">
        <f t="shared" si="24"/>
        <v>21 Science, research, engineering and technology professionals</v>
      </c>
      <c r="M47" s="173">
        <f t="shared" ref="M47:Q47" si="36">M10/M$35*100</f>
        <v>8.6982972629899624</v>
      </c>
      <c r="N47" s="173">
        <f t="shared" si="36"/>
        <v>9.5041744569258331</v>
      </c>
      <c r="O47" s="173">
        <f t="shared" si="36"/>
        <v>9.5627845822206314</v>
      </c>
      <c r="P47" s="173">
        <f t="shared" si="36"/>
        <v>9.5497816597249159</v>
      </c>
      <c r="Q47" s="173">
        <f t="shared" si="36"/>
        <v>10.047837169860586</v>
      </c>
      <c r="S47" s="68">
        <f t="shared" si="26"/>
        <v>12.305614615011965</v>
      </c>
      <c r="T47" s="69">
        <f t="shared" si="27"/>
        <v>34.556867151846816</v>
      </c>
      <c r="U47" s="69">
        <f t="shared" si="28"/>
        <v>46.862481766858785</v>
      </c>
      <c r="W47" t="str">
        <f t="shared" si="29"/>
        <v>21 Science, research, engineering and technology professionals</v>
      </c>
      <c r="X47" s="173">
        <f t="shared" ref="X47:AB47" si="37">X10/X$35*100</f>
        <v>2.162063565038105</v>
      </c>
      <c r="Y47" s="173">
        <f t="shared" si="37"/>
        <v>2.2623686567120243</v>
      </c>
      <c r="Z47" s="173">
        <f t="shared" si="37"/>
        <v>2.7533266603935824</v>
      </c>
      <c r="AA47" s="173">
        <f t="shared" si="37"/>
        <v>3.1756295375954973</v>
      </c>
      <c r="AB47" s="173">
        <f t="shared" si="37"/>
        <v>3.5858433508932377</v>
      </c>
      <c r="AD47" s="68">
        <f t="shared" si="31"/>
        <v>44.246001379503241</v>
      </c>
      <c r="AE47" s="69">
        <f t="shared" si="32"/>
        <v>64.35885586864265</v>
      </c>
      <c r="AF47" s="69">
        <f t="shared" si="33"/>
        <v>108.60485724814588</v>
      </c>
    </row>
    <row r="48" spans="1:32" x14ac:dyDescent="0.2">
      <c r="A48" t="str">
        <f t="shared" si="19"/>
        <v>22 Health professionals</v>
      </c>
      <c r="B48" s="173">
        <f t="shared" si="20"/>
        <v>3.8547779078114615</v>
      </c>
      <c r="C48" s="173">
        <f t="shared" si="20"/>
        <v>4.2273229922215094</v>
      </c>
      <c r="D48" s="173">
        <f t="shared" si="20"/>
        <v>4.2454697385994784</v>
      </c>
      <c r="E48" s="173">
        <f t="shared" si="20"/>
        <v>4.5258538801663386</v>
      </c>
      <c r="F48" s="173">
        <f t="shared" si="20"/>
        <v>4.9249463161752223</v>
      </c>
      <c r="H48" s="68">
        <f t="shared" si="21"/>
        <v>26.159513725302748</v>
      </c>
      <c r="I48" s="69">
        <f t="shared" si="22"/>
        <v>60.4988444316065</v>
      </c>
      <c r="J48" s="69">
        <f t="shared" si="23"/>
        <v>86.658358156909259</v>
      </c>
      <c r="L48" t="str">
        <f t="shared" si="24"/>
        <v>22 Health professionals</v>
      </c>
      <c r="M48" s="173">
        <f t="shared" ref="M48:Q48" si="38">M11/M$35*100</f>
        <v>1.9430727877376639</v>
      </c>
      <c r="N48" s="173">
        <f t="shared" si="38"/>
        <v>2.101674557772431</v>
      </c>
      <c r="O48" s="173">
        <f t="shared" si="38"/>
        <v>2.3749685976770221</v>
      </c>
      <c r="P48" s="173">
        <f t="shared" si="38"/>
        <v>2.5526599421949272</v>
      </c>
      <c r="Q48" s="173">
        <f t="shared" si="38"/>
        <v>2.8388919695078902</v>
      </c>
      <c r="S48" s="68">
        <f t="shared" si="26"/>
        <v>27.762749019774546</v>
      </c>
      <c r="T48" s="69">
        <f t="shared" si="27"/>
        <v>44.266945367835802</v>
      </c>
      <c r="U48" s="69">
        <f t="shared" si="28"/>
        <v>72.029694387610348</v>
      </c>
      <c r="W48" t="str">
        <f t="shared" si="29"/>
        <v>22 Health professionals</v>
      </c>
      <c r="X48" s="173">
        <f t="shared" ref="X48:AB48" si="39">X11/X$35*100</f>
        <v>6.0572392799039525</v>
      </c>
      <c r="Y48" s="173">
        <f t="shared" si="39"/>
        <v>6.553222015294395</v>
      </c>
      <c r="Z48" s="173">
        <f t="shared" si="39"/>
        <v>6.2494150448003278</v>
      </c>
      <c r="AA48" s="173">
        <f t="shared" si="39"/>
        <v>6.6121226913366042</v>
      </c>
      <c r="AB48" s="173">
        <f t="shared" si="39"/>
        <v>7.0816801368015643</v>
      </c>
      <c r="AD48" s="68">
        <f t="shared" si="31"/>
        <v>25.506768573461454</v>
      </c>
      <c r="AE48" s="69">
        <f t="shared" si="32"/>
        <v>67.107539646578445</v>
      </c>
      <c r="AF48" s="69">
        <f t="shared" si="33"/>
        <v>92.614308220039902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4.2131262123226163</v>
      </c>
      <c r="C49" s="173">
        <f t="shared" si="20"/>
        <v>4.6176525205725412</v>
      </c>
      <c r="D49" s="173">
        <f t="shared" si="20"/>
        <v>4.6783028956584092</v>
      </c>
      <c r="E49" s="173">
        <f t="shared" si="20"/>
        <v>4.7730951507248269</v>
      </c>
      <c r="F49" s="173">
        <f t="shared" si="20"/>
        <v>5.079613467525502</v>
      </c>
      <c r="H49" s="68">
        <f t="shared" si="21"/>
        <v>18.08278414916181</v>
      </c>
      <c r="I49" s="69">
        <f t="shared" si="22"/>
        <v>55.6481437777868</v>
      </c>
      <c r="J49" s="69">
        <f t="shared" si="23"/>
        <v>73.730927926948596</v>
      </c>
      <c r="L49" t="str">
        <f t="shared" si="24"/>
        <v>23 Teaching and other educational professionals</v>
      </c>
      <c r="M49" s="173">
        <f t="shared" ref="M49:Q49" si="40">M12/M$35*100</f>
        <v>2.7776155698241145</v>
      </c>
      <c r="N49" s="173">
        <f t="shared" si="40"/>
        <v>2.9852873437934431</v>
      </c>
      <c r="O49" s="173">
        <f t="shared" si="40"/>
        <v>2.8497275408572156</v>
      </c>
      <c r="P49" s="173">
        <f t="shared" si="40"/>
        <v>3.0424217197241878</v>
      </c>
      <c r="Q49" s="173">
        <f t="shared" si="40"/>
        <v>3.2543258777616288</v>
      </c>
      <c r="S49" s="68">
        <f t="shared" si="26"/>
        <v>22.059321973276102</v>
      </c>
      <c r="T49" s="69">
        <f t="shared" si="27"/>
        <v>47.705243892931151</v>
      </c>
      <c r="U49" s="69">
        <f t="shared" si="28"/>
        <v>69.764565866207263</v>
      </c>
      <c r="W49" t="str">
        <f t="shared" si="29"/>
        <v>23 Teaching and other educational professionals</v>
      </c>
      <c r="X49" s="173">
        <f t="shared" ref="X49:AB49" si="41">X12/X$35*100</f>
        <v>5.8669674382165891</v>
      </c>
      <c r="Y49" s="173">
        <f t="shared" si="41"/>
        <v>6.4037976367816318</v>
      </c>
      <c r="Z49" s="173">
        <f t="shared" si="41"/>
        <v>6.6373313715679521</v>
      </c>
      <c r="AA49" s="173">
        <f t="shared" si="41"/>
        <v>6.6029456950305061</v>
      </c>
      <c r="AB49" s="173">
        <f t="shared" si="41"/>
        <v>6.9667452594188983</v>
      </c>
      <c r="AD49" s="68">
        <f t="shared" si="31"/>
        <v>16.253661432268309</v>
      </c>
      <c r="AE49" s="69">
        <f t="shared" si="32"/>
        <v>59.301708577120692</v>
      </c>
      <c r="AF49" s="69">
        <f t="shared" si="33"/>
        <v>75.555370009388994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5.7914307051595202</v>
      </c>
      <c r="C50" s="173">
        <f t="shared" si="20"/>
        <v>6.4766977372946757</v>
      </c>
      <c r="D50" s="173">
        <f t="shared" si="20"/>
        <v>7.0942980155574737</v>
      </c>
      <c r="E50" s="173">
        <f t="shared" si="20"/>
        <v>7.7385770893588806</v>
      </c>
      <c r="F50" s="173">
        <f t="shared" si="20"/>
        <v>8.334733362959156</v>
      </c>
      <c r="H50" s="68">
        <f t="shared" si="21"/>
        <v>27.769306533669535</v>
      </c>
      <c r="I50" s="69">
        <f t="shared" si="22"/>
        <v>55.336587003529189</v>
      </c>
      <c r="J50" s="69">
        <f t="shared" si="23"/>
        <v>83.105893537198739</v>
      </c>
      <c r="L50" t="str">
        <f t="shared" si="24"/>
        <v>24 Business, media and public service professionals</v>
      </c>
      <c r="M50" s="173">
        <f t="shared" ref="M50:Q50" si="42">M13/M$35*100</f>
        <v>6.7171782696355056</v>
      </c>
      <c r="N50" s="173">
        <f t="shared" si="42"/>
        <v>7.2845214133258489</v>
      </c>
      <c r="O50" s="173">
        <f t="shared" si="42"/>
        <v>7.7784033052460693</v>
      </c>
      <c r="P50" s="173">
        <f t="shared" si="42"/>
        <v>8.5655999971963865</v>
      </c>
      <c r="Q50" s="173">
        <f t="shared" si="42"/>
        <v>9.105255413755394</v>
      </c>
      <c r="S50" s="68">
        <f t="shared" si="26"/>
        <v>25.11659843693652</v>
      </c>
      <c r="T50" s="69">
        <f t="shared" si="27"/>
        <v>48.444631512741836</v>
      </c>
      <c r="U50" s="69">
        <f t="shared" si="28"/>
        <v>73.561229949678363</v>
      </c>
      <c r="W50" t="str">
        <f t="shared" si="29"/>
        <v>24 Business, media and public service professionals</v>
      </c>
      <c r="X50" s="173">
        <f t="shared" ref="X50:AB50" si="43">X13/X$35*100</f>
        <v>4.724883762507412</v>
      </c>
      <c r="Y50" s="173">
        <f t="shared" si="43"/>
        <v>5.5927715581365032</v>
      </c>
      <c r="Z50" s="173">
        <f t="shared" si="43"/>
        <v>6.3613876985166833</v>
      </c>
      <c r="AA50" s="173">
        <f t="shared" si="43"/>
        <v>6.864161216928971</v>
      </c>
      <c r="AB50" s="173">
        <f t="shared" si="43"/>
        <v>7.5381045650826639</v>
      </c>
      <c r="AD50" s="68">
        <f t="shared" si="31"/>
        <v>31.24431560183006</v>
      </c>
      <c r="AE50" s="69">
        <f t="shared" si="32"/>
        <v>64.364948570088927</v>
      </c>
      <c r="AF50" s="69">
        <f t="shared" si="33"/>
        <v>95.60926417191898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1.6570638095243808</v>
      </c>
      <c r="C51" s="173">
        <f t="shared" si="20"/>
        <v>1.8754658239249771</v>
      </c>
      <c r="D51" s="173">
        <f t="shared" si="20"/>
        <v>2.0557091625712838</v>
      </c>
      <c r="E51" s="173">
        <f t="shared" si="20"/>
        <v>1.7680448557119686</v>
      </c>
      <c r="F51" s="173">
        <f t="shared" si="20"/>
        <v>1.8079130889889512</v>
      </c>
      <c r="H51" s="68">
        <f t="shared" si="21"/>
        <v>-4.3554710748143455</v>
      </c>
      <c r="I51" s="69">
        <f t="shared" si="22"/>
        <v>38.025984714756412</v>
      </c>
      <c r="J51" s="69">
        <f t="shared" si="23"/>
        <v>33.670513639942065</v>
      </c>
      <c r="L51" t="str">
        <f t="shared" si="24"/>
        <v>31 Science, engineering and technology associate professionals</v>
      </c>
      <c r="M51" s="173">
        <f t="shared" ref="M51:Q51" si="44">M14/M$35*100</f>
        <v>2.2799881399934807</v>
      </c>
      <c r="N51" s="173">
        <f t="shared" si="44"/>
        <v>2.7102666164438785</v>
      </c>
      <c r="O51" s="173">
        <f t="shared" si="44"/>
        <v>2.8546816488051654</v>
      </c>
      <c r="P51" s="173">
        <f t="shared" si="44"/>
        <v>2.302173553310606</v>
      </c>
      <c r="Q51" s="173">
        <f t="shared" si="44"/>
        <v>2.2531214170988698</v>
      </c>
      <c r="S51" s="68">
        <f t="shared" si="26"/>
        <v>-15.639301750432995</v>
      </c>
      <c r="T51" s="69">
        <f t="shared" si="27"/>
        <v>31.082176388529316</v>
      </c>
      <c r="U51" s="69">
        <f t="shared" si="28"/>
        <v>15.44287463809632</v>
      </c>
      <c r="W51" t="str">
        <f t="shared" si="29"/>
        <v>31 Science, engineering and technology associate professionals</v>
      </c>
      <c r="X51" s="173">
        <f t="shared" ref="X51:AB51" si="45">X14/X$35*100</f>
        <v>0.93939728177985771</v>
      </c>
      <c r="Y51" s="173">
        <f t="shared" si="45"/>
        <v>0.96202109980557016</v>
      </c>
      <c r="Z51" s="173">
        <f t="shared" si="45"/>
        <v>1.1997368626653846</v>
      </c>
      <c r="AA51" s="173">
        <f t="shared" si="45"/>
        <v>1.2033076438712271</v>
      </c>
      <c r="AB51" s="173">
        <f t="shared" si="45"/>
        <v>1.3476202591337885</v>
      </c>
      <c r="AD51" s="68">
        <f t="shared" si="31"/>
        <v>24.408982438128483</v>
      </c>
      <c r="AE51" s="69">
        <f t="shared" si="32"/>
        <v>55.726963889684811</v>
      </c>
      <c r="AF51" s="69">
        <f t="shared" si="33"/>
        <v>80.135946327813286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1.7180591643206247</v>
      </c>
      <c r="C52" s="173">
        <f t="shared" si="20"/>
        <v>1.8012467662870304</v>
      </c>
      <c r="D52" s="173">
        <f t="shared" si="20"/>
        <v>1.8398846751915074</v>
      </c>
      <c r="E52" s="173">
        <f t="shared" si="20"/>
        <v>1.8322762701870012</v>
      </c>
      <c r="F52" s="173">
        <f t="shared" si="20"/>
        <v>1.9709609630498517</v>
      </c>
      <c r="H52" s="68">
        <f t="shared" si="21"/>
        <v>16.501542547067917</v>
      </c>
      <c r="I52" s="69">
        <f t="shared" si="22"/>
        <v>61.021760138758864</v>
      </c>
      <c r="J52" s="69">
        <f t="shared" si="23"/>
        <v>77.523302685826778</v>
      </c>
      <c r="L52" t="str">
        <f t="shared" si="24"/>
        <v>32 Health and social care associate professionals</v>
      </c>
      <c r="M52" s="173">
        <f t="shared" ref="M52:Q52" si="46">M15/M$35*100</f>
        <v>0.77566538402568108</v>
      </c>
      <c r="N52" s="173">
        <f t="shared" si="46"/>
        <v>0.72896260796591872</v>
      </c>
      <c r="O52" s="173">
        <f t="shared" si="46"/>
        <v>0.83172518533290685</v>
      </c>
      <c r="P52" s="173">
        <f t="shared" si="46"/>
        <v>0.76885861921599807</v>
      </c>
      <c r="Q52" s="173">
        <f t="shared" si="46"/>
        <v>0.82057787819838179</v>
      </c>
      <c r="S52" s="68">
        <f t="shared" si="26"/>
        <v>5.4516077149112636</v>
      </c>
      <c r="T52" s="69">
        <f t="shared" si="27"/>
        <v>47.829189940480859</v>
      </c>
      <c r="U52" s="69">
        <f t="shared" si="28"/>
        <v>53.280797655392121</v>
      </c>
      <c r="W52" t="str">
        <f t="shared" si="29"/>
        <v>32 Health and social care associate professionals</v>
      </c>
      <c r="X52" s="173">
        <f t="shared" ref="X52:AB52" si="47">X15/X$35*100</f>
        <v>2.8037840894700219</v>
      </c>
      <c r="Y52" s="173">
        <f t="shared" si="47"/>
        <v>2.9745474099289795</v>
      </c>
      <c r="Z52" s="173">
        <f t="shared" si="47"/>
        <v>2.9199676718838536</v>
      </c>
      <c r="AA52" s="173">
        <f t="shared" si="47"/>
        <v>2.9566336056598619</v>
      </c>
      <c r="AB52" s="173">
        <f t="shared" si="47"/>
        <v>3.1603212065830006</v>
      </c>
      <c r="AD52" s="68">
        <f t="shared" si="31"/>
        <v>19.873556885777781</v>
      </c>
      <c r="AE52" s="69">
        <f t="shared" si="32"/>
        <v>65.047624231963312</v>
      </c>
      <c r="AF52" s="69">
        <f t="shared" si="33"/>
        <v>84.921181117741085</v>
      </c>
    </row>
    <row r="53" spans="1:32" x14ac:dyDescent="0.2">
      <c r="A53" t="str">
        <f t="shared" si="19"/>
        <v>33 Protective service occupations</v>
      </c>
      <c r="B53" s="173">
        <f t="shared" si="20"/>
        <v>0.82312500954708867</v>
      </c>
      <c r="C53" s="173">
        <f t="shared" si="20"/>
        <v>0.76387440703991549</v>
      </c>
      <c r="D53" s="173">
        <f t="shared" si="20"/>
        <v>0.83666615062746896</v>
      </c>
      <c r="E53" s="173">
        <f t="shared" si="20"/>
        <v>0.95731354290193826</v>
      </c>
      <c r="F53" s="173">
        <f t="shared" si="20"/>
        <v>1.0302322039771366</v>
      </c>
      <c r="H53" s="68">
        <f t="shared" si="21"/>
        <v>33.914368465000891</v>
      </c>
      <c r="I53" s="69">
        <f t="shared" si="22"/>
        <v>41.31018783781456</v>
      </c>
      <c r="J53" s="69">
        <f t="shared" si="23"/>
        <v>75.224556302815444</v>
      </c>
      <c r="L53" t="str">
        <f t="shared" si="24"/>
        <v>33 Protective service occupations</v>
      </c>
      <c r="M53" s="173">
        <f t="shared" ref="M53:Q53" si="48">M16/M$35*100</f>
        <v>1.1811786541399139</v>
      </c>
      <c r="N53" s="173">
        <f t="shared" si="48"/>
        <v>1.0825581605361738</v>
      </c>
      <c r="O53" s="173">
        <f t="shared" si="48"/>
        <v>1.1817680420783871</v>
      </c>
      <c r="P53" s="173">
        <f t="shared" si="48"/>
        <v>1.3041254738238142</v>
      </c>
      <c r="Q53" s="173">
        <f t="shared" si="48"/>
        <v>1.3482555496076596</v>
      </c>
      <c r="S53" s="68">
        <f t="shared" si="26"/>
        <v>21.941976019149269</v>
      </c>
      <c r="T53" s="69">
        <f t="shared" si="27"/>
        <v>32.099472933432835</v>
      </c>
      <c r="U53" s="69">
        <f t="shared" si="28"/>
        <v>54.041448952582108</v>
      </c>
      <c r="W53" t="str">
        <f t="shared" si="29"/>
        <v>33 Protective service occupations</v>
      </c>
      <c r="X53" s="173">
        <f t="shared" ref="X53:AB53" si="49">X16/X$35*100</f>
        <v>0.4106140458676073</v>
      </c>
      <c r="Y53" s="173">
        <f t="shared" si="49"/>
        <v>0.41516846916535888</v>
      </c>
      <c r="Z53" s="173">
        <f t="shared" si="49"/>
        <v>0.46694420798644937</v>
      </c>
      <c r="AA53" s="173">
        <f t="shared" si="49"/>
        <v>0.59062737946891264</v>
      </c>
      <c r="AB53" s="173">
        <f t="shared" si="49"/>
        <v>0.70143362480019755</v>
      </c>
      <c r="AD53" s="68">
        <f t="shared" si="31"/>
        <v>66.376428724642949</v>
      </c>
      <c r="AE53" s="69">
        <f t="shared" si="32"/>
        <v>66.284208996303988</v>
      </c>
      <c r="AF53" s="69">
        <f t="shared" si="33"/>
        <v>132.66063772094694</v>
      </c>
    </row>
    <row r="54" spans="1:32" x14ac:dyDescent="0.2">
      <c r="A54" t="str">
        <f t="shared" si="19"/>
        <v>34 Culture, media and sports occupations</v>
      </c>
      <c r="B54" s="173">
        <f t="shared" si="20"/>
        <v>2.017928420257213</v>
      </c>
      <c r="C54" s="173">
        <f t="shared" si="20"/>
        <v>2.0887155662637999</v>
      </c>
      <c r="D54" s="173">
        <f t="shared" si="20"/>
        <v>2.0988419911088161</v>
      </c>
      <c r="E54" s="173">
        <f t="shared" si="20"/>
        <v>2.1316753615224484</v>
      </c>
      <c r="F54" s="173">
        <f t="shared" si="20"/>
        <v>2.3657080132907025</v>
      </c>
      <c r="H54" s="68">
        <f t="shared" si="21"/>
        <v>22.581703273590193</v>
      </c>
      <c r="I54" s="69">
        <f t="shared" si="22"/>
        <v>53.015896118500585</v>
      </c>
      <c r="J54" s="69">
        <f t="shared" si="23"/>
        <v>75.597599392090771</v>
      </c>
      <c r="L54" t="str">
        <f t="shared" si="24"/>
        <v>34 Culture, media and sports occupations</v>
      </c>
      <c r="M54" s="173">
        <f t="shared" ref="M54:Q54" si="50">M17/M$35*100</f>
        <v>1.8750004075679783</v>
      </c>
      <c r="N54" s="173">
        <f t="shared" si="50"/>
        <v>1.8687314189643687</v>
      </c>
      <c r="O54" s="173">
        <f t="shared" si="50"/>
        <v>1.7452968316852324</v>
      </c>
      <c r="P54" s="173">
        <f t="shared" si="50"/>
        <v>1.7830480038847119</v>
      </c>
      <c r="Q54" s="173">
        <f t="shared" si="50"/>
        <v>1.9956053808946637</v>
      </c>
      <c r="S54" s="68">
        <f t="shared" si="26"/>
        <v>22.213341666393173</v>
      </c>
      <c r="T54" s="69">
        <f t="shared" si="27"/>
        <v>44.573659596463841</v>
      </c>
      <c r="U54" s="69">
        <f t="shared" si="28"/>
        <v>66.787001262857032</v>
      </c>
      <c r="W54" t="str">
        <f t="shared" si="29"/>
        <v>34 Culture, media and sports occupations</v>
      </c>
      <c r="X54" s="173">
        <f t="shared" ref="X54:AB54" si="51">X17/X$35*100</f>
        <v>2.18259472973795</v>
      </c>
      <c r="Y54" s="173">
        <f t="shared" si="51"/>
        <v>2.3294237214803921</v>
      </c>
      <c r="Z54" s="173">
        <f t="shared" si="51"/>
        <v>2.4776095562585141</v>
      </c>
      <c r="AA54" s="173">
        <f t="shared" si="51"/>
        <v>2.5002809856143506</v>
      </c>
      <c r="AB54" s="173">
        <f t="shared" si="51"/>
        <v>2.7483504241495513</v>
      </c>
      <c r="AD54" s="68">
        <f t="shared" si="31"/>
        <v>22.859699357880302</v>
      </c>
      <c r="AE54" s="69">
        <f t="shared" si="32"/>
        <v>59.387104870791063</v>
      </c>
      <c r="AF54" s="69">
        <f t="shared" si="33"/>
        <v>82.246804228671365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6.079731841738707</v>
      </c>
      <c r="C55" s="173">
        <f t="shared" si="52"/>
        <v>6.0773659109935627</v>
      </c>
      <c r="D55" s="173">
        <f t="shared" si="52"/>
        <v>6.4221300523486473</v>
      </c>
      <c r="E55" s="173">
        <f t="shared" si="52"/>
        <v>6.0204482838123141</v>
      </c>
      <c r="F55" s="173">
        <f t="shared" si="52"/>
        <v>5.9726500143064305</v>
      </c>
      <c r="H55" s="68">
        <f t="shared" si="21"/>
        <v>1.1421603437927275</v>
      </c>
      <c r="I55" s="69">
        <f t="shared" si="22"/>
        <v>45.45574628056557</v>
      </c>
      <c r="J55" s="69">
        <f t="shared" si="23"/>
        <v>46.597906624358302</v>
      </c>
      <c r="L55" t="str">
        <f t="shared" si="24"/>
        <v>35 Business and public service associate professionals</v>
      </c>
      <c r="M55" s="173">
        <f t="shared" ref="M55:Q55" si="53">M18/M$35*100</f>
        <v>6.3407231116211884</v>
      </c>
      <c r="N55" s="173">
        <f t="shared" si="53"/>
        <v>6.2708080103504784</v>
      </c>
      <c r="O55" s="173">
        <f t="shared" si="53"/>
        <v>6.6119860756943218</v>
      </c>
      <c r="P55" s="173">
        <f t="shared" si="53"/>
        <v>5.9954402104449116</v>
      </c>
      <c r="Q55" s="173">
        <f t="shared" si="53"/>
        <v>5.7342350626825729</v>
      </c>
      <c r="S55" s="68">
        <f t="shared" si="26"/>
        <v>-7.3048920032906581</v>
      </c>
      <c r="T55" s="69">
        <f t="shared" si="27"/>
        <v>35.906134087823396</v>
      </c>
      <c r="U55" s="69">
        <f t="shared" si="28"/>
        <v>28.601242084532736</v>
      </c>
      <c r="W55" t="str">
        <f t="shared" si="29"/>
        <v>35 Business and public service associate professionals</v>
      </c>
      <c r="X55" s="173">
        <f t="shared" ref="X55:AB55" si="54">X18/X$35*100</f>
        <v>5.779045724233665</v>
      </c>
      <c r="Y55" s="173">
        <f t="shared" si="54"/>
        <v>5.8657002457670258</v>
      </c>
      <c r="Z55" s="173">
        <f t="shared" si="54"/>
        <v>6.2187294349879361</v>
      </c>
      <c r="AA55" s="173">
        <f t="shared" si="54"/>
        <v>6.0468894574292733</v>
      </c>
      <c r="AB55" s="173">
        <f t="shared" si="54"/>
        <v>6.2191429162443015</v>
      </c>
      <c r="AD55" s="68">
        <f t="shared" si="31"/>
        <v>10.764115769049196</v>
      </c>
      <c r="AE55" s="69">
        <f t="shared" si="32"/>
        <v>56.333616935502327</v>
      </c>
      <c r="AF55" s="69">
        <f t="shared" si="33"/>
        <v>67.097732704551532</v>
      </c>
    </row>
    <row r="56" spans="1:32" x14ac:dyDescent="0.2">
      <c r="A56" t="str">
        <f t="shared" si="19"/>
        <v>41 Administrative occupations</v>
      </c>
      <c r="B56" s="173">
        <f t="shared" si="52"/>
        <v>8.9166012175511256</v>
      </c>
      <c r="C56" s="173">
        <f t="shared" si="52"/>
        <v>8.1927836435721844</v>
      </c>
      <c r="D56" s="173">
        <f t="shared" si="52"/>
        <v>8.7611317096943147</v>
      </c>
      <c r="E56" s="173">
        <f t="shared" si="52"/>
        <v>7.7614535507728695</v>
      </c>
      <c r="F56" s="173">
        <f t="shared" si="52"/>
        <v>6.9262131103743334</v>
      </c>
      <c r="H56" s="68">
        <f t="shared" si="21"/>
        <v>-14.02347340775712</v>
      </c>
      <c r="I56" s="69">
        <f t="shared" si="22"/>
        <v>45.929566098591799</v>
      </c>
      <c r="J56" s="69">
        <f t="shared" si="23"/>
        <v>31.906092690834679</v>
      </c>
      <c r="L56" t="str">
        <f t="shared" si="24"/>
        <v>41 Administrative occupations</v>
      </c>
      <c r="M56" s="173">
        <f t="shared" ref="M56:Q56" si="55">M19/M$35*100</f>
        <v>4.4739360879970809</v>
      </c>
      <c r="N56" s="173">
        <f t="shared" si="55"/>
        <v>3.885540383181719</v>
      </c>
      <c r="O56" s="173">
        <f t="shared" si="55"/>
        <v>4.7451253394796495</v>
      </c>
      <c r="P56" s="173">
        <f t="shared" si="55"/>
        <v>4.3167686795511644</v>
      </c>
      <c r="Q56" s="173">
        <f t="shared" si="55"/>
        <v>4.3220828315178696</v>
      </c>
      <c r="S56" s="68">
        <f t="shared" si="26"/>
        <v>-2.644912741770812</v>
      </c>
      <c r="T56" s="69">
        <f t="shared" si="27"/>
        <v>35.316541575016238</v>
      </c>
      <c r="U56" s="69">
        <f t="shared" si="28"/>
        <v>32.671628833245428</v>
      </c>
      <c r="W56" t="str">
        <f t="shared" si="29"/>
        <v>41 Administrative occupations</v>
      </c>
      <c r="X56" s="173">
        <f t="shared" ref="X56:AB56" si="56">X19/X$35*100</f>
        <v>14.034962953490492</v>
      </c>
      <c r="Y56" s="173">
        <f t="shared" si="56"/>
        <v>12.905798613084743</v>
      </c>
      <c r="Z56" s="173">
        <f t="shared" si="56"/>
        <v>13.063645586427629</v>
      </c>
      <c r="AA56" s="173">
        <f t="shared" si="56"/>
        <v>11.40353782482458</v>
      </c>
      <c r="AB56" s="173">
        <f t="shared" si="56"/>
        <v>9.6185762574321316</v>
      </c>
      <c r="AD56" s="68">
        <f t="shared" si="31"/>
        <v>-18.451380654811757</v>
      </c>
      <c r="AE56" s="69">
        <f t="shared" si="32"/>
        <v>50.059568968074707</v>
      </c>
      <c r="AF56" s="69">
        <f t="shared" si="33"/>
        <v>31.608188313262946</v>
      </c>
    </row>
    <row r="57" spans="1:32" x14ac:dyDescent="0.2">
      <c r="A57" t="str">
        <f t="shared" si="19"/>
        <v>42 Secretarial and related occupations</v>
      </c>
      <c r="B57" s="173">
        <f t="shared" si="52"/>
        <v>2.1081372989812679</v>
      </c>
      <c r="C57" s="173">
        <f t="shared" si="52"/>
        <v>1.8745548567106443</v>
      </c>
      <c r="D57" s="173">
        <f t="shared" si="52"/>
        <v>1.8580878357814843</v>
      </c>
      <c r="E57" s="173">
        <f t="shared" si="52"/>
        <v>1.8874402882386758</v>
      </c>
      <c r="F57" s="173">
        <f t="shared" si="52"/>
        <v>1.6291195566678844</v>
      </c>
      <c r="H57" s="68">
        <f t="shared" si="21"/>
        <v>-4.6477441459602469</v>
      </c>
      <c r="I57" s="69">
        <f t="shared" si="22"/>
        <v>52.843988766168771</v>
      </c>
      <c r="J57" s="69">
        <f t="shared" si="23"/>
        <v>48.196244620208532</v>
      </c>
      <c r="L57" t="str">
        <f t="shared" si="24"/>
        <v>42 Secretarial and related occupations</v>
      </c>
      <c r="M57" s="173">
        <f t="shared" ref="M57:Q57" si="57">M20/M$35*100</f>
        <v>0.42251472949120716</v>
      </c>
      <c r="N57" s="173">
        <f t="shared" si="57"/>
        <v>0.30788670905470522</v>
      </c>
      <c r="O57" s="173">
        <f t="shared" si="57"/>
        <v>0.29277680272871415</v>
      </c>
      <c r="P57" s="173">
        <f t="shared" si="57"/>
        <v>0.40519997036916244</v>
      </c>
      <c r="Q57" s="173">
        <f t="shared" si="57"/>
        <v>0.48474080113470286</v>
      </c>
      <c r="S57" s="68">
        <f t="shared" si="26"/>
        <v>76.964505006256331</v>
      </c>
      <c r="T57" s="69">
        <f t="shared" si="27"/>
        <v>49.875184887805624</v>
      </c>
      <c r="U57" s="69">
        <f t="shared" si="28"/>
        <v>126.83968989406196</v>
      </c>
      <c r="W57" t="str">
        <f t="shared" si="29"/>
        <v>42 Secretarial and related occupations</v>
      </c>
      <c r="X57" s="173">
        <f t="shared" ref="X57:AB57" si="58">X20/X$35*100</f>
        <v>4.050130631658984</v>
      </c>
      <c r="Y57" s="173">
        <f t="shared" si="58"/>
        <v>3.5888138353158161</v>
      </c>
      <c r="Z57" s="173">
        <f t="shared" si="58"/>
        <v>3.5350703453369476</v>
      </c>
      <c r="AA57" s="173">
        <f t="shared" si="58"/>
        <v>3.4546211346431681</v>
      </c>
      <c r="AB57" s="173">
        <f t="shared" si="58"/>
        <v>2.8122720328283277</v>
      </c>
      <c r="AD57" s="68">
        <f t="shared" si="31"/>
        <v>-11.889132460227453</v>
      </c>
      <c r="AE57" s="69">
        <f t="shared" si="32"/>
        <v>53.10740831330115</v>
      </c>
      <c r="AF57" s="69">
        <f t="shared" si="33"/>
        <v>41.218275853073692</v>
      </c>
    </row>
    <row r="58" spans="1:32" x14ac:dyDescent="0.2">
      <c r="A58" t="str">
        <f t="shared" si="19"/>
        <v>51 Skilled agricultural and related trades</v>
      </c>
      <c r="B58" s="173">
        <f t="shared" si="52"/>
        <v>1.377687634296902</v>
      </c>
      <c r="C58" s="173">
        <f t="shared" si="52"/>
        <v>1.2921678675079182</v>
      </c>
      <c r="D58" s="173">
        <f t="shared" si="52"/>
        <v>1.4111457406382759</v>
      </c>
      <c r="E58" s="173">
        <f t="shared" si="52"/>
        <v>1.3668691377930451</v>
      </c>
      <c r="F58" s="173">
        <f t="shared" si="52"/>
        <v>1.4134231541515734</v>
      </c>
      <c r="H58" s="68">
        <f t="shared" si="21"/>
        <v>8.9292685341457556</v>
      </c>
      <c r="I58" s="69">
        <f t="shared" si="22"/>
        <v>55.158137216351975</v>
      </c>
      <c r="J58" s="69">
        <f t="shared" si="23"/>
        <v>64.087405750497737</v>
      </c>
      <c r="L58" t="str">
        <f t="shared" si="24"/>
        <v>51 Skilled agricultural and related trades</v>
      </c>
      <c r="M58" s="173">
        <f t="shared" ref="M58:Q58" si="59">M21/M$35*100</f>
        <v>2.3155828827496236</v>
      </c>
      <c r="N58" s="173">
        <f t="shared" si="59"/>
        <v>2.1719153168403005</v>
      </c>
      <c r="O58" s="173">
        <f t="shared" si="59"/>
        <v>2.383371168116414</v>
      </c>
      <c r="P58" s="173">
        <f t="shared" si="59"/>
        <v>2.3057196328146667</v>
      </c>
      <c r="Q58" s="173">
        <f t="shared" si="59"/>
        <v>2.3433055800371112</v>
      </c>
      <c r="S58" s="68">
        <f t="shared" si="26"/>
        <v>5.0873640281919217</v>
      </c>
      <c r="T58" s="69">
        <f t="shared" si="27"/>
        <v>51.366769524102793</v>
      </c>
      <c r="U58" s="69">
        <f t="shared" si="28"/>
        <v>56.454133552294714</v>
      </c>
      <c r="W58" t="str">
        <f t="shared" si="29"/>
        <v>51 Skilled agricultural and related trades</v>
      </c>
      <c r="X58" s="173">
        <f t="shared" ref="X58:AB58" si="60">X21/X$35*100</f>
        <v>0.29714543451114722</v>
      </c>
      <c r="Y58" s="173">
        <f t="shared" si="60"/>
        <v>0.32954220477296764</v>
      </c>
      <c r="Z58" s="173">
        <f t="shared" si="60"/>
        <v>0.36956039255176454</v>
      </c>
      <c r="AA58" s="173">
        <f t="shared" si="60"/>
        <v>0.37421734192899769</v>
      </c>
      <c r="AB58" s="173">
        <f t="shared" si="60"/>
        <v>0.45203454971880558</v>
      </c>
      <c r="AD58" s="68">
        <f t="shared" si="31"/>
        <v>35.474145341524114</v>
      </c>
      <c r="AE58" s="69">
        <f t="shared" si="32"/>
        <v>81.353839937818933</v>
      </c>
      <c r="AF58" s="69">
        <f t="shared" si="33"/>
        <v>116.82798527934304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4.3484512859340487</v>
      </c>
      <c r="C59" s="173">
        <f t="shared" si="52"/>
        <v>4.0849289191171234</v>
      </c>
      <c r="D59" s="173">
        <f t="shared" si="52"/>
        <v>3.68407891304637</v>
      </c>
      <c r="E59" s="173">
        <f t="shared" si="52"/>
        <v>3.5125281995108941</v>
      </c>
      <c r="F59" s="173">
        <f t="shared" si="52"/>
        <v>3.2013991693672179</v>
      </c>
      <c r="H59" s="68">
        <f t="shared" si="21"/>
        <v>-5.4949189757671792</v>
      </c>
      <c r="I59" s="69">
        <f t="shared" si="22"/>
        <v>37.701833039733671</v>
      </c>
      <c r="J59" s="69">
        <f t="shared" si="23"/>
        <v>32.206914063966487</v>
      </c>
      <c r="L59" t="str">
        <f t="shared" si="24"/>
        <v>52 Skilled metal, electrical and electronic trades</v>
      </c>
      <c r="M59" s="173">
        <f t="shared" ref="M59:Q59" si="61">M22/M$35*100</f>
        <v>7.9751189952800488</v>
      </c>
      <c r="N59" s="173">
        <f t="shared" si="61"/>
        <v>7.5737889358287891</v>
      </c>
      <c r="O59" s="173">
        <f t="shared" si="61"/>
        <v>6.9269641592668725</v>
      </c>
      <c r="P59" s="173">
        <f t="shared" si="61"/>
        <v>6.4082211901477182</v>
      </c>
      <c r="Q59" s="173">
        <f t="shared" si="61"/>
        <v>5.7099921006677441</v>
      </c>
      <c r="S59" s="68">
        <f t="shared" si="26"/>
        <v>-11.893931993170719</v>
      </c>
      <c r="T59" s="69">
        <f t="shared" si="27"/>
        <v>34.77566133759106</v>
      </c>
      <c r="U59" s="69">
        <f t="shared" si="28"/>
        <v>22.881729344420336</v>
      </c>
      <c r="W59" t="str">
        <f t="shared" si="29"/>
        <v>52 Skilled metal, electrical and electronic trades</v>
      </c>
      <c r="X59" s="173">
        <f t="shared" ref="X59:AB59" si="62">X22/X$35*100</f>
        <v>0.17019416072353477</v>
      </c>
      <c r="Y59" s="173">
        <f t="shared" si="62"/>
        <v>0.26739447974456593</v>
      </c>
      <c r="Z59" s="173">
        <f t="shared" si="62"/>
        <v>0.20984170167171937</v>
      </c>
      <c r="AA59" s="173">
        <f t="shared" si="62"/>
        <v>0.45089606247894143</v>
      </c>
      <c r="AB59" s="173">
        <f t="shared" si="62"/>
        <v>0.60781035622646906</v>
      </c>
      <c r="AD59" s="68">
        <f t="shared" si="31"/>
        <v>220.80897220015072</v>
      </c>
      <c r="AE59" s="69">
        <f t="shared" si="32"/>
        <v>141.18717377004955</v>
      </c>
      <c r="AF59" s="69">
        <f t="shared" si="33"/>
        <v>361.9961459702003</v>
      </c>
    </row>
    <row r="60" spans="1:32" x14ac:dyDescent="0.2">
      <c r="A60" t="str">
        <f t="shared" si="19"/>
        <v>53 Skilled construction and building trades</v>
      </c>
      <c r="B60" s="173">
        <f t="shared" si="52"/>
        <v>3.5951902262733806</v>
      </c>
      <c r="C60" s="173">
        <f t="shared" si="52"/>
        <v>3.6864944704483706</v>
      </c>
      <c r="D60" s="173">
        <f t="shared" si="52"/>
        <v>3.0136792451262417</v>
      </c>
      <c r="E60" s="173">
        <f t="shared" si="52"/>
        <v>3.0994772164089381</v>
      </c>
      <c r="F60" s="173">
        <f t="shared" si="52"/>
        <v>2.8618685152243062</v>
      </c>
      <c r="H60" s="68">
        <f t="shared" si="21"/>
        <v>3.2754045103155263</v>
      </c>
      <c r="I60" s="69">
        <f t="shared" si="22"/>
        <v>44.816123865917803</v>
      </c>
      <c r="J60" s="69">
        <f t="shared" si="23"/>
        <v>48.09152837623332</v>
      </c>
      <c r="L60" t="str">
        <f t="shared" si="24"/>
        <v>53 Skilled construction and building trades</v>
      </c>
      <c r="M60" s="173">
        <f t="shared" ref="M60:Q60" si="63">M23/M$35*100</f>
        <v>6.6192086518722197</v>
      </c>
      <c r="N60" s="173">
        <f t="shared" si="63"/>
        <v>6.9353320955484881</v>
      </c>
      <c r="O60" s="173">
        <f t="shared" si="63"/>
        <v>5.6780508076676517</v>
      </c>
      <c r="P60" s="173">
        <f t="shared" si="63"/>
        <v>5.8689365909900433</v>
      </c>
      <c r="Q60" s="173">
        <f t="shared" si="63"/>
        <v>5.4444524664319838</v>
      </c>
      <c r="S60" s="68">
        <f t="shared" si="26"/>
        <v>2.4868604540300607</v>
      </c>
      <c r="T60" s="69">
        <f t="shared" si="27"/>
        <v>44.331558591494343</v>
      </c>
      <c r="U60" s="69">
        <f t="shared" si="28"/>
        <v>46.818419045524401</v>
      </c>
      <c r="W60" t="str">
        <f t="shared" si="29"/>
        <v>53 Skilled construction and building trades</v>
      </c>
      <c r="X60" s="173">
        <f t="shared" ref="X60:AB60" si="64">X23/X$35*100</f>
        <v>0.11124089698543545</v>
      </c>
      <c r="Y60" s="173">
        <f t="shared" si="64"/>
        <v>0.1315941699660555</v>
      </c>
      <c r="Z60" s="173">
        <f t="shared" si="64"/>
        <v>0.15922769205379667</v>
      </c>
      <c r="AA60" s="173">
        <f t="shared" si="64"/>
        <v>0.17131257642850689</v>
      </c>
      <c r="AB60" s="173">
        <f t="shared" si="64"/>
        <v>0.191781726222405</v>
      </c>
      <c r="AD60" s="68">
        <f t="shared" si="31"/>
        <v>33.400922519326514</v>
      </c>
      <c r="AE60" s="69">
        <f t="shared" si="32"/>
        <v>63.328443862281816</v>
      </c>
      <c r="AF60" s="69">
        <f t="shared" si="33"/>
        <v>96.72936638160833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1.9850881346834306</v>
      </c>
      <c r="C61" s="173">
        <f t="shared" si="52"/>
        <v>1.798795579359121</v>
      </c>
      <c r="D61" s="173">
        <f t="shared" si="52"/>
        <v>1.7649168635003658</v>
      </c>
      <c r="E61" s="173">
        <f t="shared" si="52"/>
        <v>1.7337378186531107</v>
      </c>
      <c r="F61" s="173">
        <f t="shared" si="52"/>
        <v>1.5743644422337828</v>
      </c>
      <c r="H61" s="68">
        <f t="shared" si="21"/>
        <v>-2.9880409448078531</v>
      </c>
      <c r="I61" s="69">
        <f t="shared" si="22"/>
        <v>44.503500207711404</v>
      </c>
      <c r="J61" s="69">
        <f t="shared" si="23"/>
        <v>41.515459262903555</v>
      </c>
      <c r="L61" t="str">
        <f t="shared" si="24"/>
        <v>54 Textiles, printing and other skilled trades</v>
      </c>
      <c r="M61" s="173">
        <f t="shared" ref="M61:Q61" si="65">M24/M$35*100</f>
        <v>2.2449454833752172</v>
      </c>
      <c r="N61" s="173">
        <f t="shared" si="65"/>
        <v>2.0466303437048952</v>
      </c>
      <c r="O61" s="173">
        <f t="shared" si="65"/>
        <v>1.8680866899836817</v>
      </c>
      <c r="P61" s="173">
        <f t="shared" si="65"/>
        <v>1.8088818501462485</v>
      </c>
      <c r="Q61" s="173">
        <f t="shared" si="65"/>
        <v>1.6179098733360722</v>
      </c>
      <c r="S61" s="68">
        <f t="shared" si="26"/>
        <v>-7.4299384878826924</v>
      </c>
      <c r="T61" s="69">
        <f t="shared" si="27"/>
        <v>30.776912541668832</v>
      </c>
      <c r="U61" s="69">
        <f t="shared" si="28"/>
        <v>23.346974053786141</v>
      </c>
      <c r="W61" t="str">
        <f t="shared" si="29"/>
        <v>54 Textiles, printing and other skilled trades</v>
      </c>
      <c r="X61" s="173">
        <f t="shared" ref="X61:AB61" si="66">X24/X$35*100</f>
        <v>1.6857083994207389</v>
      </c>
      <c r="Y61" s="173">
        <f t="shared" si="66"/>
        <v>1.5276130889089825</v>
      </c>
      <c r="Z61" s="173">
        <f t="shared" si="66"/>
        <v>1.6543867574236382</v>
      </c>
      <c r="AA61" s="173">
        <f t="shared" si="66"/>
        <v>1.6542876205590973</v>
      </c>
      <c r="AB61" s="173">
        <f t="shared" si="66"/>
        <v>1.5293436094150721</v>
      </c>
      <c r="AD61" s="68">
        <f t="shared" si="31"/>
        <v>2.3854485553253433</v>
      </c>
      <c r="AE61" s="69">
        <f t="shared" si="32"/>
        <v>61.108942809855748</v>
      </c>
      <c r="AF61" s="69">
        <f t="shared" si="33"/>
        <v>63.494391365181087</v>
      </c>
    </row>
    <row r="62" spans="1:32" x14ac:dyDescent="0.2">
      <c r="A62" t="str">
        <f t="shared" si="19"/>
        <v>61 Caring personal service occupations</v>
      </c>
      <c r="B62" s="173">
        <f t="shared" si="52"/>
        <v>7.039854803556957</v>
      </c>
      <c r="C62" s="173">
        <f t="shared" si="52"/>
        <v>6.8524113816213399</v>
      </c>
      <c r="D62" s="173">
        <f t="shared" si="52"/>
        <v>6.6117107557198356</v>
      </c>
      <c r="E62" s="173">
        <f t="shared" si="52"/>
        <v>6.9679185923204754</v>
      </c>
      <c r="F62" s="173">
        <f t="shared" si="52"/>
        <v>7.3179039133412065</v>
      </c>
      <c r="H62" s="68">
        <f t="shared" si="21"/>
        <v>20.369681594009219</v>
      </c>
      <c r="I62" s="69">
        <f t="shared" si="22"/>
        <v>62.982604541294293</v>
      </c>
      <c r="J62" s="69">
        <f t="shared" si="23"/>
        <v>83.352286135303515</v>
      </c>
      <c r="L62" t="str">
        <f t="shared" si="24"/>
        <v>61 Caring personal service occupations</v>
      </c>
      <c r="M62" s="173">
        <f t="shared" ref="M62:Q62" si="67">M25/M$35*100</f>
        <v>1.4227770163740017</v>
      </c>
      <c r="N62" s="173">
        <f t="shared" si="67"/>
        <v>1.3353815359607695</v>
      </c>
      <c r="O62" s="173">
        <f t="shared" si="67"/>
        <v>1.3503672572540695</v>
      </c>
      <c r="P62" s="173">
        <f t="shared" si="67"/>
        <v>1.6426391186823783</v>
      </c>
      <c r="Q62" s="173">
        <f t="shared" si="67"/>
        <v>1.9017469568123138</v>
      </c>
      <c r="S62" s="68">
        <f t="shared" si="26"/>
        <v>50.526888365799216</v>
      </c>
      <c r="T62" s="69">
        <f t="shared" si="27"/>
        <v>57.808382580289383</v>
      </c>
      <c r="U62" s="69">
        <f t="shared" si="28"/>
        <v>108.33527094608861</v>
      </c>
      <c r="W62" t="str">
        <f t="shared" si="29"/>
        <v>61 Caring personal service occupations</v>
      </c>
      <c r="X62" s="173">
        <f t="shared" ref="X62:AB62" si="68">X25/X$35*100</f>
        <v>13.511248702335504</v>
      </c>
      <c r="Y62" s="173">
        <f t="shared" si="68"/>
        <v>12.889183088703597</v>
      </c>
      <c r="Z62" s="173">
        <f t="shared" si="68"/>
        <v>12.248405851698882</v>
      </c>
      <c r="AA62" s="173">
        <f t="shared" si="68"/>
        <v>12.598365890388989</v>
      </c>
      <c r="AB62" s="173">
        <f t="shared" si="68"/>
        <v>12.917570530190556</v>
      </c>
      <c r="AD62" s="68">
        <f t="shared" si="31"/>
        <v>16.807702787895849</v>
      </c>
      <c r="AE62" s="69">
        <f t="shared" si="32"/>
        <v>63.593750961541218</v>
      </c>
      <c r="AF62" s="69">
        <f t="shared" si="33"/>
        <v>80.401453749437081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2.1478265844549997</v>
      </c>
      <c r="C63" s="173">
        <f t="shared" si="52"/>
        <v>2.2727304581151393</v>
      </c>
      <c r="D63" s="173">
        <f t="shared" si="52"/>
        <v>2.0214397671499422</v>
      </c>
      <c r="E63" s="173">
        <f t="shared" si="52"/>
        <v>2.1245174846161516</v>
      </c>
      <c r="F63" s="173">
        <f t="shared" si="52"/>
        <v>2.2136952877963521</v>
      </c>
      <c r="H63" s="68">
        <f t="shared" si="21"/>
        <v>19.097128494568118</v>
      </c>
      <c r="I63" s="69">
        <f t="shared" si="22"/>
        <v>57.184471526876713</v>
      </c>
      <c r="J63" s="69">
        <f t="shared" si="23"/>
        <v>76.281600021444831</v>
      </c>
      <c r="L63" t="str">
        <f t="shared" si="24"/>
        <v>62 Leisure, travel and related personal service occupations</v>
      </c>
      <c r="M63" s="173">
        <f t="shared" ref="M63:Q63" si="69">M26/M$35*100</f>
        <v>1.0981768678047179</v>
      </c>
      <c r="N63" s="173">
        <f t="shared" si="69"/>
        <v>1.2376256356116109</v>
      </c>
      <c r="O63" s="173">
        <f t="shared" si="69"/>
        <v>1.2426057789267415</v>
      </c>
      <c r="P63" s="173">
        <f t="shared" si="69"/>
        <v>1.3021846341228704</v>
      </c>
      <c r="Q63" s="173">
        <f t="shared" si="69"/>
        <v>1.4242410082249282</v>
      </c>
      <c r="S63" s="68">
        <f t="shared" si="26"/>
        <v>22.507695491540002</v>
      </c>
      <c r="T63" s="69">
        <f t="shared" si="27"/>
        <v>48.905841018779249</v>
      </c>
      <c r="U63" s="69">
        <f t="shared" si="28"/>
        <v>71.413536510319247</v>
      </c>
      <c r="W63" t="str">
        <f t="shared" si="29"/>
        <v>62 Leisure, travel and related personal service occupations</v>
      </c>
      <c r="X63" s="173">
        <f t="shared" ref="X63:AB63" si="70">X26/X$35*100</f>
        <v>3.3571202829835936</v>
      </c>
      <c r="Y63" s="173">
        <f t="shared" si="70"/>
        <v>3.4053492187819181</v>
      </c>
      <c r="Z63" s="173">
        <f t="shared" si="70"/>
        <v>2.8558368604550415</v>
      </c>
      <c r="AA63" s="173">
        <f t="shared" si="70"/>
        <v>2.9939745336017305</v>
      </c>
      <c r="AB63" s="173">
        <f t="shared" si="70"/>
        <v>3.0298977742320679</v>
      </c>
      <c r="AD63" s="68">
        <f t="shared" si="31"/>
        <v>17.507284736286525</v>
      </c>
      <c r="AE63" s="69">
        <f t="shared" si="32"/>
        <v>61.043574442053469</v>
      </c>
      <c r="AF63" s="69">
        <f t="shared" si="33"/>
        <v>78.550859178339977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9.0309137346457721E-2</v>
      </c>
      <c r="C64" s="173">
        <f t="shared" si="52"/>
        <v>6.931635352856641E-2</v>
      </c>
      <c r="D64" s="173">
        <f t="shared" si="52"/>
        <v>9.2658397547556434E-2</v>
      </c>
      <c r="E64" s="173">
        <f t="shared" si="52"/>
        <v>7.0225400290981177E-2</v>
      </c>
      <c r="F64" s="173">
        <f t="shared" si="52"/>
        <v>6.9520733824892378E-2</v>
      </c>
      <c r="H64" s="68">
        <f t="shared" si="21"/>
        <v>-18.403070300442621</v>
      </c>
      <c r="I64" s="69">
        <f t="shared" si="22"/>
        <v>37.899947440022316</v>
      </c>
      <c r="J64" s="69">
        <f t="shared" si="23"/>
        <v>19.496877139579698</v>
      </c>
      <c r="L64" t="str">
        <f t="shared" si="24"/>
        <v>63 Community and civil enforcement occupations</v>
      </c>
      <c r="M64" s="173">
        <f t="shared" ref="M64:Q64" si="71">M27/M$35*100</f>
        <v>0.13190195100672966</v>
      </c>
      <c r="N64" s="173">
        <f t="shared" si="71"/>
        <v>8.9602891880582305E-2</v>
      </c>
      <c r="O64" s="173">
        <f t="shared" si="71"/>
        <v>0.14103788098651537</v>
      </c>
      <c r="P64" s="173">
        <f t="shared" si="71"/>
        <v>8.7928045357943976E-2</v>
      </c>
      <c r="Q64" s="173">
        <f t="shared" si="71"/>
        <v>9.277562806504866E-2</v>
      </c>
      <c r="S64" s="68">
        <f t="shared" si="26"/>
        <v>-29.690925389731593</v>
      </c>
      <c r="T64" s="69">
        <f t="shared" si="27"/>
        <v>27.215780700205634</v>
      </c>
      <c r="U64" s="69">
        <f t="shared" si="28"/>
        <v>-2.4751446895259646</v>
      </c>
      <c r="W64" t="str">
        <f t="shared" si="29"/>
        <v>63 Community and civil enforcement occupations</v>
      </c>
      <c r="X64" s="173">
        <f t="shared" ref="X64:AB64" si="72">X27/X$35*100</f>
        <v>4.2390363430188781E-2</v>
      </c>
      <c r="Y64" s="173">
        <f t="shared" si="72"/>
        <v>4.711868482202243E-2</v>
      </c>
      <c r="Z64" s="173">
        <f t="shared" si="72"/>
        <v>4.0827454153364653E-2</v>
      </c>
      <c r="AA64" s="173">
        <f t="shared" si="72"/>
        <v>5.150829622548285E-2</v>
      </c>
      <c r="AB64" s="173">
        <f t="shared" si="72"/>
        <v>4.5477919704080695E-2</v>
      </c>
      <c r="AD64" s="68">
        <f t="shared" si="31"/>
        <v>23.372538403844597</v>
      </c>
      <c r="AE64" s="69">
        <f t="shared" si="32"/>
        <v>77.441345298458302</v>
      </c>
      <c r="AF64" s="69">
        <f t="shared" si="33"/>
        <v>100.81388370230289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7.7324003530645431</v>
      </c>
      <c r="C65" s="173">
        <f t="shared" si="73"/>
        <v>6.9826137123622676</v>
      </c>
      <c r="D65" s="173">
        <f t="shared" si="73"/>
        <v>7.0282261917230358</v>
      </c>
      <c r="E65" s="173">
        <f t="shared" si="73"/>
        <v>6.3552953596776627</v>
      </c>
      <c r="F65" s="173">
        <f t="shared" si="73"/>
        <v>5.69099053559769</v>
      </c>
      <c r="H65" s="68">
        <f t="shared" si="21"/>
        <v>-11.938437224913665</v>
      </c>
      <c r="I65" s="69">
        <f t="shared" si="22"/>
        <v>43.023462958769016</v>
      </c>
      <c r="J65" s="69">
        <f t="shared" si="23"/>
        <v>31.08502573385535</v>
      </c>
      <c r="L65" t="str">
        <f t="shared" si="24"/>
        <v>71 Sales occupations</v>
      </c>
      <c r="M65" s="173">
        <f t="shared" ref="M65:Q65" si="74">M28/M$35*100</f>
        <v>5.4121943027828365</v>
      </c>
      <c r="N65" s="173">
        <f t="shared" si="74"/>
        <v>5.1436094833226713</v>
      </c>
      <c r="O65" s="173">
        <f t="shared" si="74"/>
        <v>5.2499819857920436</v>
      </c>
      <c r="P65" s="173">
        <f t="shared" si="74"/>
        <v>4.8408786516469435</v>
      </c>
      <c r="Q65" s="173">
        <f t="shared" si="74"/>
        <v>4.5784727536340792</v>
      </c>
      <c r="S65" s="68">
        <f t="shared" si="26"/>
        <v>-6.7870883667574073</v>
      </c>
      <c r="T65" s="69">
        <f t="shared" si="27"/>
        <v>31.777946716280631</v>
      </c>
      <c r="U65" s="69">
        <f t="shared" si="28"/>
        <v>24.990858349523226</v>
      </c>
      <c r="W65" t="str">
        <f t="shared" si="29"/>
        <v>71 Sales occupations</v>
      </c>
      <c r="X65" s="173">
        <f t="shared" ref="X65:AB65" si="75">X28/X$35*100</f>
        <v>10.405492634599826</v>
      </c>
      <c r="Y65" s="173">
        <f t="shared" si="75"/>
        <v>8.9948646897251798</v>
      </c>
      <c r="Z65" s="173">
        <f t="shared" si="75"/>
        <v>8.9333328242679872</v>
      </c>
      <c r="AA65" s="173">
        <f t="shared" si="75"/>
        <v>7.9564964804999763</v>
      </c>
      <c r="AB65" s="173">
        <f t="shared" si="75"/>
        <v>6.8412025280332616</v>
      </c>
      <c r="AD65" s="68">
        <f t="shared" si="31"/>
        <v>-15.181782222225756</v>
      </c>
      <c r="AE65" s="69">
        <f t="shared" si="32"/>
        <v>50.103761702178041</v>
      </c>
      <c r="AF65" s="69">
        <f t="shared" si="33"/>
        <v>34.921979479952284</v>
      </c>
    </row>
    <row r="66" spans="1:32" x14ac:dyDescent="0.2">
      <c r="A66" t="str">
        <f t="shared" si="19"/>
        <v>72 Customer service occupations</v>
      </c>
      <c r="B66" s="173">
        <f t="shared" si="73"/>
        <v>1.5994211831842589</v>
      </c>
      <c r="C66" s="173">
        <f t="shared" si="73"/>
        <v>1.6059484926928955</v>
      </c>
      <c r="D66" s="173">
        <f t="shared" si="73"/>
        <v>1.6897625870847026</v>
      </c>
      <c r="E66" s="173">
        <f t="shared" si="73"/>
        <v>2.0967050176749011</v>
      </c>
      <c r="F66" s="173">
        <f t="shared" si="73"/>
        <v>2.261602534770379</v>
      </c>
      <c r="H66" s="68">
        <f t="shared" si="21"/>
        <v>45.557586906782511</v>
      </c>
      <c r="I66" s="69">
        <f t="shared" si="22"/>
        <v>60.977252823322992</v>
      </c>
      <c r="J66" s="69">
        <f t="shared" si="23"/>
        <v>106.53483973010549</v>
      </c>
      <c r="L66" t="str">
        <f t="shared" si="24"/>
        <v>72 Customer service occupations</v>
      </c>
      <c r="M66" s="173">
        <f t="shared" ref="M66:Q66" si="76">M29/M$35*100</f>
        <v>1.1509888064974321</v>
      </c>
      <c r="N66" s="173">
        <f t="shared" si="76"/>
        <v>0.97764953577834279</v>
      </c>
      <c r="O66" s="173">
        <f t="shared" si="76"/>
        <v>1.1831833194555266</v>
      </c>
      <c r="P66" s="173">
        <f t="shared" si="76"/>
        <v>1.5759680627635033</v>
      </c>
      <c r="Q66" s="173">
        <f t="shared" si="76"/>
        <v>1.7832967059933262</v>
      </c>
      <c r="S66" s="68">
        <f t="shared" si="26"/>
        <v>61.09602414964229</v>
      </c>
      <c r="T66" s="69">
        <f t="shared" si="27"/>
        <v>49.020976680975103</v>
      </c>
      <c r="U66" s="69">
        <f t="shared" si="28"/>
        <v>110.1170008306174</v>
      </c>
      <c r="W66" t="str">
        <f t="shared" si="29"/>
        <v>72 Customer service occupations</v>
      </c>
      <c r="X66" s="173">
        <f t="shared" ref="X66:AB66" si="77">X29/X$35*100</f>
        <v>2.1160568176644587</v>
      </c>
      <c r="Y66" s="173">
        <f t="shared" si="77"/>
        <v>2.293437499060039</v>
      </c>
      <c r="Z66" s="173">
        <f t="shared" si="77"/>
        <v>2.2324819275730601</v>
      </c>
      <c r="AA66" s="173">
        <f t="shared" si="77"/>
        <v>2.647283066263638</v>
      </c>
      <c r="AB66" s="173">
        <f t="shared" si="77"/>
        <v>2.7561142713290283</v>
      </c>
      <c r="AD66" s="68">
        <f t="shared" si="31"/>
        <v>36.734931616407323</v>
      </c>
      <c r="AE66" s="69">
        <f t="shared" si="32"/>
        <v>67.765973034484446</v>
      </c>
      <c r="AF66" s="69">
        <f t="shared" si="33"/>
        <v>104.50090465089177</v>
      </c>
    </row>
    <row r="67" spans="1:32" x14ac:dyDescent="0.2">
      <c r="A67" t="str">
        <f t="shared" si="19"/>
        <v>81 Process, plant and machine operatives</v>
      </c>
      <c r="B67" s="173">
        <f t="shared" si="73"/>
        <v>2.538459561017226</v>
      </c>
      <c r="C67" s="173">
        <f t="shared" si="73"/>
        <v>2.3725749527648605</v>
      </c>
      <c r="D67" s="173">
        <f t="shared" si="73"/>
        <v>2.1043616688755917</v>
      </c>
      <c r="E67" s="173">
        <f t="shared" si="73"/>
        <v>2.4584880438286567</v>
      </c>
      <c r="F67" s="173">
        <f t="shared" si="73"/>
        <v>2.2936909984260416</v>
      </c>
      <c r="H67" s="68">
        <f t="shared" si="21"/>
        <v>18.53832408089152</v>
      </c>
      <c r="I67" s="69">
        <f t="shared" si="22"/>
        <v>45.564515532026768</v>
      </c>
      <c r="J67" s="69">
        <f t="shared" si="23"/>
        <v>64.102839612918288</v>
      </c>
      <c r="L67" t="str">
        <f t="shared" si="24"/>
        <v>81 Process, plant and machine operatives</v>
      </c>
      <c r="M67" s="173">
        <f t="shared" ref="M67:Q67" si="78">M30/M$35*100</f>
        <v>3.7610157533055091</v>
      </c>
      <c r="N67" s="173">
        <f t="shared" si="78"/>
        <v>3.5209120690014952</v>
      </c>
      <c r="O67" s="173">
        <f t="shared" si="78"/>
        <v>3.15478039792719</v>
      </c>
      <c r="P67" s="173">
        <f t="shared" si="78"/>
        <v>3.6216297198180514</v>
      </c>
      <c r="Q67" s="173">
        <f t="shared" si="78"/>
        <v>3.2915327147536919</v>
      </c>
      <c r="S67" s="68">
        <f t="shared" si="26"/>
        <v>11.517312685797259</v>
      </c>
      <c r="T67" s="69">
        <f t="shared" si="27"/>
        <v>40.377691509115493</v>
      </c>
      <c r="U67" s="69">
        <f t="shared" si="28"/>
        <v>51.895004194912751</v>
      </c>
      <c r="W67" t="str">
        <f t="shared" si="29"/>
        <v>81 Process, plant and machine operatives</v>
      </c>
      <c r="X67" s="173">
        <f t="shared" ref="X67:AB67" si="79">X30/X$35*100</f>
        <v>1.1299615869031423</v>
      </c>
      <c r="Y67" s="173">
        <f t="shared" si="79"/>
        <v>1.1160566435622545</v>
      </c>
      <c r="Z67" s="173">
        <f t="shared" si="79"/>
        <v>0.97900459981210453</v>
      </c>
      <c r="AA67" s="173">
        <f t="shared" si="79"/>
        <v>1.2286919478180822</v>
      </c>
      <c r="AB67" s="173">
        <f t="shared" si="79"/>
        <v>1.2620405140204767</v>
      </c>
      <c r="AD67" s="68">
        <f t="shared" si="31"/>
        <v>42.77717156174937</v>
      </c>
      <c r="AE67" s="69">
        <f t="shared" si="32"/>
        <v>63.471143128336237</v>
      </c>
      <c r="AF67" s="69">
        <f t="shared" si="33"/>
        <v>106.24831469008559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3.2069062387684846</v>
      </c>
      <c r="C68" s="173">
        <f t="shared" si="73"/>
        <v>3.2820334476064419</v>
      </c>
      <c r="D68" s="173">
        <f t="shared" si="73"/>
        <v>2.9774472012388054</v>
      </c>
      <c r="E68" s="173">
        <f t="shared" si="73"/>
        <v>3.05075403740965</v>
      </c>
      <c r="F68" s="173">
        <f t="shared" si="73"/>
        <v>2.9477486645988411</v>
      </c>
      <c r="H68" s="68">
        <f t="shared" si="21"/>
        <v>7.6689895856137964</v>
      </c>
      <c r="I68" s="69">
        <f t="shared" si="22"/>
        <v>56.42383145405018</v>
      </c>
      <c r="J68" s="69">
        <f t="shared" si="23"/>
        <v>64.092821039663974</v>
      </c>
      <c r="L68" t="str">
        <f t="shared" si="24"/>
        <v>82 Transport and mobile machine drivers and operatives</v>
      </c>
      <c r="M68" s="173">
        <f t="shared" ref="M68:Q68" si="80">M31/M$35*100</f>
        <v>5.5447279366220803</v>
      </c>
      <c r="N68" s="173">
        <f t="shared" si="80"/>
        <v>5.7712491351624964</v>
      </c>
      <c r="O68" s="173">
        <f t="shared" si="80"/>
        <v>5.2812641242277962</v>
      </c>
      <c r="P68" s="173">
        <f t="shared" si="80"/>
        <v>5.2959954492824926</v>
      </c>
      <c r="Q68" s="173">
        <f t="shared" si="80"/>
        <v>5.0859422470930689</v>
      </c>
      <c r="S68" s="68">
        <f t="shared" si="26"/>
        <v>2.9311416275867965</v>
      </c>
      <c r="T68" s="69">
        <f t="shared" si="27"/>
        <v>53.389593544481926</v>
      </c>
      <c r="U68" s="69">
        <f t="shared" si="28"/>
        <v>56.320735172068723</v>
      </c>
      <c r="W68" t="str">
        <f t="shared" si="29"/>
        <v>82 Transport and mobile machine drivers and operatives</v>
      </c>
      <c r="X68" s="173">
        <f t="shared" ref="X68:AB68" si="81">X31/X$35*100</f>
        <v>0.51351909956184028</v>
      </c>
      <c r="Y68" s="173">
        <f t="shared" si="81"/>
        <v>0.55831665508571904</v>
      </c>
      <c r="Z68" s="173">
        <f t="shared" si="81"/>
        <v>0.50927275955251106</v>
      </c>
      <c r="AA68" s="173">
        <f t="shared" si="81"/>
        <v>0.67684793472120919</v>
      </c>
      <c r="AB68" s="173">
        <f t="shared" si="81"/>
        <v>0.73710903204140354</v>
      </c>
      <c r="AD68" s="68">
        <f t="shared" si="31"/>
        <v>60.30663416563339</v>
      </c>
      <c r="AE68" s="69">
        <f t="shared" si="32"/>
        <v>90.134313105215028</v>
      </c>
      <c r="AF68" s="69">
        <f t="shared" si="33"/>
        <v>150.4409472708484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1.8014176401823165</v>
      </c>
      <c r="C69" s="173">
        <f t="shared" si="73"/>
        <v>1.5391742653110392</v>
      </c>
      <c r="D69" s="173">
        <f t="shared" si="73"/>
        <v>1.398792694804494</v>
      </c>
      <c r="E69" s="173">
        <f t="shared" si="73"/>
        <v>1.1811599730434017</v>
      </c>
      <c r="F69" s="173">
        <f t="shared" si="73"/>
        <v>1.0928424759178328</v>
      </c>
      <c r="H69" s="68">
        <f t="shared" si="21"/>
        <v>-15.033355763809869</v>
      </c>
      <c r="I69" s="69">
        <f t="shared" si="22"/>
        <v>34.506560052488538</v>
      </c>
      <c r="J69" s="69">
        <f t="shared" si="23"/>
        <v>19.473204288678673</v>
      </c>
      <c r="L69" t="str">
        <f t="shared" si="24"/>
        <v>91 Elementary trades and related occupations</v>
      </c>
      <c r="M69" s="173">
        <f t="shared" ref="M69:Q70" si="82">M32/M$35*100</f>
        <v>2.497701119782719</v>
      </c>
      <c r="N69" s="173">
        <f t="shared" si="82"/>
        <v>2.1845726954808757</v>
      </c>
      <c r="O69" s="173">
        <f t="shared" si="82"/>
        <v>2.0323064418671684</v>
      </c>
      <c r="P69" s="173">
        <f t="shared" si="82"/>
        <v>1.6929776204781892</v>
      </c>
      <c r="Q69" s="173">
        <f t="shared" si="82"/>
        <v>1.5704611656055072</v>
      </c>
      <c r="S69" s="68">
        <f t="shared" si="26"/>
        <v>-17.405474790459273</v>
      </c>
      <c r="T69" s="69">
        <f t="shared" si="27"/>
        <v>27.789620810178562</v>
      </c>
      <c r="U69" s="69">
        <f t="shared" si="28"/>
        <v>10.384146019719287</v>
      </c>
      <c r="W69" t="str">
        <f t="shared" si="29"/>
        <v>91 Elementary trades and related occupations</v>
      </c>
      <c r="X69" s="173">
        <f t="shared" ref="X69:AB70" si="83">X32/X$35*100</f>
        <v>0.99923457766750967</v>
      </c>
      <c r="Y69" s="173">
        <f t="shared" si="83"/>
        <v>0.83297489861574248</v>
      </c>
      <c r="Z69" s="173">
        <f t="shared" si="83"/>
        <v>0.72008319173844781</v>
      </c>
      <c r="AA69" s="173">
        <f t="shared" si="83"/>
        <v>0.64001235734197925</v>
      </c>
      <c r="AB69" s="173">
        <f t="shared" si="83"/>
        <v>0.59904116002290897</v>
      </c>
      <c r="AD69" s="68">
        <f t="shared" si="31"/>
        <v>-7.8608503660535343</v>
      </c>
      <c r="AE69" s="69">
        <f t="shared" si="32"/>
        <v>54.816368468773888</v>
      </c>
      <c r="AF69" s="69">
        <f t="shared" si="33"/>
        <v>46.955518102720347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9.3395507975536169</v>
      </c>
      <c r="C70" s="173">
        <f t="shared" si="73"/>
        <v>8.8306924964429978</v>
      </c>
      <c r="D70" s="173">
        <f t="shared" si="73"/>
        <v>8.332275732857962</v>
      </c>
      <c r="E70" s="173">
        <f t="shared" si="73"/>
        <v>8.4528794962126419</v>
      </c>
      <c r="F70" s="173">
        <f t="shared" si="73"/>
        <v>7.7752426190002595</v>
      </c>
      <c r="H70" s="68">
        <f t="shared" si="21"/>
        <v>1.4832977733195487</v>
      </c>
      <c r="I70" s="69">
        <f t="shared" si="22"/>
        <v>49.215042906072917</v>
      </c>
      <c r="J70" s="69">
        <f t="shared" si="23"/>
        <v>50.698340679392473</v>
      </c>
      <c r="L70" t="str">
        <f t="shared" si="24"/>
        <v>92 Elementary administration and service occupations</v>
      </c>
      <c r="M70" s="173">
        <f t="shared" si="82"/>
        <v>9.0896263063635097</v>
      </c>
      <c r="N70" s="173">
        <f t="shared" si="82"/>
        <v>8.0018763953250556</v>
      </c>
      <c r="O70" s="173">
        <f t="shared" si="82"/>
        <v>8.1280501769525149</v>
      </c>
      <c r="P70" s="173">
        <f t="shared" si="82"/>
        <v>8.5334183201801075</v>
      </c>
      <c r="Q70" s="173">
        <f t="shared" si="82"/>
        <v>7.741330861063056</v>
      </c>
      <c r="S70" s="68">
        <f t="shared" si="26"/>
        <v>1.7987643650182648</v>
      </c>
      <c r="T70" s="69">
        <f t="shared" si="27"/>
        <v>40.98703006481287</v>
      </c>
      <c r="U70" s="69">
        <f t="shared" si="28"/>
        <v>42.785794429831135</v>
      </c>
      <c r="W70" t="str">
        <f t="shared" si="29"/>
        <v>92 Elementary administration and service occupations</v>
      </c>
      <c r="X70" s="173">
        <f t="shared" si="83"/>
        <v>9.6274869609326501</v>
      </c>
      <c r="Y70" s="173">
        <f t="shared" si="83"/>
        <v>9.7375887303900477</v>
      </c>
      <c r="Z70" s="173">
        <f t="shared" si="83"/>
        <v>8.5510710253115949</v>
      </c>
      <c r="AA70" s="173">
        <f t="shared" si="83"/>
        <v>8.367725354342344</v>
      </c>
      <c r="AB70" s="173">
        <f t="shared" si="83"/>
        <v>7.8103033715529913</v>
      </c>
      <c r="AD70" s="68">
        <f t="shared" si="31"/>
        <v>1.1620448245972328</v>
      </c>
      <c r="AE70" s="69">
        <f t="shared" si="32"/>
        <v>57.59397575327192</v>
      </c>
      <c r="AF70" s="69">
        <f t="shared" si="33"/>
        <v>58.756020577869158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8.7537535176946424</v>
      </c>
      <c r="I72" s="67">
        <f>IF(D35&gt;0,I35/D35*100,0)</f>
        <v>50.542987825469069</v>
      </c>
      <c r="J72" s="67">
        <f>IF(D35&gt;0,(J35/D35)*100,0)</f>
        <v>59.296741343163696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6.884136534245787</v>
      </c>
      <c r="T72" s="67">
        <f t="shared" ref="T72" si="85">IF(O35&gt;0,T35/O35*100,0)</f>
        <v>41.90144815090855</v>
      </c>
      <c r="U72" s="67">
        <f t="shared" ref="U72" si="86">IF(O35&gt;0,(U35/O35)*100,0)</f>
        <v>48.785584685154319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10.756751589392087</v>
      </c>
      <c r="AE72" s="67">
        <f t="shared" ref="AE72" si="88">IF(Z35&gt;0,AE35/Z35*100,0)</f>
        <v>59.801027016315977</v>
      </c>
      <c r="AF72" s="67">
        <f t="shared" ref="AF72" si="89">IF(Z35&gt;0,(AF35/Z35)*100,0)</f>
        <v>70.557778605708094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Swindon and Wiltshire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Swindon and Wiltshire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Swindon and Wiltshire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4.3133435697485956</v>
      </c>
      <c r="C82" s="18">
        <f t="shared" ref="B82:E107" si="96">IF(AND(D$6-C$6 &lt;&gt; 0,C8&lt;&gt;0,D8&lt;&gt;0),(EXP(LN(D8/C8)/(D$6-C$6))-1)*100,0)</f>
        <v>3.391588751178487</v>
      </c>
      <c r="D82" s="18">
        <f t="shared" si="96"/>
        <v>-1.2952412094298649</v>
      </c>
      <c r="E82" s="18">
        <f t="shared" si="96"/>
        <v>0.89257351721103717</v>
      </c>
      <c r="F82" s="18">
        <f t="shared" ref="F82:F107" si="97">IF(AND(F$6-D$6 &lt;&gt; 0,D8&lt;&gt;0,F8&lt;&gt;0),(EXP(LN(F8/D8)/(F$6-D$6))-1)*100,0)</f>
        <v>0.15796618529826389</v>
      </c>
      <c r="H82" s="18">
        <f t="shared" ref="H82:H107" si="98">IF($F$6-$D$6 &lt;&gt; 0,(EXP(LN(1+(H45/100))/($F$6-$D$6))-1)*100,0)</f>
        <v>0.15796618529826389</v>
      </c>
      <c r="I82" s="18">
        <f t="shared" ref="I82:I107" si="99">IF(D8&gt;0,((1+(I8/D8))^(1/($F$6-$D$6))-1)*100,0)</f>
        <v>2.7170742757127941</v>
      </c>
      <c r="J82" s="18">
        <f t="shared" ref="J82:J107" si="100">IF($F$6-$D$6 &lt;&gt; 0,(EXP(LN(1+(J45/100))/($F$6-$D$6))-1)*100,0)</f>
        <v>2.826004636124857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2.974604944382353</v>
      </c>
      <c r="N82" s="18">
        <f t="shared" si="102"/>
        <v>1.1993845702171102</v>
      </c>
      <c r="O82" s="18">
        <f t="shared" si="102"/>
        <v>-1.8136667251233973</v>
      </c>
      <c r="P82" s="18">
        <f t="shared" si="102"/>
        <v>0.51796187242196812</v>
      </c>
      <c r="Q82" s="18">
        <f t="shared" ref="Q82:Q107" si="103">IF(AND(Q$6-O$6 &lt;&gt; 0,O8&lt;&gt;0,Q8&lt;&gt;0),(EXP(LN(Q8/O8)/(Q$6-O$6))-1)*100,0)</f>
        <v>-0.26533574033336116</v>
      </c>
      <c r="S82" s="18">
        <f t="shared" ref="S82:S107" si="104">IF($F$6-$D$6 &lt;&gt; 0,(EXP(LN(1+(S45/100))/($F$6-$D$6))-1)*100,0)</f>
        <v>-0.26533574033336116</v>
      </c>
      <c r="T82" s="18">
        <f t="shared" ref="T82:T107" si="105">IF(O8&gt;0,((1+(T8/O8))^(1/($F$6-$D$6))-1)*100,0)</f>
        <v>2.4430245857614219</v>
      </c>
      <c r="U82" s="18">
        <f t="shared" ref="U82:U107" si="106">IF($F$6-$D$6 &lt;&gt; 0,(EXP(LN(1+(U45/100))/($F$6-$D$6))-1)*100,0)</f>
        <v>2.2548462923812407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7.5377728710528835</v>
      </c>
      <c r="Y82" s="18">
        <f t="shared" si="108"/>
        <v>8.1314654609755834</v>
      </c>
      <c r="Z82" s="18">
        <f t="shared" si="108"/>
        <v>-0.27831950155937646</v>
      </c>
      <c r="AA82" s="18">
        <f t="shared" si="108"/>
        <v>1.5620746105095451</v>
      </c>
      <c r="AB82" s="18">
        <f t="shared" ref="AB82:AB107" si="109">IF(AND(AB$6-Z$6 &lt;&gt; 0,Z8&lt;&gt;0,AB8&lt;&gt;0),(EXP(LN(AB8/Z8)/(AB$6-Z$6))-1)*100,0)</f>
        <v>0.94486663919624014</v>
      </c>
      <c r="AD82" s="18">
        <f t="shared" ref="AD82:AD107" si="110">IF($F$6-$D$6 &lt;&gt; 0,(EXP(LN(1+(AD45/100))/($F$6-$D$6))-1)*100,0)</f>
        <v>0.94486663919624014</v>
      </c>
      <c r="AE82" s="18">
        <f t="shared" ref="AE82:AE107" si="111">IF(Z8&gt;0,((1+(AE8/Z8))^(1/($F$6-$D$6))-1)*100,0)</f>
        <v>3.242173596450626</v>
      </c>
      <c r="AF82" s="18">
        <f t="shared" ref="AF82:AF107" si="112">IF($F$6-$D$6 &lt;&gt; 0,(EXP(LN(1+(AF45/100))/($F$6-$D$6))-1)*100,0)</f>
        <v>3.8615984053548491</v>
      </c>
    </row>
    <row r="83" spans="1:32" x14ac:dyDescent="0.2">
      <c r="A83" t="str">
        <f t="shared" si="95"/>
        <v>12 Other managers and proprietors</v>
      </c>
      <c r="B83" s="18">
        <f t="shared" si="96"/>
        <v>2.2001336804539529</v>
      </c>
      <c r="C83" s="18">
        <f t="shared" si="96"/>
        <v>2.0340617343449496</v>
      </c>
      <c r="D83" s="18">
        <f t="shared" si="96"/>
        <v>4.3982716281642409</v>
      </c>
      <c r="E83" s="18">
        <f t="shared" si="96"/>
        <v>1.2828595233605133</v>
      </c>
      <c r="F83" s="18">
        <f t="shared" si="97"/>
        <v>2.3108609091462506</v>
      </c>
      <c r="H83" s="18">
        <f t="shared" si="98"/>
        <v>2.3108609091462506</v>
      </c>
      <c r="I83" s="18">
        <f t="shared" si="99"/>
        <v>3.6855626341937953</v>
      </c>
      <c r="J83" s="18">
        <f t="shared" si="100"/>
        <v>5.169032085099845</v>
      </c>
      <c r="L83" t="str">
        <f t="shared" si="101"/>
        <v>12 Other managers and proprietors</v>
      </c>
      <c r="M83" s="18">
        <f t="shared" si="102"/>
        <v>2.0036828843715382</v>
      </c>
      <c r="N83" s="18">
        <f t="shared" si="102"/>
        <v>-2.2039327022288613</v>
      </c>
      <c r="O83" s="18">
        <f t="shared" si="102"/>
        <v>5.0672731606808963</v>
      </c>
      <c r="P83" s="18">
        <f t="shared" si="102"/>
        <v>1.4797176809731694</v>
      </c>
      <c r="Q83" s="18">
        <f t="shared" si="103"/>
        <v>2.6617478284967078</v>
      </c>
      <c r="S83" s="18">
        <f t="shared" si="104"/>
        <v>2.6617478284967078</v>
      </c>
      <c r="T83" s="18">
        <f t="shared" si="105"/>
        <v>3.4998180736904416</v>
      </c>
      <c r="U83" s="18">
        <f t="shared" si="106"/>
        <v>5.2624959476367028</v>
      </c>
      <c r="W83" t="str">
        <f t="shared" si="107"/>
        <v>12 Other managers and proprietors</v>
      </c>
      <c r="X83" s="18">
        <f t="shared" si="108"/>
        <v>2.517334548611605</v>
      </c>
      <c r="Y83" s="18">
        <f t="shared" si="108"/>
        <v>8.791606390418627</v>
      </c>
      <c r="Z83" s="18">
        <f t="shared" si="108"/>
        <v>3.4083898517122124</v>
      </c>
      <c r="AA83" s="18">
        <f t="shared" si="108"/>
        <v>0.97033028013946421</v>
      </c>
      <c r="AB83" s="18">
        <f t="shared" si="109"/>
        <v>1.7765620392988568</v>
      </c>
      <c r="AD83" s="18">
        <f t="shared" si="110"/>
        <v>1.7765620392988568</v>
      </c>
      <c r="AE83" s="18">
        <f t="shared" si="111"/>
        <v>3.9439323913884827</v>
      </c>
      <c r="AF83" s="18">
        <f t="shared" si="112"/>
        <v>5.0330036109409004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3.066011881978481</v>
      </c>
      <c r="C84" s="18">
        <f t="shared" si="96"/>
        <v>3.0536373268704065</v>
      </c>
      <c r="D84" s="18">
        <f t="shared" si="96"/>
        <v>1.3072051762353709</v>
      </c>
      <c r="E84" s="18">
        <f t="shared" si="96"/>
        <v>1.1021831013094729</v>
      </c>
      <c r="F84" s="18">
        <f t="shared" si="97"/>
        <v>1.1704776495805369</v>
      </c>
      <c r="H84" s="18">
        <f t="shared" si="98"/>
        <v>1.1704776495805369</v>
      </c>
      <c r="I84" s="18">
        <f t="shared" si="99"/>
        <v>2.3107211379746584</v>
      </c>
      <c r="J84" s="18">
        <f t="shared" si="100"/>
        <v>3.1804202492710987</v>
      </c>
      <c r="L84" t="str">
        <f t="shared" si="101"/>
        <v>21 Science, research, engineering and technology professionals</v>
      </c>
      <c r="M84" s="18">
        <f t="shared" si="102"/>
        <v>3.0279571128041693</v>
      </c>
      <c r="N84" s="18">
        <f t="shared" si="102"/>
        <v>-1.1053026633039087</v>
      </c>
      <c r="O84" s="18">
        <f t="shared" si="102"/>
        <v>0.59179801169038093</v>
      </c>
      <c r="P84" s="18">
        <f t="shared" si="102"/>
        <v>0.86926619377067915</v>
      </c>
      <c r="Q84" s="18">
        <f t="shared" si="103"/>
        <v>0.77669186421236436</v>
      </c>
      <c r="S84" s="18">
        <f t="shared" si="104"/>
        <v>0.77669186421236436</v>
      </c>
      <c r="T84" s="18">
        <f t="shared" si="105"/>
        <v>1.9984857760712904</v>
      </c>
      <c r="U84" s="18">
        <f t="shared" si="106"/>
        <v>2.5952823109828715</v>
      </c>
      <c r="W84" t="str">
        <f t="shared" si="107"/>
        <v>21 Science, research, engineering and technology professionals</v>
      </c>
      <c r="X84" s="18">
        <f t="shared" si="108"/>
        <v>3.2418489755985158</v>
      </c>
      <c r="Y84" s="18">
        <f t="shared" si="108"/>
        <v>22.17122529119553</v>
      </c>
      <c r="Z84" s="18">
        <f t="shared" si="108"/>
        <v>3.8055692346213865</v>
      </c>
      <c r="AA84" s="18">
        <f t="shared" si="108"/>
        <v>1.8122537272203143</v>
      </c>
      <c r="AB84" s="18">
        <f t="shared" si="109"/>
        <v>2.4724025848051889</v>
      </c>
      <c r="AD84" s="18">
        <f t="shared" si="110"/>
        <v>2.4724025848051889</v>
      </c>
      <c r="AE84" s="18">
        <f t="shared" si="111"/>
        <v>3.3680223302144041</v>
      </c>
      <c r="AF84" s="18">
        <f t="shared" si="112"/>
        <v>5.0239369793230182</v>
      </c>
    </row>
    <row r="85" spans="1:32" x14ac:dyDescent="0.2">
      <c r="A85" t="str">
        <f t="shared" si="95"/>
        <v>22 Health professionals</v>
      </c>
      <c r="B85" s="18">
        <f t="shared" si="96"/>
        <v>3.750026151110708</v>
      </c>
      <c r="C85" s="18">
        <f t="shared" si="96"/>
        <v>-0.28350673222026224</v>
      </c>
      <c r="D85" s="18">
        <f t="shared" si="96"/>
        <v>2.0447373305381156</v>
      </c>
      <c r="E85" s="18">
        <f t="shared" si="96"/>
        <v>1.320353087484083</v>
      </c>
      <c r="F85" s="18">
        <f t="shared" si="97"/>
        <v>1.5612413382612988</v>
      </c>
      <c r="H85" s="18">
        <f t="shared" si="98"/>
        <v>1.5612413382612988</v>
      </c>
      <c r="I85" s="18">
        <f t="shared" si="99"/>
        <v>3.2043795628599492</v>
      </c>
      <c r="J85" s="18">
        <f t="shared" si="100"/>
        <v>4.2485035217733946</v>
      </c>
      <c r="L85" t="str">
        <f t="shared" si="101"/>
        <v>22 Health professionals</v>
      </c>
      <c r="M85" s="18">
        <f t="shared" si="102"/>
        <v>2.7671113655740598</v>
      </c>
      <c r="N85" s="18">
        <f t="shared" si="102"/>
        <v>11.069658705035668</v>
      </c>
      <c r="O85" s="18">
        <f t="shared" si="102"/>
        <v>2.0816721355674694</v>
      </c>
      <c r="P85" s="18">
        <f t="shared" si="102"/>
        <v>1.4300260694142475</v>
      </c>
      <c r="Q85" s="18">
        <f t="shared" si="103"/>
        <v>1.6467779050125753</v>
      </c>
      <c r="S85" s="18">
        <f t="shared" si="104"/>
        <v>1.6467779050125753</v>
      </c>
      <c r="T85" s="18">
        <f t="shared" si="105"/>
        <v>2.4733944253071627</v>
      </c>
      <c r="U85" s="18">
        <f t="shared" si="106"/>
        <v>3.6828423810590705</v>
      </c>
      <c r="W85" t="str">
        <f t="shared" si="107"/>
        <v>22 Health professionals</v>
      </c>
      <c r="X85" s="18">
        <f t="shared" si="108"/>
        <v>4.1063169522904897</v>
      </c>
      <c r="Y85" s="18">
        <f t="shared" si="108"/>
        <v>-4.2675768269745955</v>
      </c>
      <c r="Z85" s="18">
        <f t="shared" si="108"/>
        <v>2.0296842732933751</v>
      </c>
      <c r="AA85" s="18">
        <f t="shared" si="108"/>
        <v>1.2752778661282882</v>
      </c>
      <c r="AB85" s="18">
        <f t="shared" si="109"/>
        <v>1.5261248370480152</v>
      </c>
      <c r="AD85" s="18">
        <f t="shared" si="110"/>
        <v>1.5261248370480152</v>
      </c>
      <c r="AE85" s="18">
        <f t="shared" si="111"/>
        <v>3.4823786821920999</v>
      </c>
      <c r="AF85" s="18">
        <f t="shared" si="112"/>
        <v>4.4670272267073319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3.7351387453978147</v>
      </c>
      <c r="C86" s="18">
        <f t="shared" si="96"/>
        <v>0.59439129262741641</v>
      </c>
      <c r="D86" s="18">
        <f t="shared" si="96"/>
        <v>1.1528229410352253</v>
      </c>
      <c r="E86" s="18">
        <f t="shared" si="96"/>
        <v>1.094994907613378</v>
      </c>
      <c r="F86" s="18">
        <f t="shared" si="97"/>
        <v>1.1142672445209278</v>
      </c>
      <c r="H86" s="18">
        <f t="shared" si="98"/>
        <v>1.1142672445209278</v>
      </c>
      <c r="I86" s="18">
        <f t="shared" si="99"/>
        <v>2.9934477026620332</v>
      </c>
      <c r="J86" s="18">
        <f t="shared" si="100"/>
        <v>3.7508848409344431</v>
      </c>
      <c r="L86" t="str">
        <f t="shared" si="101"/>
        <v>23 Teaching and other educational professionals</v>
      </c>
      <c r="M86" s="18">
        <f t="shared" si="102"/>
        <v>2.6038248093220862</v>
      </c>
      <c r="N86" s="18">
        <f t="shared" si="102"/>
        <v>-6.1746415271315191</v>
      </c>
      <c r="O86" s="18">
        <f t="shared" si="102"/>
        <v>1.9445402605232642</v>
      </c>
      <c r="P86" s="18">
        <f t="shared" si="102"/>
        <v>1.0357592710661834</v>
      </c>
      <c r="Q86" s="18">
        <f t="shared" si="103"/>
        <v>1.3377825385495035</v>
      </c>
      <c r="S86" s="18">
        <f t="shared" si="104"/>
        <v>1.3377825385495035</v>
      </c>
      <c r="T86" s="18">
        <f t="shared" si="105"/>
        <v>2.6344267432450108</v>
      </c>
      <c r="U86" s="18">
        <f t="shared" si="106"/>
        <v>3.5912650024952697</v>
      </c>
      <c r="W86" t="str">
        <f t="shared" si="107"/>
        <v>23 Teaching and other educational professionals</v>
      </c>
      <c r="X86" s="18">
        <f t="shared" si="108"/>
        <v>4.3369230255094093</v>
      </c>
      <c r="Y86" s="18">
        <f t="shared" si="108"/>
        <v>4.0472163844453179</v>
      </c>
      <c r="Z86" s="18">
        <f t="shared" si="108"/>
        <v>0.78016864240435524</v>
      </c>
      <c r="AA86" s="18">
        <f t="shared" si="108"/>
        <v>1.1237400621049387</v>
      </c>
      <c r="AB86" s="18">
        <f t="shared" si="109"/>
        <v>1.0090863106347658</v>
      </c>
      <c r="AD86" s="18">
        <f t="shared" si="110"/>
        <v>1.0090863106347658</v>
      </c>
      <c r="AE86" s="18">
        <f t="shared" si="111"/>
        <v>3.1528810435550669</v>
      </c>
      <c r="AF86" s="18">
        <f t="shared" si="112"/>
        <v>3.8231675246946706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4.259020025363891</v>
      </c>
      <c r="C87" s="18">
        <f t="shared" si="96"/>
        <v>8.758316979561819</v>
      </c>
      <c r="D87" s="18">
        <f t="shared" si="96"/>
        <v>2.5146641796418123</v>
      </c>
      <c r="E87" s="18">
        <f t="shared" si="96"/>
        <v>1.2161134648894345</v>
      </c>
      <c r="F87" s="18">
        <f t="shared" si="97"/>
        <v>1.6471257028899844</v>
      </c>
      <c r="H87" s="18">
        <f t="shared" si="98"/>
        <v>1.6471257028899844</v>
      </c>
      <c r="I87" s="18">
        <f t="shared" si="99"/>
        <v>2.9796908969053293</v>
      </c>
      <c r="J87" s="18">
        <f t="shared" si="100"/>
        <v>4.1150442879856808</v>
      </c>
      <c r="L87" t="str">
        <f t="shared" si="101"/>
        <v>24 Business, media and public service professionals</v>
      </c>
      <c r="M87" s="18">
        <f t="shared" si="102"/>
        <v>2.8344400235724487</v>
      </c>
      <c r="N87" s="18">
        <f t="shared" si="102"/>
        <v>4.9524220574135303</v>
      </c>
      <c r="O87" s="18">
        <f t="shared" si="102"/>
        <v>2.5779991160072235</v>
      </c>
      <c r="P87" s="18">
        <f t="shared" si="102"/>
        <v>0.97279572449990859</v>
      </c>
      <c r="Q87" s="18">
        <f t="shared" si="103"/>
        <v>1.5050529082816233</v>
      </c>
      <c r="S87" s="18">
        <f t="shared" si="104"/>
        <v>1.5050529082816233</v>
      </c>
      <c r="T87" s="18">
        <f t="shared" si="105"/>
        <v>2.6685983663961688</v>
      </c>
      <c r="U87" s="18">
        <f t="shared" si="106"/>
        <v>3.7441255969653087</v>
      </c>
      <c r="W87" t="str">
        <f t="shared" si="107"/>
        <v>24 Business, media and public service professionals</v>
      </c>
      <c r="X87" s="18">
        <f t="shared" si="108"/>
        <v>6.4733779007862369</v>
      </c>
      <c r="Y87" s="18">
        <f t="shared" si="108"/>
        <v>14.182447812033327</v>
      </c>
      <c r="Z87" s="18">
        <f t="shared" si="108"/>
        <v>2.4314587958035982</v>
      </c>
      <c r="AA87" s="18">
        <f t="shared" si="108"/>
        <v>1.5292951852334147</v>
      </c>
      <c r="AB87" s="18">
        <f t="shared" si="109"/>
        <v>1.8291300490706153</v>
      </c>
      <c r="AD87" s="18">
        <f t="shared" si="110"/>
        <v>1.8291300490706153</v>
      </c>
      <c r="AE87" s="18">
        <f t="shared" si="111"/>
        <v>3.3682777792241492</v>
      </c>
      <c r="AF87" s="18">
        <f t="shared" si="112"/>
        <v>4.5745396146694262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4.5717022826207376</v>
      </c>
      <c r="C88" s="18">
        <f t="shared" si="96"/>
        <v>8.832648088691597</v>
      </c>
      <c r="D88" s="18">
        <f t="shared" si="96"/>
        <v>-2.2443252290210047</v>
      </c>
      <c r="E88" s="18">
        <f t="shared" si="96"/>
        <v>0.69201326019718845</v>
      </c>
      <c r="F88" s="18">
        <f t="shared" si="97"/>
        <v>-0.29643769081085791</v>
      </c>
      <c r="H88" s="18">
        <f t="shared" si="98"/>
        <v>-0.29643769081085791</v>
      </c>
      <c r="I88" s="18">
        <f t="shared" si="99"/>
        <v>2.1717244891933385</v>
      </c>
      <c r="J88" s="18">
        <f t="shared" si="100"/>
        <v>1.9535551747045465</v>
      </c>
      <c r="L88" t="str">
        <f t="shared" si="101"/>
        <v>31 Science, engineering and technology associate professionals</v>
      </c>
      <c r="M88" s="18">
        <f t="shared" si="102"/>
        <v>5.2216013504437164</v>
      </c>
      <c r="N88" s="18">
        <f t="shared" si="102"/>
        <v>3.5258249787304408</v>
      </c>
      <c r="O88" s="18">
        <f t="shared" si="102"/>
        <v>-3.6178005979875749</v>
      </c>
      <c r="P88" s="18">
        <f t="shared" si="102"/>
        <v>0.14184772135859003</v>
      </c>
      <c r="Q88" s="18">
        <f t="shared" si="103"/>
        <v>-1.1273871754710507</v>
      </c>
      <c r="S88" s="18">
        <f t="shared" si="104"/>
        <v>-1.1273871754710507</v>
      </c>
      <c r="T88" s="18">
        <f t="shared" si="105"/>
        <v>1.8207385637320606</v>
      </c>
      <c r="U88" s="18">
        <f t="shared" si="106"/>
        <v>0.96196831968282659</v>
      </c>
      <c r="W88" t="str">
        <f t="shared" si="107"/>
        <v>31 Science, engineering and technology associate professionals</v>
      </c>
      <c r="X88" s="18">
        <f t="shared" si="108"/>
        <v>2.6870952681924853</v>
      </c>
      <c r="Y88" s="18">
        <f t="shared" si="108"/>
        <v>25.191825003246837</v>
      </c>
      <c r="Z88" s="18">
        <f t="shared" si="108"/>
        <v>0.94489723749340282</v>
      </c>
      <c r="AA88" s="18">
        <f t="shared" si="108"/>
        <v>1.728581479502278</v>
      </c>
      <c r="AB88" s="18">
        <f t="shared" si="109"/>
        <v>1.4666797073974669</v>
      </c>
      <c r="AD88" s="18">
        <f t="shared" si="110"/>
        <v>1.4666797073974669</v>
      </c>
      <c r="AE88" s="18">
        <f t="shared" si="111"/>
        <v>2.9969239352590771</v>
      </c>
      <c r="AF88" s="18">
        <f t="shared" si="112"/>
        <v>4.0016011957457076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2.5901044369666559</v>
      </c>
      <c r="C89" s="18">
        <f t="shared" si="96"/>
        <v>1.4201076824033043</v>
      </c>
      <c r="D89" s="18">
        <f t="shared" si="96"/>
        <v>0.66435782586267145</v>
      </c>
      <c r="E89" s="18">
        <f t="shared" si="96"/>
        <v>1.2034467715056563</v>
      </c>
      <c r="F89" s="18">
        <f t="shared" si="97"/>
        <v>1.023430440854356</v>
      </c>
      <c r="H89" s="18">
        <f t="shared" si="98"/>
        <v>1.023430440854356</v>
      </c>
      <c r="I89" s="18">
        <f t="shared" si="99"/>
        <v>3.2267619917688783</v>
      </c>
      <c r="J89" s="18">
        <f t="shared" si="100"/>
        <v>3.9003533665183054</v>
      </c>
      <c r="L89" t="str">
        <f t="shared" si="101"/>
        <v>32 Health and social care associate professionals</v>
      </c>
      <c r="M89" s="18">
        <f t="shared" si="102"/>
        <v>-0.78147639119248158</v>
      </c>
      <c r="N89" s="18">
        <f t="shared" si="102"/>
        <v>12.144410715818466</v>
      </c>
      <c r="O89" s="18">
        <f t="shared" si="102"/>
        <v>-0.95009028760689729</v>
      </c>
      <c r="P89" s="18">
        <f t="shared" si="102"/>
        <v>1.0132346992451913</v>
      </c>
      <c r="Q89" s="18">
        <f>IF(AND(Q$6-O$6 &lt;&gt; 0,O15&lt;&gt;0,Q15&lt;&gt;0),(EXP(LN(Q15/O15)/(Q$6-O$6))-1)*100,0)</f>
        <v>0.35450667409373526</v>
      </c>
      <c r="S89" s="18">
        <f t="shared" si="104"/>
        <v>0.35450667409373526</v>
      </c>
      <c r="T89" s="18">
        <f t="shared" si="105"/>
        <v>2.6401661705393042</v>
      </c>
      <c r="U89" s="18">
        <f t="shared" si="106"/>
        <v>2.8882664973853167</v>
      </c>
      <c r="W89" t="str">
        <f t="shared" si="107"/>
        <v>32 Health and social care associate professionals</v>
      </c>
      <c r="X89" s="18">
        <f t="shared" si="108"/>
        <v>3.5979416337689196</v>
      </c>
      <c r="Y89" s="18">
        <f t="shared" si="108"/>
        <v>-1.4556537351861021</v>
      </c>
      <c r="Z89" s="18">
        <f t="shared" si="108"/>
        <v>1.1370143829497303</v>
      </c>
      <c r="AA89" s="18">
        <f t="shared" si="108"/>
        <v>1.2551857604710559</v>
      </c>
      <c r="AB89" s="18">
        <f t="shared" si="109"/>
        <v>1.2157799676127734</v>
      </c>
      <c r="AD89" s="18">
        <f t="shared" si="110"/>
        <v>1.2157799676127734</v>
      </c>
      <c r="AE89" s="18">
        <f t="shared" si="111"/>
        <v>3.3968445330078589</v>
      </c>
      <c r="AF89" s="18">
        <f t="shared" si="112"/>
        <v>4.1835401337704692</v>
      </c>
    </row>
    <row r="90" spans="1:32" x14ac:dyDescent="0.2">
      <c r="A90" t="str">
        <f t="shared" si="95"/>
        <v>33 Protective service occupations</v>
      </c>
      <c r="B90" s="18">
        <f t="shared" si="96"/>
        <v>-0.49137211969934036</v>
      </c>
      <c r="C90" s="18">
        <f t="shared" si="96"/>
        <v>8.7519163875855455</v>
      </c>
      <c r="D90" s="18">
        <f t="shared" si="96"/>
        <v>3.4989769916969671</v>
      </c>
      <c r="E90" s="18">
        <f t="shared" si="96"/>
        <v>1.2079642178036476</v>
      </c>
      <c r="F90" s="18">
        <f t="shared" si="97"/>
        <v>1.9659442073388655</v>
      </c>
      <c r="H90" s="18">
        <f t="shared" si="98"/>
        <v>1.9659442073388655</v>
      </c>
      <c r="I90" s="18">
        <f t="shared" si="99"/>
        <v>2.3320242111672274</v>
      </c>
      <c r="J90" s="18">
        <f t="shared" si="100"/>
        <v>3.8101131943631961</v>
      </c>
      <c r="L90" t="str">
        <f t="shared" si="101"/>
        <v>33 Protective service occupations</v>
      </c>
      <c r="M90" s="18">
        <f t="shared" si="102"/>
        <v>-1.4018055634315463</v>
      </c>
      <c r="N90" s="18">
        <f t="shared" si="102"/>
        <v>7.2961245237243677</v>
      </c>
      <c r="O90" s="18">
        <f t="shared" si="102"/>
        <v>2.6214588873998634</v>
      </c>
      <c r="P90" s="18">
        <f t="shared" si="102"/>
        <v>0.69229294552777265</v>
      </c>
      <c r="Q90" s="18">
        <f t="shared" si="103"/>
        <v>1.3312846504692999</v>
      </c>
      <c r="S90" s="18">
        <f t="shared" si="104"/>
        <v>1.3312846504692999</v>
      </c>
      <c r="T90" s="18">
        <f t="shared" si="105"/>
        <v>1.8732291021114511</v>
      </c>
      <c r="U90" s="18">
        <f t="shared" si="106"/>
        <v>2.9222265807664627</v>
      </c>
      <c r="W90" t="str">
        <f t="shared" si="107"/>
        <v>33 Protective service occupations</v>
      </c>
      <c r="X90" s="18">
        <f t="shared" si="108"/>
        <v>2.3598603872450941</v>
      </c>
      <c r="Y90" s="18">
        <f t="shared" si="108"/>
        <v>12.905525106090376</v>
      </c>
      <c r="Z90" s="18">
        <f t="shared" si="108"/>
        <v>5.7391834458023983</v>
      </c>
      <c r="AA90" s="18">
        <f t="shared" si="108"/>
        <v>2.3272266329050773</v>
      </c>
      <c r="AB90" s="18">
        <f t="shared" si="109"/>
        <v>3.4521338852554706</v>
      </c>
      <c r="AD90" s="18">
        <f t="shared" si="110"/>
        <v>3.4521338852554706</v>
      </c>
      <c r="AE90" s="18">
        <f t="shared" si="111"/>
        <v>3.4483101078957246</v>
      </c>
      <c r="AF90" s="18">
        <f t="shared" si="112"/>
        <v>5.7908713622295993</v>
      </c>
    </row>
    <row r="91" spans="1:32" x14ac:dyDescent="0.2">
      <c r="A91" t="str">
        <f t="shared" si="95"/>
        <v>34 Culture, media and sports occupations</v>
      </c>
      <c r="B91" s="18">
        <f t="shared" si="96"/>
        <v>2.2621887555709597</v>
      </c>
      <c r="C91" s="18">
        <f t="shared" si="96"/>
        <v>-0.22835782253778358</v>
      </c>
      <c r="D91" s="18">
        <f t="shared" si="96"/>
        <v>1.0610766291661022</v>
      </c>
      <c r="E91" s="18">
        <f t="shared" si="96"/>
        <v>1.5197652562637831</v>
      </c>
      <c r="F91" s="18">
        <f t="shared" si="97"/>
        <v>1.3666381945714123</v>
      </c>
      <c r="H91" s="18">
        <f t="shared" si="98"/>
        <v>1.3666381945714123</v>
      </c>
      <c r="I91" s="18">
        <f t="shared" si="99"/>
        <v>2.8764027518166868</v>
      </c>
      <c r="J91" s="18">
        <f t="shared" si="100"/>
        <v>3.8248322971552895</v>
      </c>
      <c r="L91" t="str">
        <f t="shared" si="101"/>
        <v>34 Culture, media and sports occupations</v>
      </c>
      <c r="M91" s="18">
        <f t="shared" si="102"/>
        <v>0.68654307690934058</v>
      </c>
      <c r="N91" s="18">
        <f t="shared" si="102"/>
        <v>-8.2036431900262556</v>
      </c>
      <c r="O91" s="18">
        <f t="shared" si="102"/>
        <v>1.0507413630065576</v>
      </c>
      <c r="P91" s="18">
        <f t="shared" si="102"/>
        <v>1.4944068610012406</v>
      </c>
      <c r="Q91" s="18">
        <f t="shared" si="103"/>
        <v>1.3463023470310587</v>
      </c>
      <c r="S91" s="18">
        <f t="shared" si="104"/>
        <v>1.3463023470310587</v>
      </c>
      <c r="T91" s="18">
        <f t="shared" si="105"/>
        <v>2.4879040588804191</v>
      </c>
      <c r="U91" s="18">
        <f t="shared" si="106"/>
        <v>3.4691337968607572</v>
      </c>
      <c r="W91" t="str">
        <f t="shared" si="107"/>
        <v>34 Culture, media and sports occupations</v>
      </c>
      <c r="X91" s="18">
        <f t="shared" si="108"/>
        <v>3.753054771619424</v>
      </c>
      <c r="Y91" s="18">
        <f t="shared" si="108"/>
        <v>6.7723837204285209</v>
      </c>
      <c r="Z91" s="18">
        <f>IF(AND(AA$6-Z$6 &lt;&gt; 0,Z17&lt;&gt;0,AA17&lt;&gt;0),(EXP(LN(AA17/Z17)/(AA$6-Z$6))-1)*100,0)</f>
        <v>1.0688736760054107</v>
      </c>
      <c r="AA91" s="18">
        <f t="shared" si="108"/>
        <v>1.53884800697488</v>
      </c>
      <c r="AB91" s="18">
        <f t="shared" si="109"/>
        <v>1.3819475749585086</v>
      </c>
      <c r="AD91" s="18">
        <f t="shared" si="110"/>
        <v>1.3819475749585086</v>
      </c>
      <c r="AE91" s="18">
        <f t="shared" si="111"/>
        <v>3.1565665745709293</v>
      </c>
      <c r="AF91" s="18">
        <f t="shared" si="112"/>
        <v>4.0824072345413631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1.374666279718828</v>
      </c>
      <c r="C92" s="18">
        <f t="shared" si="96"/>
        <v>4.9229251897029647</v>
      </c>
      <c r="D92" s="18">
        <f t="shared" si="96"/>
        <v>-0.54523325306150561</v>
      </c>
      <c r="E92" s="18">
        <f t="shared" si="96"/>
        <v>0.38768077633981601</v>
      </c>
      <c r="F92" s="18">
        <f t="shared" si="97"/>
        <v>7.5741131588413779E-2</v>
      </c>
      <c r="H92" s="18">
        <f t="shared" si="98"/>
        <v>7.5741131588413779E-2</v>
      </c>
      <c r="I92" s="18">
        <f t="shared" si="99"/>
        <v>2.5294730974801283</v>
      </c>
      <c r="J92" s="18">
        <f t="shared" si="100"/>
        <v>2.582950135584805</v>
      </c>
      <c r="L92" t="str">
        <f t="shared" si="101"/>
        <v>35 Business and public service associate professionals</v>
      </c>
      <c r="M92" s="18">
        <f t="shared" si="102"/>
        <v>0.49193966870804129</v>
      </c>
      <c r="N92" s="18">
        <f t="shared" si="102"/>
        <v>3.6361947383709348</v>
      </c>
      <c r="O92" s="18">
        <f t="shared" si="102"/>
        <v>-1.331486298897544</v>
      </c>
      <c r="P92" s="18">
        <f t="shared" si="102"/>
        <v>-8.8290844772476174E-2</v>
      </c>
      <c r="Q92" s="18">
        <f t="shared" si="103"/>
        <v>-0.50442008899218571</v>
      </c>
      <c r="S92" s="18">
        <f t="shared" si="104"/>
        <v>-0.50442008899218571</v>
      </c>
      <c r="T92" s="18">
        <f t="shared" si="105"/>
        <v>2.0663546317567505</v>
      </c>
      <c r="U92" s="18">
        <f t="shared" si="106"/>
        <v>1.6911153898693465</v>
      </c>
      <c r="W92" t="str">
        <f t="shared" si="107"/>
        <v>35 Business and public service associate professionals</v>
      </c>
      <c r="X92" s="18">
        <f t="shared" si="108"/>
        <v>2.4584963950673444</v>
      </c>
      <c r="Y92" s="18">
        <f t="shared" si="108"/>
        <v>6.4281128072252169</v>
      </c>
      <c r="Z92" s="18">
        <f t="shared" si="108"/>
        <v>0.32110549655217646</v>
      </c>
      <c r="AA92" s="18">
        <f t="shared" si="108"/>
        <v>0.86575737085092808</v>
      </c>
      <c r="AB92" s="18">
        <f t="shared" si="109"/>
        <v>0.68387898505608558</v>
      </c>
      <c r="AD92" s="18">
        <f t="shared" si="110"/>
        <v>0.68387898505608558</v>
      </c>
      <c r="AE92" s="18">
        <f t="shared" si="111"/>
        <v>3.0236245520981253</v>
      </c>
      <c r="AF92" s="18">
        <f t="shared" si="112"/>
        <v>3.4819738037984882</v>
      </c>
    </row>
    <row r="93" spans="1:32" x14ac:dyDescent="0.2">
      <c r="A93" t="str">
        <f t="shared" si="95"/>
        <v>41 Administrative occupations</v>
      </c>
      <c r="B93" s="18">
        <f t="shared" si="96"/>
        <v>-0.73875163993019077</v>
      </c>
      <c r="C93" s="18">
        <f t="shared" si="96"/>
        <v>6.1782107512286411</v>
      </c>
      <c r="D93" s="18">
        <f t="shared" si="96"/>
        <v>-1.6640705385735477</v>
      </c>
      <c r="E93" s="18">
        <f t="shared" si="96"/>
        <v>-0.66967051363499008</v>
      </c>
      <c r="F93" s="18">
        <f t="shared" si="97"/>
        <v>-1.0022494906609114</v>
      </c>
      <c r="H93" s="18">
        <f t="shared" si="98"/>
        <v>-1.0022494906609114</v>
      </c>
      <c r="I93" s="18">
        <f t="shared" si="99"/>
        <v>2.5517051976622573</v>
      </c>
      <c r="J93" s="18">
        <f t="shared" si="100"/>
        <v>1.8632801647320729</v>
      </c>
      <c r="L93" t="str">
        <f t="shared" si="101"/>
        <v>41 Administrative occupations</v>
      </c>
      <c r="M93" s="18">
        <f t="shared" si="102"/>
        <v>-2.7195742045385995</v>
      </c>
      <c r="N93" s="18">
        <f t="shared" si="102"/>
        <v>20.03262229627034</v>
      </c>
      <c r="O93" s="18">
        <f t="shared" si="102"/>
        <v>-1.2668541669548561</v>
      </c>
      <c r="P93" s="18">
        <f t="shared" si="102"/>
        <v>0.37010481545851626</v>
      </c>
      <c r="Q93" s="18">
        <f t="shared" si="103"/>
        <v>-0.17854174513685095</v>
      </c>
      <c r="S93" s="18">
        <f t="shared" si="104"/>
        <v>-0.17854174513685095</v>
      </c>
      <c r="T93" s="18">
        <f t="shared" si="105"/>
        <v>2.0367755252657993</v>
      </c>
      <c r="U93" s="18">
        <f t="shared" si="106"/>
        <v>1.9025857085237741</v>
      </c>
      <c r="W93" t="str">
        <f t="shared" si="107"/>
        <v>41 Administrative occupations</v>
      </c>
      <c r="X93" s="18">
        <f t="shared" si="108"/>
        <v>-4.0184049348224171E-2</v>
      </c>
      <c r="Y93" s="18">
        <f t="shared" si="108"/>
        <v>1.614122363413828</v>
      </c>
      <c r="Z93" s="18">
        <f t="shared" si="108"/>
        <v>-1.8203952641012378</v>
      </c>
      <c r="AA93" s="18">
        <f t="shared" si="108"/>
        <v>-1.1148625368206266</v>
      </c>
      <c r="AB93" s="18">
        <f t="shared" si="109"/>
        <v>-1.3506016608034632</v>
      </c>
      <c r="AD93" s="18">
        <f t="shared" si="110"/>
        <v>-1.3506016608034632</v>
      </c>
      <c r="AE93" s="18">
        <f t="shared" si="111"/>
        <v>2.7426854529605471</v>
      </c>
      <c r="AF93" s="18">
        <f t="shared" si="112"/>
        <v>1.8479270471461806</v>
      </c>
    </row>
    <row r="94" spans="1:32" x14ac:dyDescent="0.2">
      <c r="A94" t="str">
        <f t="shared" si="95"/>
        <v>42 Secretarial and related occupations</v>
      </c>
      <c r="B94" s="18">
        <f t="shared" si="96"/>
        <v>-1.5486869524286129</v>
      </c>
      <c r="C94" s="18">
        <f t="shared" si="96"/>
        <v>-1.5819478327600667</v>
      </c>
      <c r="D94" s="18">
        <f t="shared" si="96"/>
        <v>1.0641325035967153</v>
      </c>
      <c r="E94" s="18">
        <f t="shared" si="96"/>
        <v>-1.0001421653038856</v>
      </c>
      <c r="F94" s="18">
        <f t="shared" si="97"/>
        <v>-0.31677849846816208</v>
      </c>
      <c r="H94" s="18">
        <f t="shared" si="98"/>
        <v>-0.31677849846816208</v>
      </c>
      <c r="I94" s="18">
        <f t="shared" si="99"/>
        <v>2.8686935358839927</v>
      </c>
      <c r="J94" s="18">
        <f t="shared" si="100"/>
        <v>2.6571366434294807</v>
      </c>
      <c r="L94" t="str">
        <f t="shared" si="101"/>
        <v>42 Secretarial and related occupations</v>
      </c>
      <c r="M94" s="18">
        <f t="shared" si="102"/>
        <v>-6.8951463084920501</v>
      </c>
      <c r="N94" s="18">
        <f t="shared" si="102"/>
        <v>-6.5350550029580345</v>
      </c>
      <c r="O94" s="18">
        <f t="shared" si="102"/>
        <v>7.3760207161558622</v>
      </c>
      <c r="P94" s="18">
        <f t="shared" si="102"/>
        <v>2.1727220682166148</v>
      </c>
      <c r="Q94" s="18">
        <f t="shared" si="103"/>
        <v>3.8785178347426674</v>
      </c>
      <c r="S94" s="18">
        <f t="shared" si="104"/>
        <v>3.8785178347426674</v>
      </c>
      <c r="T94" s="18">
        <f t="shared" si="105"/>
        <v>2.7342643585565485</v>
      </c>
      <c r="U94" s="18">
        <f t="shared" si="106"/>
        <v>5.6123248786001723</v>
      </c>
      <c r="W94" t="str">
        <f t="shared" si="107"/>
        <v>42 Secretarial and related occupations</v>
      </c>
      <c r="X94" s="18">
        <f t="shared" si="108"/>
        <v>-0.96184998185852022</v>
      </c>
      <c r="Y94" s="18">
        <f t="shared" si="108"/>
        <v>-1.116986160058997</v>
      </c>
      <c r="Z94" s="18">
        <f t="shared" si="108"/>
        <v>0.42150107501899292</v>
      </c>
      <c r="AA94" s="18">
        <f t="shared" si="108"/>
        <v>-1.4652104575378577</v>
      </c>
      <c r="AB94" s="18">
        <f t="shared" si="109"/>
        <v>-0.84027846562954034</v>
      </c>
      <c r="AD94" s="18">
        <f t="shared" si="110"/>
        <v>-0.84027846562954034</v>
      </c>
      <c r="AE94" s="18">
        <f t="shared" si="111"/>
        <v>2.8805033362015342</v>
      </c>
      <c r="AF94" s="18">
        <f t="shared" si="112"/>
        <v>2.3275855618489771</v>
      </c>
    </row>
    <row r="95" spans="1:32" x14ac:dyDescent="0.2">
      <c r="A95" t="str">
        <f t="shared" si="95"/>
        <v>51 Skilled agricultural and related trades</v>
      </c>
      <c r="B95" s="18">
        <f t="shared" si="96"/>
        <v>-0.22683675620838173</v>
      </c>
      <c r="C95" s="18">
        <f t="shared" si="96"/>
        <v>8.432535087633287</v>
      </c>
      <c r="D95" s="18">
        <f t="shared" si="96"/>
        <v>0.1075125080193029</v>
      </c>
      <c r="E95" s="18">
        <f t="shared" si="96"/>
        <v>0.80477943289247733</v>
      </c>
      <c r="F95" s="18">
        <f t="shared" si="97"/>
        <v>0.57181916718247461</v>
      </c>
      <c r="H95" s="18">
        <f t="shared" si="98"/>
        <v>0.57181916718247461</v>
      </c>
      <c r="I95" s="18">
        <f t="shared" si="99"/>
        <v>2.9717998334182871</v>
      </c>
      <c r="J95" s="18">
        <f t="shared" si="100"/>
        <v>3.3566322488553846</v>
      </c>
      <c r="L95" t="str">
        <f t="shared" si="101"/>
        <v>51 Skilled agricultural and related trades</v>
      </c>
      <c r="M95" s="18">
        <f t="shared" si="102"/>
        <v>-0.82991410335734317</v>
      </c>
      <c r="N95" s="18">
        <f t="shared" si="102"/>
        <v>7.8578665971231088</v>
      </c>
      <c r="O95" s="18">
        <f t="shared" si="102"/>
        <v>-4.518486769410357E-2</v>
      </c>
      <c r="P95" s="18">
        <f t="shared" si="102"/>
        <v>0.52016428665189185</v>
      </c>
      <c r="Q95" s="18">
        <f t="shared" si="103"/>
        <v>0.33136016523573897</v>
      </c>
      <c r="S95" s="18">
        <f t="shared" si="104"/>
        <v>0.33136016523573897</v>
      </c>
      <c r="T95" s="18">
        <f t="shared" si="105"/>
        <v>2.802111790539108</v>
      </c>
      <c r="U95" s="18">
        <f t="shared" si="106"/>
        <v>3.0289173332069819</v>
      </c>
      <c r="W95" t="str">
        <f t="shared" si="107"/>
        <v>51 Skilled agricultural and related trades</v>
      </c>
      <c r="X95" s="18">
        <f t="shared" si="108"/>
        <v>4.753258150824613</v>
      </c>
      <c r="Y95" s="18">
        <f t="shared" si="108"/>
        <v>12.576810881905676</v>
      </c>
      <c r="Z95" s="18">
        <f t="shared" si="108"/>
        <v>1.1379004475690513</v>
      </c>
      <c r="AA95" s="18">
        <f t="shared" si="108"/>
        <v>2.5011351738833509</v>
      </c>
      <c r="AB95" s="18">
        <f t="shared" si="109"/>
        <v>2.0446940673850778</v>
      </c>
      <c r="AD95" s="18">
        <f t="shared" si="110"/>
        <v>2.0446940673850778</v>
      </c>
      <c r="AE95" s="18">
        <f t="shared" si="111"/>
        <v>4.0483307109727917</v>
      </c>
      <c r="AF95" s="18">
        <f t="shared" si="112"/>
        <v>5.2949854621583636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-0.18767525744552982</v>
      </c>
      <c r="C96" s="18">
        <f t="shared" si="96"/>
        <v>-10.452987831621741</v>
      </c>
      <c r="D96" s="18">
        <f t="shared" si="96"/>
        <v>-0.2084345765369533</v>
      </c>
      <c r="E96" s="18">
        <f t="shared" si="96"/>
        <v>-0.45977956562621713</v>
      </c>
      <c r="F96" s="18">
        <f t="shared" si="97"/>
        <v>-0.37606832173688876</v>
      </c>
      <c r="H96" s="18">
        <f t="shared" si="98"/>
        <v>-0.37606832173688876</v>
      </c>
      <c r="I96" s="18">
        <f t="shared" si="99"/>
        <v>2.1557103606766104</v>
      </c>
      <c r="J96" s="18">
        <f t="shared" si="100"/>
        <v>1.8787508110945872</v>
      </c>
      <c r="L96" t="str">
        <f t="shared" si="101"/>
        <v>52 Skilled metal, electrical and electronic trades</v>
      </c>
      <c r="M96" s="18">
        <f t="shared" si="102"/>
        <v>-0.52153927863881622</v>
      </c>
      <c r="N96" s="18">
        <f t="shared" si="102"/>
        <v>-10.10557166962418</v>
      </c>
      <c r="O96" s="18">
        <f t="shared" si="102"/>
        <v>-0.9351314379736575</v>
      </c>
      <c r="P96" s="18">
        <f t="shared" si="102"/>
        <v>-0.79335833718742199</v>
      </c>
      <c r="Q96" s="18">
        <f t="shared" si="103"/>
        <v>-0.84063856683822547</v>
      </c>
      <c r="S96" s="18">
        <f t="shared" si="104"/>
        <v>-0.84063856683822547</v>
      </c>
      <c r="T96" s="18">
        <f t="shared" si="105"/>
        <v>2.0095342690888307</v>
      </c>
      <c r="U96" s="18">
        <f t="shared" si="106"/>
        <v>1.3831593941222131</v>
      </c>
      <c r="W96" t="str">
        <f t="shared" si="107"/>
        <v>52 Skilled metal, electrical and electronic trades</v>
      </c>
      <c r="X96" s="18">
        <f t="shared" si="108"/>
        <v>14.283620376299044</v>
      </c>
      <c r="Y96" s="18">
        <f t="shared" si="108"/>
        <v>-21.220371746071322</v>
      </c>
      <c r="Z96" s="18">
        <f t="shared" si="108"/>
        <v>17.560970983900791</v>
      </c>
      <c r="AA96" s="18">
        <f t="shared" si="108"/>
        <v>3.6318063977283543</v>
      </c>
      <c r="AB96" s="18">
        <f t="shared" si="109"/>
        <v>8.0811027304485528</v>
      </c>
      <c r="AD96" s="18">
        <f t="shared" si="110"/>
        <v>8.0811027304485528</v>
      </c>
      <c r="AE96" s="18">
        <f t="shared" si="111"/>
        <v>6.0450205417784675</v>
      </c>
      <c r="AF96" s="18">
        <f t="shared" si="112"/>
        <v>10.741199556219151</v>
      </c>
    </row>
    <row r="97" spans="1:32" x14ac:dyDescent="0.2">
      <c r="A97" t="str">
        <f t="shared" si="95"/>
        <v>53 Skilled construction and building trades</v>
      </c>
      <c r="B97" s="18">
        <f t="shared" si="96"/>
        <v>2.0221861293843402</v>
      </c>
      <c r="C97" s="18">
        <f t="shared" si="96"/>
        <v>-18.83101415894507</v>
      </c>
      <c r="D97" s="18">
        <f t="shared" si="96"/>
        <v>1.3150447482187966</v>
      </c>
      <c r="E97" s="18">
        <f t="shared" si="96"/>
        <v>-0.33039888666472894</v>
      </c>
      <c r="F97" s="18">
        <f t="shared" si="97"/>
        <v>0.21509141784998853</v>
      </c>
      <c r="H97" s="18">
        <f t="shared" si="98"/>
        <v>0.21509141784998853</v>
      </c>
      <c r="I97" s="18">
        <f t="shared" si="99"/>
        <v>2.499353921124392</v>
      </c>
      <c r="J97" s="18">
        <f t="shared" si="100"/>
        <v>2.6522991766551041</v>
      </c>
      <c r="L97" t="str">
        <f t="shared" si="101"/>
        <v>53 Skilled construction and building trades</v>
      </c>
      <c r="M97" s="18">
        <f t="shared" si="102"/>
        <v>1.9530793781326494</v>
      </c>
      <c r="N97" s="18">
        <f t="shared" si="102"/>
        <v>-19.529806633944304</v>
      </c>
      <c r="O97" s="18">
        <f t="shared" si="102"/>
        <v>1.2867848749889443</v>
      </c>
      <c r="P97" s="18">
        <f t="shared" si="102"/>
        <v>-0.39287017236286914</v>
      </c>
      <c r="Q97" s="18">
        <f t="shared" si="103"/>
        <v>0.16389692230380781</v>
      </c>
      <c r="S97" s="18">
        <f t="shared" si="104"/>
        <v>0.16389692230380781</v>
      </c>
      <c r="T97" s="18">
        <f t="shared" si="105"/>
        <v>2.4764534549275297</v>
      </c>
      <c r="U97" s="18">
        <f t="shared" si="106"/>
        <v>2.5932299327545483</v>
      </c>
      <c r="W97" t="str">
        <f t="shared" si="107"/>
        <v>53 Skilled construction and building trades</v>
      </c>
      <c r="X97" s="18">
        <f t="shared" si="108"/>
        <v>6.4572114984061457</v>
      </c>
      <c r="Y97" s="18">
        <f t="shared" si="108"/>
        <v>21.466499528280746</v>
      </c>
      <c r="Z97" s="18">
        <f t="shared" si="108"/>
        <v>2.3718060120942797</v>
      </c>
      <c r="AA97" s="18">
        <f t="shared" si="108"/>
        <v>1.7245320654985186</v>
      </c>
      <c r="AB97" s="18">
        <f t="shared" si="109"/>
        <v>1.93983403535678</v>
      </c>
      <c r="AD97" s="18">
        <f t="shared" si="110"/>
        <v>1.93983403535678</v>
      </c>
      <c r="AE97" s="18">
        <f t="shared" si="111"/>
        <v>3.3246925349997181</v>
      </c>
      <c r="AF97" s="18">
        <f t="shared" si="112"/>
        <v>4.6143544681375603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-1.0827117936638486</v>
      </c>
      <c r="C98" s="18">
        <f t="shared" si="96"/>
        <v>-2.5797767368608726</v>
      </c>
      <c r="D98" s="18">
        <f t="shared" si="96"/>
        <v>0.38931488255116165</v>
      </c>
      <c r="E98" s="18">
        <f t="shared" si="96"/>
        <v>-0.49640259492254035</v>
      </c>
      <c r="F98" s="18">
        <f t="shared" si="97"/>
        <v>-0.20203513940745266</v>
      </c>
      <c r="H98" s="18">
        <f t="shared" si="98"/>
        <v>-0.20203513940745266</v>
      </c>
      <c r="I98" s="18">
        <f t="shared" si="99"/>
        <v>2.4845875867856027</v>
      </c>
      <c r="J98" s="18">
        <f t="shared" si="100"/>
        <v>2.3419275377170257</v>
      </c>
      <c r="L98" t="str">
        <f t="shared" si="101"/>
        <v>54 Textiles, printing and other skilled trades</v>
      </c>
      <c r="M98" s="18">
        <f t="shared" si="102"/>
        <v>-1.5323773987454214</v>
      </c>
      <c r="N98" s="18">
        <f t="shared" si="102"/>
        <v>-10.285911323316199</v>
      </c>
      <c r="O98" s="18">
        <f t="shared" si="102"/>
        <v>-2.684637110105248E-2</v>
      </c>
      <c r="P98" s="18">
        <f t="shared" si="102"/>
        <v>-0.75574882463257387</v>
      </c>
      <c r="Q98" s="18">
        <f t="shared" si="103"/>
        <v>-0.51337375225737336</v>
      </c>
      <c r="S98" s="18">
        <f t="shared" si="104"/>
        <v>-0.51337375225737336</v>
      </c>
      <c r="T98" s="18">
        <f t="shared" si="105"/>
        <v>1.8049133660110517</v>
      </c>
      <c r="U98" s="18">
        <f t="shared" si="106"/>
        <v>1.408704196472077</v>
      </c>
      <c r="W98" t="str">
        <f t="shared" si="107"/>
        <v>54 Textiles, printing and other skilled trades</v>
      </c>
      <c r="X98" s="18">
        <f t="shared" si="108"/>
        <v>-0.40448663936524243</v>
      </c>
      <c r="Y98" s="18">
        <f t="shared" si="108"/>
        <v>8.7171951137400949</v>
      </c>
      <c r="Z98" s="18">
        <f t="shared" si="108"/>
        <v>0.883706668503903</v>
      </c>
      <c r="AA98" s="18">
        <f t="shared" si="108"/>
        <v>-0.20396000949834958</v>
      </c>
      <c r="AB98" s="18">
        <f t="shared" si="109"/>
        <v>0.15728631582636599</v>
      </c>
      <c r="AD98" s="18">
        <f t="shared" si="110"/>
        <v>0.15728631582636599</v>
      </c>
      <c r="AE98" s="18">
        <f t="shared" si="111"/>
        <v>3.2304870832124966</v>
      </c>
      <c r="AF98" s="18">
        <f t="shared" si="112"/>
        <v>3.3316879893241946</v>
      </c>
    </row>
    <row r="99" spans="1:32" x14ac:dyDescent="0.2">
      <c r="A99" t="str">
        <f t="shared" si="95"/>
        <v>61 Caring personal service occupations</v>
      </c>
      <c r="B99" s="18">
        <f t="shared" si="96"/>
        <v>0.70281915346437351</v>
      </c>
      <c r="C99" s="18">
        <f t="shared" si="96"/>
        <v>-4.1974436499488066</v>
      </c>
      <c r="D99" s="18">
        <f t="shared" si="96"/>
        <v>1.8107181214235712</v>
      </c>
      <c r="E99" s="18">
        <f t="shared" si="96"/>
        <v>0.96130622760499662</v>
      </c>
      <c r="F99" s="18">
        <f t="shared" si="97"/>
        <v>1.2436531819955077</v>
      </c>
      <c r="H99" s="18">
        <f t="shared" si="98"/>
        <v>1.2436531819955077</v>
      </c>
      <c r="I99" s="18">
        <f t="shared" si="99"/>
        <v>3.3100924653780339</v>
      </c>
      <c r="J99" s="18">
        <f t="shared" si="100"/>
        <v>4.1243784426837848</v>
      </c>
      <c r="L99" t="str">
        <f t="shared" si="101"/>
        <v>61 Caring personal service occupations</v>
      </c>
      <c r="M99" s="18">
        <f t="shared" si="102"/>
        <v>-0.81358770513106915</v>
      </c>
      <c r="N99" s="18">
        <f t="shared" si="102"/>
        <v>-0.60842688421293145</v>
      </c>
      <c r="O99" s="18">
        <f t="shared" si="102"/>
        <v>4.6402598531047667</v>
      </c>
      <c r="P99" s="18">
        <f t="shared" si="102"/>
        <v>1.8385022985414112</v>
      </c>
      <c r="Q99" s="18">
        <f t="shared" si="103"/>
        <v>2.7639854435535849</v>
      </c>
      <c r="S99" s="18">
        <f t="shared" si="104"/>
        <v>2.7639854435535849</v>
      </c>
      <c r="T99" s="18">
        <f t="shared" si="105"/>
        <v>3.0881322718712134</v>
      </c>
      <c r="U99" s="18">
        <f t="shared" si="106"/>
        <v>5.0148831459573717</v>
      </c>
      <c r="W99" t="str">
        <f t="shared" si="107"/>
        <v>61 Caring personal service occupations</v>
      </c>
      <c r="X99" s="18">
        <f t="shared" si="108"/>
        <v>0.88219443965313893</v>
      </c>
      <c r="Y99" s="18">
        <f t="shared" si="108"/>
        <v>-4.6043129111902337</v>
      </c>
      <c r="Z99" s="18">
        <f t="shared" si="108"/>
        <v>1.4549323355672161</v>
      </c>
      <c r="AA99" s="18">
        <f t="shared" si="108"/>
        <v>0.83482885558452402</v>
      </c>
      <c r="AB99" s="18">
        <f t="shared" si="109"/>
        <v>1.0411077409076208</v>
      </c>
      <c r="AD99" s="18">
        <f t="shared" si="110"/>
        <v>1.0411077409076208</v>
      </c>
      <c r="AE99" s="18">
        <f t="shared" si="111"/>
        <v>3.3358732844460892</v>
      </c>
      <c r="AF99" s="18">
        <f t="shared" si="112"/>
        <v>4.0118135649005682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2.8274052461226162</v>
      </c>
      <c r="C100" s="18">
        <f t="shared" si="96"/>
        <v>-11.688034155968474</v>
      </c>
      <c r="D100" s="18">
        <f t="shared" si="96"/>
        <v>1.7549528184319652</v>
      </c>
      <c r="E100" s="18">
        <f t="shared" si="96"/>
        <v>0.88169031776406115</v>
      </c>
      <c r="F100" s="18">
        <f t="shared" si="97"/>
        <v>1.1719419201296599</v>
      </c>
      <c r="H100" s="18">
        <f t="shared" si="98"/>
        <v>1.1719419201296599</v>
      </c>
      <c r="I100" s="18">
        <f t="shared" si="99"/>
        <v>3.0609107370840327</v>
      </c>
      <c r="J100" s="18">
        <f t="shared" si="100"/>
        <v>3.8517451483141452</v>
      </c>
      <c r="L100" t="str">
        <f t="shared" si="101"/>
        <v>62 Leisure, travel and related personal service occupations</v>
      </c>
      <c r="M100" s="18">
        <f t="shared" si="102"/>
        <v>3.827955259170901</v>
      </c>
      <c r="N100" s="18">
        <f t="shared" si="102"/>
        <v>-1.3159181101141115</v>
      </c>
      <c r="O100" s="18">
        <f t="shared" si="102"/>
        <v>1.566057911779617</v>
      </c>
      <c r="P100" s="18">
        <f t="shared" si="102"/>
        <v>1.2609596301792036</v>
      </c>
      <c r="Q100" s="18">
        <f t="shared" si="103"/>
        <v>1.362557088213423</v>
      </c>
      <c r="S100" s="18">
        <f t="shared" si="104"/>
        <v>1.362557088213423</v>
      </c>
      <c r="T100" s="18">
        <f t="shared" si="105"/>
        <v>2.689833316441681</v>
      </c>
      <c r="U100" s="18">
        <f t="shared" si="106"/>
        <v>3.6580435506430753</v>
      </c>
      <c r="W100" t="str">
        <f t="shared" si="107"/>
        <v>62 Leisure, travel and related personal service occupations</v>
      </c>
      <c r="X100" s="18">
        <f t="shared" si="108"/>
        <v>2.4426331427463976</v>
      </c>
      <c r="Y100" s="18">
        <f t="shared" si="108"/>
        <v>-15.812753726353822</v>
      </c>
      <c r="Z100" s="18">
        <f t="shared" si="108"/>
        <v>1.8425294274712289</v>
      </c>
      <c r="AA100" s="18">
        <f t="shared" si="108"/>
        <v>0.70287985935397757</v>
      </c>
      <c r="AB100" s="18">
        <f t="shared" si="109"/>
        <v>1.0813389512835281</v>
      </c>
      <c r="AD100" s="18">
        <f t="shared" si="110"/>
        <v>1.0813389512835281</v>
      </c>
      <c r="AE100" s="18">
        <f t="shared" si="111"/>
        <v>3.2276942374238393</v>
      </c>
      <c r="AF100" s="18">
        <f t="shared" si="112"/>
        <v>3.9403391646302799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-5.1040449864064747</v>
      </c>
      <c r="C101" s="18">
        <f t="shared" si="96"/>
        <v>32.725923704944137</v>
      </c>
      <c r="D101" s="18">
        <f t="shared" si="96"/>
        <v>-4.6858138386586585</v>
      </c>
      <c r="E101" s="18">
        <f t="shared" si="96"/>
        <v>0.36646074536137441</v>
      </c>
      <c r="F101" s="18">
        <f t="shared" si="97"/>
        <v>-1.3467066671262184</v>
      </c>
      <c r="H101" s="18">
        <f t="shared" si="98"/>
        <v>-1.3467066671262184</v>
      </c>
      <c r="I101" s="18">
        <f t="shared" si="99"/>
        <v>2.1655020200599173</v>
      </c>
      <c r="J101" s="18">
        <f t="shared" si="100"/>
        <v>1.1945453950835017</v>
      </c>
      <c r="L101" t="str">
        <f t="shared" si="101"/>
        <v>63 Community and civil enforcement occupations</v>
      </c>
      <c r="M101" s="18">
        <f t="shared" si="102"/>
        <v>-8.5143976656174019</v>
      </c>
      <c r="N101" s="18">
        <f t="shared" si="102"/>
        <v>54.709427972592238</v>
      </c>
      <c r="O101" s="18">
        <f t="shared" si="102"/>
        <v>-8.4540605182089621</v>
      </c>
      <c r="P101" s="18">
        <f t="shared" si="102"/>
        <v>0.89777638191830267</v>
      </c>
      <c r="Q101" s="18">
        <f t="shared" si="103"/>
        <v>-2.3211003176213718</v>
      </c>
      <c r="S101" s="18">
        <f t="shared" si="104"/>
        <v>-2.3211003176213718</v>
      </c>
      <c r="T101" s="18">
        <f t="shared" si="105"/>
        <v>1.6177089464867622</v>
      </c>
      <c r="U101" s="18">
        <f t="shared" si="106"/>
        <v>-0.16694658363806125</v>
      </c>
      <c r="W101" t="str">
        <f t="shared" si="107"/>
        <v>63 Community and civil enforcement occupations</v>
      </c>
      <c r="X101" s="18">
        <f t="shared" si="108"/>
        <v>4.8126133145756755</v>
      </c>
      <c r="Y101" s="18">
        <f t="shared" si="108"/>
        <v>-13.0171356782405</v>
      </c>
      <c r="Z101" s="18">
        <f t="shared" si="108"/>
        <v>5.6844794770887663</v>
      </c>
      <c r="AA101" s="18">
        <f t="shared" si="108"/>
        <v>-0.66180975989000856</v>
      </c>
      <c r="AB101" s="18">
        <f t="shared" si="109"/>
        <v>1.4101052290345084</v>
      </c>
      <c r="AD101" s="18">
        <f t="shared" si="110"/>
        <v>1.4101052290345084</v>
      </c>
      <c r="AE101" s="18">
        <f t="shared" si="111"/>
        <v>3.8971548243027287</v>
      </c>
      <c r="AF101" s="18">
        <f t="shared" si="112"/>
        <v>4.7577709866104101</v>
      </c>
    </row>
    <row r="102" spans="1:32" x14ac:dyDescent="0.2">
      <c r="A102" t="str">
        <f t="shared" si="95"/>
        <v>71 Sales occupations</v>
      </c>
      <c r="B102" s="18">
        <f t="shared" si="96"/>
        <v>-1.167992149883379</v>
      </c>
      <c r="C102" s="18">
        <f t="shared" si="96"/>
        <v>-6.1139682444200094E-2</v>
      </c>
      <c r="D102" s="18">
        <f t="shared" si="96"/>
        <v>-1.2598783045803641</v>
      </c>
      <c r="E102" s="18">
        <f t="shared" si="96"/>
        <v>-0.63537227681850217</v>
      </c>
      <c r="F102" s="18">
        <f t="shared" si="97"/>
        <v>-0.8439785948252676</v>
      </c>
      <c r="H102" s="18">
        <f t="shared" si="98"/>
        <v>-0.8439785948252676</v>
      </c>
      <c r="I102" s="18">
        <f t="shared" si="99"/>
        <v>2.4142728798384194</v>
      </c>
      <c r="J102" s="18">
        <f t="shared" si="100"/>
        <v>1.8208861146860045</v>
      </c>
      <c r="L102" t="str">
        <f t="shared" si="101"/>
        <v>71 Sales occupations</v>
      </c>
      <c r="M102" s="18">
        <f t="shared" si="102"/>
        <v>-0.50329418389877256</v>
      </c>
      <c r="N102" s="18">
        <f t="shared" si="102"/>
        <v>0.32123211325210121</v>
      </c>
      <c r="O102" s="18">
        <f t="shared" si="102"/>
        <v>-1.0002646536287352</v>
      </c>
      <c r="P102" s="18">
        <f t="shared" si="102"/>
        <v>-0.19998866988031327</v>
      </c>
      <c r="Q102" s="18">
        <f t="shared" si="103"/>
        <v>-0.46746355247782034</v>
      </c>
      <c r="S102" s="18">
        <f t="shared" si="104"/>
        <v>-0.46746355247782034</v>
      </c>
      <c r="T102" s="18">
        <f t="shared" si="105"/>
        <v>1.8566798676696639</v>
      </c>
      <c r="U102" s="18">
        <f t="shared" si="106"/>
        <v>1.4982489914385777</v>
      </c>
      <c r="W102" t="str">
        <f t="shared" si="107"/>
        <v>71 Sales occupations</v>
      </c>
      <c r="X102" s="18">
        <f t="shared" si="108"/>
        <v>-1.5728201974043454</v>
      </c>
      <c r="Y102" s="18">
        <f t="shared" si="108"/>
        <v>-0.30039336075118328</v>
      </c>
      <c r="Z102" s="18">
        <f t="shared" si="108"/>
        <v>-1.4247453075475591</v>
      </c>
      <c r="AA102" s="18">
        <f t="shared" si="108"/>
        <v>-0.92479939707633685</v>
      </c>
      <c r="AB102" s="18">
        <f t="shared" si="109"/>
        <v>-1.0917291323619849</v>
      </c>
      <c r="AD102" s="18">
        <f t="shared" si="110"/>
        <v>-1.0917291323619849</v>
      </c>
      <c r="AE102" s="18">
        <f t="shared" si="111"/>
        <v>2.7447023658940362</v>
      </c>
      <c r="AF102" s="18">
        <f t="shared" si="112"/>
        <v>2.0169135880596212</v>
      </c>
    </row>
    <row r="103" spans="1:32" x14ac:dyDescent="0.2">
      <c r="A103" t="str">
        <f t="shared" si="95"/>
        <v>72 Customer service occupations</v>
      </c>
      <c r="B103" s="18">
        <f t="shared" si="96"/>
        <v>1.487811957525853</v>
      </c>
      <c r="C103" s="18">
        <f t="shared" si="96"/>
        <v>4.4722041357397879</v>
      </c>
      <c r="D103" s="18">
        <f t="shared" si="96"/>
        <v>5.1908550283492616</v>
      </c>
      <c r="E103" s="18">
        <f t="shared" si="96"/>
        <v>1.231224957757826</v>
      </c>
      <c r="F103" s="18">
        <f t="shared" si="97"/>
        <v>2.5342572584746037</v>
      </c>
      <c r="H103" s="18">
        <f t="shared" si="98"/>
        <v>2.5342572584746037</v>
      </c>
      <c r="I103" s="18">
        <f t="shared" si="99"/>
        <v>3.2248595827278459</v>
      </c>
      <c r="J103" s="18">
        <f t="shared" si="100"/>
        <v>4.954135275217042</v>
      </c>
      <c r="L103" t="str">
        <f t="shared" si="101"/>
        <v>72 Customer service occupations</v>
      </c>
      <c r="M103" s="18">
        <f t="shared" si="102"/>
        <v>-3.258442608341261</v>
      </c>
      <c r="N103" s="18">
        <f t="shared" si="102"/>
        <v>18.952033971093062</v>
      </c>
      <c r="O103" s="18">
        <f t="shared" si="102"/>
        <v>6.5564717250112814</v>
      </c>
      <c r="P103" s="18">
        <f t="shared" si="102"/>
        <v>1.6058155990316791</v>
      </c>
      <c r="Q103" s="18">
        <f t="shared" si="103"/>
        <v>3.229935220822977</v>
      </c>
      <c r="S103" s="18">
        <f t="shared" si="104"/>
        <v>3.229935220822977</v>
      </c>
      <c r="T103" s="18">
        <f t="shared" si="105"/>
        <v>2.6951248025662844</v>
      </c>
      <c r="U103" s="18">
        <f t="shared" si="106"/>
        <v>5.0745195480905725</v>
      </c>
      <c r="W103" t="str">
        <f t="shared" si="107"/>
        <v>72 Customer service occupations</v>
      </c>
      <c r="X103" s="18">
        <f t="shared" si="108"/>
        <v>4.1530376140723302</v>
      </c>
      <c r="Y103" s="18">
        <f t="shared" si="108"/>
        <v>-2.2817664727336595</v>
      </c>
      <c r="Z103" s="18">
        <f t="shared" si="108"/>
        <v>4.382746972089735</v>
      </c>
      <c r="AA103" s="18">
        <f t="shared" si="108"/>
        <v>0.98888724664325522</v>
      </c>
      <c r="AB103" s="18">
        <f t="shared" si="109"/>
        <v>2.107732477091262</v>
      </c>
      <c r="AD103" s="18">
        <f t="shared" si="110"/>
        <v>2.107732477091262</v>
      </c>
      <c r="AE103" s="18">
        <f t="shared" si="111"/>
        <v>3.5095114235930813</v>
      </c>
      <c r="AF103" s="18">
        <f t="shared" si="112"/>
        <v>4.8849113740710104</v>
      </c>
    </row>
    <row r="104" spans="1:32" x14ac:dyDescent="0.2">
      <c r="A104" t="str">
        <f t="shared" si="95"/>
        <v>81 Process, plant and machine operatives</v>
      </c>
      <c r="B104" s="18">
        <f t="shared" si="96"/>
        <v>-0.31401138554021379</v>
      </c>
      <c r="C104" s="18">
        <f t="shared" si="96"/>
        <v>-11.934233258027893</v>
      </c>
      <c r="D104" s="18">
        <f t="shared" si="96"/>
        <v>3.9310224921004444</v>
      </c>
      <c r="E104" s="18">
        <f t="shared" si="96"/>
        <v>-0.22694316309098683</v>
      </c>
      <c r="F104" s="18">
        <f t="shared" si="97"/>
        <v>1.1402257940243743</v>
      </c>
      <c r="H104" s="18">
        <f t="shared" si="98"/>
        <v>1.1402257940243743</v>
      </c>
      <c r="I104" s="18">
        <f t="shared" si="99"/>
        <v>2.5345826305731567</v>
      </c>
      <c r="J104" s="18">
        <f t="shared" si="100"/>
        <v>3.3572803270426554</v>
      </c>
      <c r="L104" t="str">
        <f t="shared" si="101"/>
        <v>81 Process, plant and machine operatives</v>
      </c>
      <c r="M104" s="18">
        <f t="shared" si="102"/>
        <v>-0.87742931633426613</v>
      </c>
      <c r="N104" s="18">
        <f t="shared" si="102"/>
        <v>-11.932232530366171</v>
      </c>
      <c r="O104" s="18">
        <f t="shared" si="102"/>
        <v>3.4350525360882678</v>
      </c>
      <c r="P104" s="18">
        <f t="shared" si="102"/>
        <v>-0.59680128898802476</v>
      </c>
      <c r="Q104" s="18">
        <f t="shared" si="103"/>
        <v>0.72937818949139199</v>
      </c>
      <c r="S104" s="18">
        <f t="shared" si="104"/>
        <v>0.72937818949139199</v>
      </c>
      <c r="T104" s="18">
        <f t="shared" si="105"/>
        <v>2.2868661782374122</v>
      </c>
      <c r="U104" s="18">
        <f t="shared" si="106"/>
        <v>2.8259899515669096</v>
      </c>
      <c r="W104" t="str">
        <f t="shared" si="107"/>
        <v>81 Process, plant and machine operatives</v>
      </c>
      <c r="X104" s="18">
        <f t="shared" si="108"/>
        <v>1.7624803243489584</v>
      </c>
      <c r="Y104" s="18">
        <f t="shared" si="108"/>
        <v>-11.941139731337936</v>
      </c>
      <c r="Z104" s="18">
        <f t="shared" si="108"/>
        <v>5.5742224934780094</v>
      </c>
      <c r="AA104" s="18">
        <f t="shared" si="108"/>
        <v>0.85256114300791275</v>
      </c>
      <c r="AB104" s="18">
        <f t="shared" si="109"/>
        <v>2.4025060239843521</v>
      </c>
      <c r="AD104" s="18">
        <f t="shared" si="110"/>
        <v>2.4025060239843521</v>
      </c>
      <c r="AE104" s="18">
        <f t="shared" si="111"/>
        <v>3.3307083679597227</v>
      </c>
      <c r="AF104" s="18">
        <f t="shared" si="112"/>
        <v>4.9444221523922804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1.9731610858361393</v>
      </c>
      <c r="C105" s="18">
        <f t="shared" si="96"/>
        <v>-9.9242792994348346</v>
      </c>
      <c r="D105" s="18">
        <f t="shared" si="96"/>
        <v>1.2391013570595355</v>
      </c>
      <c r="E105" s="18">
        <f t="shared" si="96"/>
        <v>0.12324645607639795</v>
      </c>
      <c r="F105" s="18">
        <f t="shared" si="97"/>
        <v>0.4938248048613314</v>
      </c>
      <c r="H105" s="18">
        <f t="shared" si="98"/>
        <v>0.4938248048613314</v>
      </c>
      <c r="I105" s="18">
        <f t="shared" si="99"/>
        <v>3.0275869008652867</v>
      </c>
      <c r="J105" s="18">
        <f t="shared" si="100"/>
        <v>3.3568596469417233</v>
      </c>
      <c r="L105" t="str">
        <f t="shared" si="101"/>
        <v>82 Transport and mobile machine drivers and operatives</v>
      </c>
      <c r="M105" s="18">
        <f t="shared" si="102"/>
        <v>1.784686952001735</v>
      </c>
      <c r="N105" s="18">
        <f t="shared" si="102"/>
        <v>-10.056227779165038</v>
      </c>
      <c r="O105" s="18">
        <f t="shared" si="102"/>
        <v>0.67524614914500347</v>
      </c>
      <c r="P105" s="18">
        <f t="shared" si="102"/>
        <v>-4.7576457627196422E-2</v>
      </c>
      <c r="Q105" s="18">
        <f t="shared" si="103"/>
        <v>0.19278593218179374</v>
      </c>
      <c r="S105" s="18">
        <f t="shared" si="104"/>
        <v>0.19278593218179374</v>
      </c>
      <c r="T105" s="18">
        <f t="shared" si="105"/>
        <v>2.893133432035877</v>
      </c>
      <c r="U105" s="18">
        <f t="shared" si="106"/>
        <v>3.0230585927861542</v>
      </c>
      <c r="W105" t="str">
        <f t="shared" si="107"/>
        <v>82 Transport and mobile machine drivers and operatives</v>
      </c>
      <c r="X105" s="18">
        <f t="shared" si="108"/>
        <v>4.2348726324457298</v>
      </c>
      <c r="Y105" s="18">
        <f t="shared" si="108"/>
        <v>-8.4318524662501559</v>
      </c>
      <c r="Z105" s="18">
        <f t="shared" si="108"/>
        <v>6.7909298469880808</v>
      </c>
      <c r="AA105" s="18">
        <f t="shared" si="108"/>
        <v>1.4443737780152288</v>
      </c>
      <c r="AB105" s="18">
        <f t="shared" si="109"/>
        <v>3.1961352517488439</v>
      </c>
      <c r="AD105" s="18">
        <f t="shared" si="110"/>
        <v>3.1961352517488439</v>
      </c>
      <c r="AE105" s="18">
        <f t="shared" si="111"/>
        <v>4.376813286196124</v>
      </c>
      <c r="AF105" s="18">
        <f t="shared" si="112"/>
        <v>6.3115269246407202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-2.5257184562761603</v>
      </c>
      <c r="C106" s="18">
        <f t="shared" si="96"/>
        <v>-9.7655778547298677</v>
      </c>
      <c r="D106" s="18">
        <f t="shared" si="96"/>
        <v>-2.6027422174589754</v>
      </c>
      <c r="E106" s="18">
        <f t="shared" si="96"/>
        <v>-0.31002619986825186</v>
      </c>
      <c r="F106" s="18">
        <f t="shared" si="97"/>
        <v>-1.0801996681204407</v>
      </c>
      <c r="H106" s="18">
        <f t="shared" si="98"/>
        <v>-1.0801996681204407</v>
      </c>
      <c r="I106" s="18">
        <f t="shared" si="99"/>
        <v>1.9959430377971321</v>
      </c>
      <c r="J106" s="18">
        <f t="shared" si="100"/>
        <v>1.1932087995520479</v>
      </c>
      <c r="L106" t="str">
        <f t="shared" si="101"/>
        <v>91 Elementary trades and related occupations</v>
      </c>
      <c r="M106" s="18">
        <f t="shared" si="102"/>
        <v>-2.5478201196223016</v>
      </c>
      <c r="N106" s="18">
        <f t="shared" si="102"/>
        <v>-8.5622091091655754</v>
      </c>
      <c r="O106" s="18">
        <f t="shared" si="102"/>
        <v>-2.9907467069104965</v>
      </c>
      <c r="P106" s="18">
        <f t="shared" si="102"/>
        <v>-0.39330155660484145</v>
      </c>
      <c r="Q106" s="18">
        <f t="shared" si="103"/>
        <v>-1.2667535261361218</v>
      </c>
      <c r="S106" s="18">
        <f t="shared" si="104"/>
        <v>-1.2667535261361218</v>
      </c>
      <c r="T106" s="18">
        <f t="shared" si="105"/>
        <v>1.6482030271617765</v>
      </c>
      <c r="U106" s="18">
        <f t="shared" si="106"/>
        <v>0.66081603545358192</v>
      </c>
      <c r="W106" t="str">
        <f t="shared" si="107"/>
        <v>91 Elementary trades and related occupations</v>
      </c>
      <c r="X106" s="18">
        <f t="shared" si="108"/>
        <v>-2.4621542150059628</v>
      </c>
      <c r="Y106" s="18">
        <f t="shared" si="108"/>
        <v>-13.218865330389152</v>
      </c>
      <c r="Z106" s="18">
        <f t="shared" si="108"/>
        <v>-1.4657142364500442</v>
      </c>
      <c r="AA106" s="18">
        <f t="shared" si="108"/>
        <v>-8.0389248512746647E-2</v>
      </c>
      <c r="AB106" s="18">
        <f t="shared" si="109"/>
        <v>-0.54431491262697529</v>
      </c>
      <c r="AD106" s="18">
        <f t="shared" si="110"/>
        <v>-0.54431491262697529</v>
      </c>
      <c r="AE106" s="18">
        <f t="shared" si="111"/>
        <v>2.9566631173389091</v>
      </c>
      <c r="AF106" s="18">
        <f t="shared" si="112"/>
        <v>2.5996139225988424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-2.5580612172626527E-2</v>
      </c>
      <c r="C107" s="18">
        <f t="shared" si="96"/>
        <v>-6.3138158017213559</v>
      </c>
      <c r="D107" s="18">
        <f t="shared" si="96"/>
        <v>1.0377962656975992</v>
      </c>
      <c r="E107" s="18">
        <f t="shared" si="96"/>
        <v>-0.36830370713778482</v>
      </c>
      <c r="F107" s="18">
        <f t="shared" si="97"/>
        <v>9.8208492962092997E-2</v>
      </c>
      <c r="H107" s="18">
        <f t="shared" si="98"/>
        <v>9.8208492962092997E-2</v>
      </c>
      <c r="I107" s="18">
        <f t="shared" si="99"/>
        <v>2.7040352052013716</v>
      </c>
      <c r="J107" s="18">
        <f t="shared" si="100"/>
        <v>2.7717846103547217</v>
      </c>
      <c r="L107" t="str">
        <f t="shared" si="101"/>
        <v>92 Elementary administration and service occupations</v>
      </c>
      <c r="M107" s="18">
        <f t="shared" si="102"/>
        <v>-2.38950785823141</v>
      </c>
      <c r="N107" s="18">
        <f t="shared" si="102"/>
        <v>-0.16160976785638548</v>
      </c>
      <c r="O107" s="18">
        <f t="shared" si="102"/>
        <v>1.603364398699747</v>
      </c>
      <c r="P107" s="18">
        <f t="shared" si="102"/>
        <v>-0.61514552140341516</v>
      </c>
      <c r="Q107" s="18">
        <f t="shared" si="103"/>
        <v>0.11892252473191256</v>
      </c>
      <c r="S107" s="18">
        <f t="shared" si="104"/>
        <v>0.11892252473191256</v>
      </c>
      <c r="T107" s="18">
        <f t="shared" si="105"/>
        <v>2.3164062133998797</v>
      </c>
      <c r="U107" s="18">
        <f t="shared" si="106"/>
        <v>2.4029183113762453</v>
      </c>
      <c r="W107" t="str">
        <f t="shared" si="107"/>
        <v>92 Elementary administration and service occupations</v>
      </c>
      <c r="X107" s="18">
        <f t="shared" si="108"/>
        <v>2.3685770982103449</v>
      </c>
      <c r="Y107" s="18">
        <f t="shared" si="108"/>
        <v>-11.845669692635353</v>
      </c>
      <c r="Z107" s="18">
        <f t="shared" si="108"/>
        <v>0.44853716469825944</v>
      </c>
      <c r="AA107" s="18">
        <f t="shared" si="108"/>
        <v>-0.10817407318917116</v>
      </c>
      <c r="AB107" s="18">
        <f t="shared" si="109"/>
        <v>7.7052666164356687E-2</v>
      </c>
      <c r="AD107" s="18">
        <f t="shared" si="110"/>
        <v>7.7052666164356687E-2</v>
      </c>
      <c r="AE107" s="18">
        <f t="shared" si="111"/>
        <v>3.0787889466391327</v>
      </c>
      <c r="AF107" s="18">
        <f t="shared" si="112"/>
        <v>3.1292866238432637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1.3845311799311588</v>
      </c>
      <c r="C109" s="26">
        <f>IF(AND(D$6-C$6 &lt;&gt; 0,C35&lt;&gt;0,D35&lt;&gt;0),(EXP(LN(D35/C35)/(D$6-C$6))-1)*100,0)</f>
        <v>-0.70973280953245954</v>
      </c>
      <c r="D109" s="26">
        <f>IF(AND(E$6-D$6 &lt;&gt; 0,D35&lt;&gt;0,E35&lt;&gt;0),(EXP(LN(E35/D35)/(E$6-D$6))-1)*100,0)</f>
        <v>0.74781971914583689</v>
      </c>
      <c r="E109" s="26">
        <f>IF(AND(F$6-E$6 &lt;&gt; 0,E35&lt;&gt;0,F35&lt;&gt;0),(EXP(LN(F35/E35)/(F$6-E$6))-1)*100,0)</f>
        <v>0.46773174586265398</v>
      </c>
      <c r="F109" s="26">
        <f t="shared" ref="F109" si="113">IF(AND(F$6-D$6 &lt;&gt; 0,D35&lt;&gt;0,F35&lt;&gt;0),(EXP(LN(F35/D35)/(F$6-D$6))-1)*100,0)</f>
        <v>0.56100777769414467</v>
      </c>
      <c r="H109" s="26">
        <f t="shared" ref="H109" si="114">IF($F$6-$D$6 &lt;&gt; 0,(EXP(LN(1+(H72/100))/($F$6-$D$6))-1)*100,0)</f>
        <v>0.56100777769414467</v>
      </c>
      <c r="I109" s="26">
        <f>IF(D35&gt;0,((1+(I35/D35))^(1/($F$6-$D$6))-1)*100,0)</f>
        <v>2.7647181419157008</v>
      </c>
      <c r="J109" s="26">
        <f t="shared" ref="J109" si="115">IF($F$6-$D$6 &lt;&gt; 0,(EXP(LN(1+(J72/100))/($F$6-$D$6))-1)*100,0)</f>
        <v>3.1526666110571089</v>
      </c>
      <c r="L109" s="24" t="str">
        <f>L35</f>
        <v>All occupations</v>
      </c>
      <c r="M109" s="26">
        <f>IF(AND(N$6-M$6 &lt;&gt; 0,M35&lt;&gt;0,N35&lt;&gt;0),(EXP(LN(N35/M35)/(N$6-M$6))-1)*100,0)</f>
        <v>0.7708797396923428</v>
      </c>
      <c r="N109" s="26">
        <f>IF(AND(O$6-N$6 &lt;&gt; 0,N35&lt;&gt;0,O35&lt;&gt;0),(EXP(LN(O35/N35)/(O$6-N$6))-1)*100,0)</f>
        <v>-1.7114263872108015</v>
      </c>
      <c r="O109" s="26">
        <f>IF(AND(P$6-O$6 &lt;&gt; 0,O35&lt;&gt;0,P35&lt;&gt;0),(EXP(LN(P35/O35)/(P$6-O$6))-1)*100,0)</f>
        <v>0.6191761361821424</v>
      </c>
      <c r="P109" s="26">
        <f>IF(AND(Q$6-P$6 &lt;&gt; 0,P35&lt;&gt;0,Q35&lt;&gt;0),(EXP(LN(Q35/P35)/(Q$6-P$6))-1)*100,0)</f>
        <v>0.35775712671599624</v>
      </c>
      <c r="Q109" s="26">
        <f t="shared" ref="Q109" si="116">IF(AND(Q$6-O$6 &lt;&gt; 0,O35&lt;&gt;0,Q35&lt;&gt;0),(EXP(LN(Q35/O35)/(Q$6-O$6))-1)*100,0)</f>
        <v>0.4448212433108667</v>
      </c>
      <c r="S109" s="26">
        <f t="shared" ref="S109" si="117">IF($F$6-$D$6 &lt;&gt; 0,(EXP(LN(1+(S72/100))/($F$6-$D$6))-1)*100,0)</f>
        <v>0.4448212433108667</v>
      </c>
      <c r="T109" s="26">
        <f t="shared" ref="T109" si="118">IF(O35&gt;0,((1+(T35/O35))^(1/($F$6-$D$6))-1)*100,0)</f>
        <v>2.3605133299050562</v>
      </c>
      <c r="U109" s="26">
        <f t="shared" ref="U109" si="119">IF($F$6-$D$6 &lt;&gt; 0,(EXP(LN(1+(U72/100))/($F$6-$D$6))-1)*100,0)</f>
        <v>2.6843024121139036</v>
      </c>
      <c r="W109" s="24" t="str">
        <f>W35</f>
        <v>All occupations</v>
      </c>
      <c r="X109" s="26">
        <f>IF(AND(Y$6-X$6 &lt;&gt; 0,X35&lt;&gt;0,Y35&lt;&gt;0),(EXP(LN(Y35/X35)/(Y$6-X$6))-1)*100,0)</f>
        <v>2.0779746386554221</v>
      </c>
      <c r="Y109" s="26">
        <f>IF(AND(Z$6-Y$6 &lt;&gt; 0,Y35&lt;&gt;0,Z35&lt;&gt;0),(EXP(LN(Z35/Y35)/(Z$6-Y$6))-1)*100,0)</f>
        <v>0.38632713903763438</v>
      </c>
      <c r="Z109" s="26">
        <f>IF(AND(AA$6-Z$6 &lt;&gt; 0,Z35&lt;&gt;0,AA35&lt;&gt;0),(EXP(LN(AA35/Z35)/(AA$6-Z$6))-1)*100,0)</f>
        <v>0.88491577561524704</v>
      </c>
      <c r="AA109" s="26">
        <f>IF(AND(AB$6-AA$6 &lt;&gt; 0,AA35&lt;&gt;0,AB35&lt;&gt;0),(EXP(LN(AB35/AA35)/(AB$6-AA$6))-1)*100,0)</f>
        <v>0.58284211754784376</v>
      </c>
      <c r="AB109" s="26">
        <f t="shared" ref="AB109" si="120">IF(AND(AB$6-Z$6 &lt;&gt; 0,Z35&lt;&gt;0,AB35&lt;&gt;0),(EXP(LN(AB35/Z35)/(AB$6-Z$6))-1)*100,0)</f>
        <v>0.68343270503483655</v>
      </c>
      <c r="AD109" s="26">
        <f t="shared" ref="AD109" si="121">IF($F$6-$D$6 &lt;&gt; 0,(EXP(LN(1+(AD72/100))/($F$6-$D$6))-1)*100,0)</f>
        <v>0.68343270503483655</v>
      </c>
      <c r="AE109" s="26">
        <f t="shared" ref="AE109" si="122">IF(Z35&gt;0,((1+(AE35/Z35))^(1/($F$6-$D$6))-1)*100,0)</f>
        <v>3.1744045406233656</v>
      </c>
      <c r="AF109" s="26">
        <f t="shared" ref="AF109" si="123">IF($F$6-$D$6 &lt;&gt; 0,(EXP(LN(1+(AF72/100))/($F$6-$D$6))-1)*100,0)</f>
        <v>3.6234630369134102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Swindon and Wiltshire (Continued)</v>
      </c>
      <c r="L112" s="19" t="str">
        <f>CONCATENATE(L$1," (Continued)")</f>
        <v>Occupation Table 2.1  Males: Employment Change by Occupation (SOC 2020) and Replacement Demand, 2015-2035, Swindon and Wiltshire (Continued)</v>
      </c>
      <c r="W112" s="19" t="str">
        <f>CONCATENATE(W$1," (Continued)")</f>
        <v>Occupation Table 2.2  Females: Employment Change by Occupation (SOC 2020) and Replacement Demand, 2015-2035, Swindon and Wiltshire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4.519548231406862</v>
      </c>
      <c r="C119" s="27">
        <f t="shared" si="125"/>
        <v>0.98625656702270348</v>
      </c>
      <c r="D119" s="27">
        <f t="shared" si="125"/>
        <v>-1.8973287315268692</v>
      </c>
      <c r="E119" s="27">
        <f t="shared" si="125"/>
        <v>2.6176660236344667</v>
      </c>
      <c r="F119" s="27">
        <f t="shared" ref="F119:F144" si="126">F8-D8</f>
        <v>0.72033729210759745</v>
      </c>
      <c r="L119" t="str">
        <f t="shared" ref="L119:L144" si="127">L8</f>
        <v>11 Corporate managers and directors</v>
      </c>
      <c r="M119" s="27">
        <f t="shared" ref="M119:P144" si="128">N8-M8</f>
        <v>2.1998207042691504</v>
      </c>
      <c r="N119" s="27">
        <f t="shared" si="128"/>
        <v>0.23847815476137058</v>
      </c>
      <c r="O119" s="27">
        <f t="shared" si="128"/>
        <v>-1.7597179746812408</v>
      </c>
      <c r="P119" s="27">
        <f t="shared" si="128"/>
        <v>0.97356592433695965</v>
      </c>
      <c r="Q119" s="27">
        <f t="shared" ref="Q119:Q144" si="129">Q8-O8</f>
        <v>-0.78615205034428115</v>
      </c>
      <c r="W119" t="str">
        <f t="shared" ref="W119:W144" si="130">W8</f>
        <v>11 Corporate managers and directors</v>
      </c>
      <c r="X119" s="27">
        <f t="shared" ref="X119:AA144" si="131">Y8-X8</f>
        <v>2.3197275271376769</v>
      </c>
      <c r="Y119" s="27">
        <f t="shared" si="131"/>
        <v>0.74777841226132935</v>
      </c>
      <c r="Z119" s="27">
        <f t="shared" si="131"/>
        <v>-0.1376107568455911</v>
      </c>
      <c r="AA119" s="27">
        <f t="shared" si="131"/>
        <v>1.6441000992975212</v>
      </c>
      <c r="AB119" s="27">
        <f t="shared" ref="AB119:AB144" si="132">AB8-Z8</f>
        <v>1.5064893424519301</v>
      </c>
    </row>
    <row r="120" spans="1:28" x14ac:dyDescent="0.2">
      <c r="A120" t="str">
        <f t="shared" si="124"/>
        <v>12 Other managers and proprietors</v>
      </c>
      <c r="B120" s="27">
        <f t="shared" si="125"/>
        <v>1.1929624405831998</v>
      </c>
      <c r="C120" s="27">
        <f t="shared" si="125"/>
        <v>0.29105961552715343</v>
      </c>
      <c r="D120" s="27">
        <f t="shared" si="125"/>
        <v>3.5059519341732983</v>
      </c>
      <c r="E120" s="27">
        <f t="shared" si="125"/>
        <v>2.4615660066288605</v>
      </c>
      <c r="F120" s="27">
        <f t="shared" si="126"/>
        <v>5.9675179408021588</v>
      </c>
      <c r="L120" t="str">
        <f t="shared" si="127"/>
        <v>12 Other managers and proprietors</v>
      </c>
      <c r="M120" s="27">
        <f t="shared" si="128"/>
        <v>0.67088238883189533</v>
      </c>
      <c r="N120" s="27">
        <f t="shared" si="128"/>
        <v>-0.19381551880163173</v>
      </c>
      <c r="O120" s="27">
        <f t="shared" si="128"/>
        <v>2.411301087109317</v>
      </c>
      <c r="P120" s="27">
        <f t="shared" si="128"/>
        <v>1.7422916715235264</v>
      </c>
      <c r="Q120" s="27">
        <f t="shared" si="129"/>
        <v>4.1535927586328434</v>
      </c>
      <c r="W120" t="str">
        <f t="shared" si="130"/>
        <v>12 Other managers and proprietors</v>
      </c>
      <c r="X120" s="27">
        <f t="shared" si="131"/>
        <v>0.5220800517512858</v>
      </c>
      <c r="Y120" s="27">
        <f t="shared" si="131"/>
        <v>0.48487513432880203</v>
      </c>
      <c r="Z120" s="27">
        <f t="shared" si="131"/>
        <v>1.09465084706396</v>
      </c>
      <c r="AA120" s="27">
        <f t="shared" si="131"/>
        <v>0.71927433510531902</v>
      </c>
      <c r="AB120" s="27">
        <f t="shared" si="132"/>
        <v>1.813925182169279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2.6443655982316265</v>
      </c>
      <c r="C121" s="27">
        <f t="shared" si="125"/>
        <v>0.70965340284950074</v>
      </c>
      <c r="D121" s="27">
        <f t="shared" si="125"/>
        <v>1.6067926676467827</v>
      </c>
      <c r="E121" s="27">
        <f t="shared" si="125"/>
        <v>2.9606373342310448</v>
      </c>
      <c r="F121" s="27">
        <f t="shared" si="126"/>
        <v>4.5674300018778276</v>
      </c>
      <c r="L121" t="str">
        <f t="shared" si="127"/>
        <v>21 Science, research, engineering and technology professionals</v>
      </c>
      <c r="M121" s="27">
        <f t="shared" si="128"/>
        <v>2.1468773003087698</v>
      </c>
      <c r="N121" s="27">
        <f t="shared" si="128"/>
        <v>-0.21097206234593813</v>
      </c>
      <c r="O121" s="27">
        <f t="shared" si="128"/>
        <v>0.56519785613029327</v>
      </c>
      <c r="P121" s="27">
        <f t="shared" si="128"/>
        <v>1.7576461616765826</v>
      </c>
      <c r="Q121" s="27">
        <f t="shared" si="129"/>
        <v>2.3228440178068759</v>
      </c>
      <c r="W121" t="str">
        <f t="shared" si="130"/>
        <v>21 Science, research, engineering and technology professionals</v>
      </c>
      <c r="X121" s="27">
        <f t="shared" si="131"/>
        <v>0.49748829792285143</v>
      </c>
      <c r="Y121" s="27">
        <f t="shared" si="131"/>
        <v>0.92062546519539623</v>
      </c>
      <c r="Z121" s="27">
        <f t="shared" si="131"/>
        <v>1.0415948115165188</v>
      </c>
      <c r="AA121" s="27">
        <f t="shared" si="131"/>
        <v>1.2029911725544506</v>
      </c>
      <c r="AB121" s="27">
        <f t="shared" si="132"/>
        <v>2.2445859840709694</v>
      </c>
    </row>
    <row r="122" spans="1:28" x14ac:dyDescent="0.2">
      <c r="A122" t="str">
        <f t="shared" si="124"/>
        <v>22 Health professionals</v>
      </c>
      <c r="B122" s="27">
        <f t="shared" si="125"/>
        <v>2.2248793565837186</v>
      </c>
      <c r="C122" s="27">
        <f t="shared" si="125"/>
        <v>-4.6065765415988835E-2</v>
      </c>
      <c r="D122" s="27">
        <f t="shared" si="125"/>
        <v>1.7256335801006877</v>
      </c>
      <c r="E122" s="27">
        <f t="shared" si="125"/>
        <v>2.5128604853987611</v>
      </c>
      <c r="F122" s="27">
        <f t="shared" si="126"/>
        <v>4.2384940654994487</v>
      </c>
      <c r="L122" t="str">
        <f t="shared" si="127"/>
        <v>22 Health professionals</v>
      </c>
      <c r="M122" s="27">
        <f t="shared" si="128"/>
        <v>0.43656434154494983</v>
      </c>
      <c r="N122" s="27">
        <f t="shared" si="128"/>
        <v>0.46722818178922765</v>
      </c>
      <c r="O122" s="27">
        <f t="shared" si="128"/>
        <v>0.50868912672598832</v>
      </c>
      <c r="P122" s="27">
        <f t="shared" si="128"/>
        <v>0.79283643949560645</v>
      </c>
      <c r="Q122" s="27">
        <f t="shared" si="129"/>
        <v>1.3015255662215948</v>
      </c>
      <c r="W122" t="str">
        <f t="shared" si="130"/>
        <v>22 Health professionals</v>
      </c>
      <c r="X122" s="27">
        <f t="shared" si="131"/>
        <v>1.7883150150387834</v>
      </c>
      <c r="Y122" s="27">
        <f t="shared" si="131"/>
        <v>-0.51329394720521293</v>
      </c>
      <c r="Z122" s="27">
        <f t="shared" si="131"/>
        <v>1.2169444533747207</v>
      </c>
      <c r="AA122" s="27">
        <f t="shared" si="131"/>
        <v>1.7200240459031075</v>
      </c>
      <c r="AB122" s="27">
        <f t="shared" si="132"/>
        <v>2.9369684992778282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2.4215178328950024</v>
      </c>
      <c r="C123" s="27">
        <f t="shared" si="125"/>
        <v>0.10549774372399412</v>
      </c>
      <c r="D123" s="27">
        <f t="shared" si="125"/>
        <v>1.0531498906630645</v>
      </c>
      <c r="E123" s="27">
        <f t="shared" si="125"/>
        <v>2.1754170692528731</v>
      </c>
      <c r="F123" s="27">
        <f t="shared" si="126"/>
        <v>3.2285669599159377</v>
      </c>
      <c r="L123" t="str">
        <f t="shared" si="127"/>
        <v>23 Teaching and other educational professionals</v>
      </c>
      <c r="M123" s="27">
        <f t="shared" si="128"/>
        <v>0.58581121356087706</v>
      </c>
      <c r="N123" s="27">
        <f t="shared" si="128"/>
        <v>-0.37019216385260734</v>
      </c>
      <c r="O123" s="27">
        <f t="shared" si="128"/>
        <v>0.56860628820082582</v>
      </c>
      <c r="P123" s="27">
        <f t="shared" si="128"/>
        <v>0.6722682236248021</v>
      </c>
      <c r="Q123" s="27">
        <f t="shared" si="129"/>
        <v>1.2408745118256279</v>
      </c>
      <c r="W123" t="str">
        <f t="shared" si="130"/>
        <v>23 Teaching and other educational professionals</v>
      </c>
      <c r="X123" s="27">
        <f t="shared" si="131"/>
        <v>1.8357066193341378</v>
      </c>
      <c r="Y123" s="27">
        <f t="shared" si="131"/>
        <v>0.47568990757656593</v>
      </c>
      <c r="Z123" s="27">
        <f t="shared" si="131"/>
        <v>0.48454360246226535</v>
      </c>
      <c r="AA123" s="27">
        <f t="shared" si="131"/>
        <v>1.5031488456280897</v>
      </c>
      <c r="AB123" s="27">
        <f t="shared" si="132"/>
        <v>1.9876924480903551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3.8252581874692169</v>
      </c>
      <c r="C124" s="27">
        <f t="shared" si="125"/>
        <v>2.1803377396943127</v>
      </c>
      <c r="D124" s="27">
        <f t="shared" si="125"/>
        <v>3.5797724342307937</v>
      </c>
      <c r="E124" s="27">
        <f t="shared" si="125"/>
        <v>3.93871755619735</v>
      </c>
      <c r="F124" s="27">
        <f t="shared" si="126"/>
        <v>7.5184899904281437</v>
      </c>
      <c r="L124" t="str">
        <f t="shared" si="127"/>
        <v>24 Business, media and public service professionals</v>
      </c>
      <c r="M124" s="27">
        <f t="shared" si="128"/>
        <v>1.5474733355431276</v>
      </c>
      <c r="N124" s="27">
        <f t="shared" si="128"/>
        <v>0.72451604177243034</v>
      </c>
      <c r="O124" s="27">
        <f t="shared" si="128"/>
        <v>2.0838447702081684</v>
      </c>
      <c r="P124" s="27">
        <f t="shared" si="128"/>
        <v>1.7725691716440828</v>
      </c>
      <c r="Q124" s="27">
        <f t="shared" si="129"/>
        <v>3.8564139418522512</v>
      </c>
      <c r="W124" t="str">
        <f t="shared" si="130"/>
        <v>24 Business, media and public service professionals</v>
      </c>
      <c r="X124" s="27">
        <f t="shared" si="131"/>
        <v>2.2777848519260404</v>
      </c>
      <c r="Y124" s="27">
        <f t="shared" si="131"/>
        <v>1.4558216979219356</v>
      </c>
      <c r="Z124" s="27">
        <f t="shared" si="131"/>
        <v>1.4959276640226662</v>
      </c>
      <c r="AA124" s="27">
        <f t="shared" si="131"/>
        <v>2.1661483845532032</v>
      </c>
      <c r="AB124" s="27">
        <f t="shared" si="132"/>
        <v>3.6620760485758694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1.1803298483707376</v>
      </c>
      <c r="C125" s="27">
        <f t="shared" si="125"/>
        <v>0.63672157479986691</v>
      </c>
      <c r="D125" s="27">
        <f t="shared" si="125"/>
        <v>-0.84174651663415201</v>
      </c>
      <c r="E125" s="27">
        <f t="shared" si="125"/>
        <v>0.50004023026249822</v>
      </c>
      <c r="F125" s="27">
        <f t="shared" si="126"/>
        <v>-0.34170628637165379</v>
      </c>
      <c r="L125" t="str">
        <f t="shared" si="127"/>
        <v>31 Science, engineering and technology associate professionals</v>
      </c>
      <c r="M125" s="27">
        <f t="shared" si="128"/>
        <v>1.0026415930223065</v>
      </c>
      <c r="N125" s="27">
        <f t="shared" si="128"/>
        <v>0.19191198532381737</v>
      </c>
      <c r="O125" s="27">
        <f t="shared" si="128"/>
        <v>-0.94817361371976805</v>
      </c>
      <c r="P125" s="27">
        <f t="shared" si="128"/>
        <v>6.6906817877743663E-2</v>
      </c>
      <c r="Q125" s="27">
        <f t="shared" si="129"/>
        <v>-0.88126679584202439</v>
      </c>
      <c r="W125" t="str">
        <f t="shared" si="130"/>
        <v>31 Science, engineering and technology associate professionals</v>
      </c>
      <c r="X125" s="27">
        <f t="shared" si="131"/>
        <v>0.17768825534843957</v>
      </c>
      <c r="Y125" s="27">
        <f t="shared" si="131"/>
        <v>0.44480958947605465</v>
      </c>
      <c r="Z125" s="27">
        <f t="shared" si="131"/>
        <v>0.10642709708560982</v>
      </c>
      <c r="AA125" s="27">
        <f t="shared" si="131"/>
        <v>0.43313341238475767</v>
      </c>
      <c r="AB125" s="27">
        <f t="shared" si="132"/>
        <v>0.53956050947036749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0.67315295577902745</v>
      </c>
      <c r="C126" s="27">
        <f t="shared" si="125"/>
        <v>9.8320476516915001E-2</v>
      </c>
      <c r="D126" s="27">
        <f t="shared" si="125"/>
        <v>0.23636834870928869</v>
      </c>
      <c r="E126" s="27">
        <f t="shared" si="125"/>
        <v>0.92233245633475214</v>
      </c>
      <c r="F126" s="27">
        <f t="shared" si="126"/>
        <v>1.1587008050440408</v>
      </c>
      <c r="L126" t="str">
        <f t="shared" si="127"/>
        <v>32 Health and social care associate professionals</v>
      </c>
      <c r="M126" s="27">
        <f t="shared" si="128"/>
        <v>-4.6670799832377652E-2</v>
      </c>
      <c r="N126" s="27">
        <f t="shared" si="128"/>
        <v>0.17779151491193579</v>
      </c>
      <c r="O126" s="27">
        <f t="shared" si="128"/>
        <v>-7.6523503562738071E-2</v>
      </c>
      <c r="P126" s="27">
        <f t="shared" si="128"/>
        <v>0.16602634329475463</v>
      </c>
      <c r="Q126" s="27">
        <f t="shared" si="129"/>
        <v>8.9502839732016559E-2</v>
      </c>
      <c r="W126" t="str">
        <f t="shared" si="130"/>
        <v>32 Health and social care associate professionals</v>
      </c>
      <c r="X126" s="27">
        <f t="shared" si="131"/>
        <v>0.71982375561140088</v>
      </c>
      <c r="Y126" s="27">
        <f t="shared" si="131"/>
        <v>-7.9471038395023896E-2</v>
      </c>
      <c r="Z126" s="27">
        <f t="shared" si="131"/>
        <v>0.31289185227202942</v>
      </c>
      <c r="AA126" s="27">
        <f t="shared" si="131"/>
        <v>0.75630611304000173</v>
      </c>
      <c r="AB126" s="27">
        <f t="shared" si="132"/>
        <v>1.0691979653120312</v>
      </c>
    </row>
    <row r="127" spans="1:28" x14ac:dyDescent="0.2">
      <c r="A127" t="str">
        <f t="shared" si="124"/>
        <v>33 Protective service occupations</v>
      </c>
      <c r="B127" s="27">
        <f t="shared" si="125"/>
        <v>-5.8424726392985349E-2</v>
      </c>
      <c r="C127" s="27">
        <f t="shared" si="125"/>
        <v>0.25696537223836335</v>
      </c>
      <c r="D127" s="27">
        <f t="shared" si="125"/>
        <v>0.59910798751347416</v>
      </c>
      <c r="E127" s="27">
        <f t="shared" si="125"/>
        <v>0.48380134451594792</v>
      </c>
      <c r="F127" s="27">
        <f t="shared" si="126"/>
        <v>1.0829093320294221</v>
      </c>
      <c r="L127" t="str">
        <f t="shared" si="127"/>
        <v>33 Protective service occupations</v>
      </c>
      <c r="M127" s="27">
        <f t="shared" si="128"/>
        <v>-0.1263019425571561</v>
      </c>
      <c r="N127" s="27">
        <f t="shared" si="128"/>
        <v>0.1586254283937798</v>
      </c>
      <c r="O127" s="27">
        <f t="shared" si="128"/>
        <v>0.32221429005381008</v>
      </c>
      <c r="P127" s="27">
        <f t="shared" si="128"/>
        <v>0.1896329222368025</v>
      </c>
      <c r="Q127" s="27">
        <f t="shared" si="129"/>
        <v>0.51184721229061259</v>
      </c>
      <c r="W127" t="str">
        <f t="shared" si="130"/>
        <v>33 Protective service occupations</v>
      </c>
      <c r="X127" s="27">
        <f t="shared" si="131"/>
        <v>6.7877216164175858E-2</v>
      </c>
      <c r="Y127" s="27">
        <f t="shared" si="131"/>
        <v>9.8339943844590216E-2</v>
      </c>
      <c r="Z127" s="27">
        <f t="shared" si="131"/>
        <v>0.27689369745965875</v>
      </c>
      <c r="AA127" s="27">
        <f t="shared" si="131"/>
        <v>0.29416842227913631</v>
      </c>
      <c r="AB127" s="27">
        <f t="shared" si="132"/>
        <v>0.57106211973879506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0.68717242915242949</v>
      </c>
      <c r="C128" s="27">
        <f t="shared" si="125"/>
        <v>-1.8333470340659019E-2</v>
      </c>
      <c r="D128" s="27">
        <f t="shared" si="125"/>
        <v>0.43407910763051838</v>
      </c>
      <c r="E128" s="27">
        <f t="shared" si="125"/>
        <v>1.374729449825038</v>
      </c>
      <c r="F128" s="27">
        <f t="shared" si="126"/>
        <v>1.8088085574555564</v>
      </c>
      <c r="L128" t="str">
        <f t="shared" si="127"/>
        <v>34 Culture, media and sports occupations</v>
      </c>
      <c r="M128" s="27">
        <f t="shared" si="128"/>
        <v>0.10131835592349825</v>
      </c>
      <c r="N128" s="27">
        <f t="shared" si="128"/>
        <v>-0.30788106672282778</v>
      </c>
      <c r="O128" s="27">
        <f t="shared" si="128"/>
        <v>0.18483914668473833</v>
      </c>
      <c r="P128" s="27">
        <f t="shared" si="128"/>
        <v>0.58043239197359053</v>
      </c>
      <c r="Q128" s="27">
        <f t="shared" si="129"/>
        <v>0.76527153865832886</v>
      </c>
      <c r="W128" t="str">
        <f t="shared" si="130"/>
        <v>34 Culture, media and sports occupations</v>
      </c>
      <c r="X128" s="27">
        <f t="shared" si="131"/>
        <v>0.58585407322893879</v>
      </c>
      <c r="Y128" s="27">
        <f t="shared" si="131"/>
        <v>0.28954759638217276</v>
      </c>
      <c r="Z128" s="27">
        <f t="shared" si="131"/>
        <v>0.24923996094577561</v>
      </c>
      <c r="AA128" s="27">
        <f t="shared" si="131"/>
        <v>0.79429705785143057</v>
      </c>
      <c r="AB128" s="27">
        <f t="shared" si="132"/>
        <v>1.0435370187972062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1.2415069118405455</v>
      </c>
      <c r="C129" s="27">
        <f t="shared" si="125"/>
        <v>1.149974222298475</v>
      </c>
      <c r="D129" s="27">
        <f t="shared" si="125"/>
        <v>-0.66092440116722884</v>
      </c>
      <c r="E129" s="27">
        <f t="shared" si="125"/>
        <v>0.94086271116165321</v>
      </c>
      <c r="F129" s="27">
        <f t="shared" si="126"/>
        <v>0.27993830999442437</v>
      </c>
      <c r="L129" t="str">
        <f t="shared" si="127"/>
        <v>35 Business and public service associate professionals</v>
      </c>
      <c r="M129" s="27">
        <f t="shared" si="128"/>
        <v>0.24479533463211389</v>
      </c>
      <c r="N129" s="27">
        <f t="shared" si="128"/>
        <v>0.45793092234009514</v>
      </c>
      <c r="O129" s="27">
        <f t="shared" si="128"/>
        <v>-0.84606981816077464</v>
      </c>
      <c r="P129" s="27">
        <f t="shared" si="128"/>
        <v>-0.10733665175498253</v>
      </c>
      <c r="Q129" s="27">
        <f t="shared" si="129"/>
        <v>-0.95340646991575717</v>
      </c>
      <c r="W129" t="str">
        <f t="shared" si="130"/>
        <v>35 Business and public service associate professionals</v>
      </c>
      <c r="X129" s="27">
        <f t="shared" si="131"/>
        <v>0.99671157720840498</v>
      </c>
      <c r="Y129" s="27">
        <f t="shared" si="131"/>
        <v>0.6920432999583479</v>
      </c>
      <c r="Z129" s="27">
        <f t="shared" si="131"/>
        <v>0.18514541699353515</v>
      </c>
      <c r="AA129" s="27">
        <f t="shared" si="131"/>
        <v>1.0481993629166304</v>
      </c>
      <c r="AB129" s="27">
        <f t="shared" si="132"/>
        <v>1.2333447799101656</v>
      </c>
    </row>
    <row r="130" spans="1:28" x14ac:dyDescent="0.2">
      <c r="A130" t="str">
        <f t="shared" si="124"/>
        <v>41 Administrative occupations</v>
      </c>
      <c r="B130" s="27">
        <f t="shared" si="125"/>
        <v>-0.94799273865259082</v>
      </c>
      <c r="C130" s="27">
        <f t="shared" si="125"/>
        <v>1.9455557887131825</v>
      </c>
      <c r="D130" s="27">
        <f t="shared" si="125"/>
        <v>-2.6909451724415376</v>
      </c>
      <c r="E130" s="27">
        <f t="shared" si="125"/>
        <v>-1.9979655924613482</v>
      </c>
      <c r="F130" s="27">
        <f t="shared" si="126"/>
        <v>-4.6889107649028858</v>
      </c>
      <c r="L130" t="str">
        <f t="shared" si="127"/>
        <v>41 Administrative occupations</v>
      </c>
      <c r="M130" s="27">
        <f t="shared" si="128"/>
        <v>-0.90988046033351289</v>
      </c>
      <c r="N130" s="27">
        <f t="shared" si="128"/>
        <v>1.5632144540733748</v>
      </c>
      <c r="O130" s="27">
        <f t="shared" si="128"/>
        <v>-0.57845985319318771</v>
      </c>
      <c r="P130" s="27">
        <f t="shared" si="128"/>
        <v>0.33072255199740042</v>
      </c>
      <c r="Q130" s="27">
        <f t="shared" si="129"/>
        <v>-0.2477373011957873</v>
      </c>
      <c r="W130" t="str">
        <f t="shared" si="130"/>
        <v>41 Administrative occupations</v>
      </c>
      <c r="X130" s="27">
        <f t="shared" si="131"/>
        <v>-3.8112278319079707E-2</v>
      </c>
      <c r="Y130" s="27">
        <f t="shared" si="131"/>
        <v>0.38234133463980413</v>
      </c>
      <c r="Z130" s="27">
        <f t="shared" si="131"/>
        <v>-2.1124853192483535</v>
      </c>
      <c r="AA130" s="27">
        <f t="shared" si="131"/>
        <v>-2.3286881444587486</v>
      </c>
      <c r="AB130" s="27">
        <f t="shared" si="132"/>
        <v>-4.4411734637071021</v>
      </c>
    </row>
    <row r="131" spans="1:28" x14ac:dyDescent="0.2">
      <c r="A131" t="str">
        <f t="shared" si="124"/>
        <v>42 Secretarial and related occupations</v>
      </c>
      <c r="B131" s="27">
        <f t="shared" si="125"/>
        <v>-0.46417699095514831</v>
      </c>
      <c r="C131" s="27">
        <f t="shared" si="125"/>
        <v>-0.11398292450552905</v>
      </c>
      <c r="D131" s="27">
        <f t="shared" si="125"/>
        <v>0.3854170123580456</v>
      </c>
      <c r="E131" s="27">
        <f t="shared" si="125"/>
        <v>-0.71499987064115977</v>
      </c>
      <c r="F131" s="27">
        <f t="shared" si="126"/>
        <v>-0.32958285828311418</v>
      </c>
      <c r="L131" t="str">
        <f t="shared" si="127"/>
        <v>42 Secretarial and related occupations</v>
      </c>
      <c r="M131" s="27">
        <f t="shared" si="128"/>
        <v>-0.20453960197306631</v>
      </c>
      <c r="N131" s="27">
        <f t="shared" si="128"/>
        <v>-4.0408201490091278E-2</v>
      </c>
      <c r="O131" s="27">
        <f t="shared" si="128"/>
        <v>0.2469863393087387</v>
      </c>
      <c r="P131" s="27">
        <f t="shared" si="128"/>
        <v>0.197808263837009</v>
      </c>
      <c r="Q131" s="27">
        <f t="shared" si="129"/>
        <v>0.4447946031457477</v>
      </c>
      <c r="W131" t="str">
        <f t="shared" si="130"/>
        <v>42 Secretarial and related occupations</v>
      </c>
      <c r="X131" s="27">
        <f t="shared" si="131"/>
        <v>-0.25963738898208177</v>
      </c>
      <c r="Y131" s="27">
        <f t="shared" si="131"/>
        <v>-7.3574723015440213E-2</v>
      </c>
      <c r="Z131" s="27">
        <f t="shared" si="131"/>
        <v>0.13843067304930923</v>
      </c>
      <c r="AA131" s="27">
        <f t="shared" si="131"/>
        <v>-0.91280813447816911</v>
      </c>
      <c r="AB131" s="27">
        <f t="shared" si="132"/>
        <v>-0.77437746142885988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-4.5321981231943198E-2</v>
      </c>
      <c r="C132" s="27">
        <f t="shared" si="125"/>
        <v>0.41881919514654431</v>
      </c>
      <c r="D132" s="27">
        <f t="shared" si="125"/>
        <v>2.9012881978726313E-2</v>
      </c>
      <c r="E132" s="27">
        <f t="shared" si="125"/>
        <v>0.45187509184065355</v>
      </c>
      <c r="F132" s="27">
        <f t="shared" si="126"/>
        <v>0.48088797381937987</v>
      </c>
      <c r="L132" t="str">
        <f t="shared" si="127"/>
        <v>51 Skilled agricultural and related trades</v>
      </c>
      <c r="M132" s="27">
        <f t="shared" si="128"/>
        <v>-0.14785379784718256</v>
      </c>
      <c r="N132" s="27">
        <f t="shared" si="128"/>
        <v>0.34274953312370915</v>
      </c>
      <c r="O132" s="27">
        <f t="shared" si="128"/>
        <v>-1.0619268327634046E-2</v>
      </c>
      <c r="P132" s="27">
        <f t="shared" si="128"/>
        <v>0.24996013593026323</v>
      </c>
      <c r="Q132" s="27">
        <f t="shared" si="129"/>
        <v>0.23934086760262918</v>
      </c>
      <c r="W132" t="str">
        <f t="shared" si="130"/>
        <v>51 Skilled agricultural and related trades</v>
      </c>
      <c r="X132" s="27">
        <f t="shared" si="131"/>
        <v>0.10253181661524835</v>
      </c>
      <c r="Y132" s="27">
        <f t="shared" si="131"/>
        <v>7.6069662022829942E-2</v>
      </c>
      <c r="Z132" s="27">
        <f t="shared" si="131"/>
        <v>3.9632150306355252E-2</v>
      </c>
      <c r="AA132" s="27">
        <f t="shared" si="131"/>
        <v>0.20191495591039521</v>
      </c>
      <c r="AB132" s="27">
        <f t="shared" si="132"/>
        <v>0.24154710621675046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-0.11842449181757964</v>
      </c>
      <c r="C133" s="27">
        <f t="shared" si="125"/>
        <v>-1.6412488410820565</v>
      </c>
      <c r="D133" s="27">
        <f t="shared" si="125"/>
        <v>-0.14591986445191196</v>
      </c>
      <c r="E133" s="27">
        <f t="shared" si="125"/>
        <v>-0.62666532841787159</v>
      </c>
      <c r="F133" s="27">
        <f t="shared" si="126"/>
        <v>-0.77258519286978355</v>
      </c>
      <c r="L133" t="str">
        <f t="shared" si="127"/>
        <v>52 Skilled metal, electrical and electronic trades</v>
      </c>
      <c r="M133" s="27">
        <f t="shared" si="128"/>
        <v>-0.32149507476097128</v>
      </c>
      <c r="N133" s="27">
        <f t="shared" si="128"/>
        <v>-1.537104581141957</v>
      </c>
      <c r="O133" s="27">
        <f t="shared" si="128"/>
        <v>-0.62747385967881186</v>
      </c>
      <c r="P133" s="27">
        <f t="shared" si="128"/>
        <v>-0.99882649365389398</v>
      </c>
      <c r="Q133" s="27">
        <f t="shared" si="129"/>
        <v>-1.6263003533327058</v>
      </c>
      <c r="W133" t="str">
        <f t="shared" si="130"/>
        <v>52 Skilled metal, electrical and electronic trades</v>
      </c>
      <c r="X133" s="27">
        <f t="shared" si="131"/>
        <v>0.20307058294339547</v>
      </c>
      <c r="Y133" s="27">
        <f t="shared" si="131"/>
        <v>-0.10414425994008608</v>
      </c>
      <c r="Z133" s="27">
        <f t="shared" si="131"/>
        <v>0.48155399522689701</v>
      </c>
      <c r="AA133" s="27">
        <f t="shared" si="131"/>
        <v>0.37216116523600873</v>
      </c>
      <c r="AB133" s="27">
        <f t="shared" si="132"/>
        <v>0.85371516046290574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1.0904767528798427</v>
      </c>
      <c r="C134" s="27">
        <f t="shared" si="125"/>
        <v>-2.6683130513777069</v>
      </c>
      <c r="D134" s="27">
        <f t="shared" si="125"/>
        <v>0.77640036835954085</v>
      </c>
      <c r="E134" s="27">
        <f t="shared" si="125"/>
        <v>-0.39968084060574327</v>
      </c>
      <c r="F134" s="27">
        <f t="shared" si="126"/>
        <v>0.37671952775379758</v>
      </c>
      <c r="L134" t="str">
        <f t="shared" si="127"/>
        <v>53 Skilled construction and building trades</v>
      </c>
      <c r="M134" s="27">
        <f t="shared" si="128"/>
        <v>1.0369961829949794</v>
      </c>
      <c r="N134" s="27">
        <f t="shared" si="128"/>
        <v>-2.7201605481904583</v>
      </c>
      <c r="O134" s="27">
        <f t="shared" si="128"/>
        <v>0.73991896053614958</v>
      </c>
      <c r="P134" s="27">
        <f t="shared" si="128"/>
        <v>-0.46118938374703866</v>
      </c>
      <c r="Q134" s="27">
        <f t="shared" si="129"/>
        <v>0.27872957678911092</v>
      </c>
      <c r="W134" t="str">
        <f t="shared" si="130"/>
        <v>53 Skilled construction and building trades</v>
      </c>
      <c r="X134" s="27">
        <f t="shared" si="131"/>
        <v>5.3480569884886336E-2</v>
      </c>
      <c r="Y134" s="27">
        <f t="shared" si="131"/>
        <v>5.1847496812728683E-2</v>
      </c>
      <c r="Z134" s="27">
        <f t="shared" si="131"/>
        <v>3.6481407823406198E-2</v>
      </c>
      <c r="AA134" s="27">
        <f t="shared" si="131"/>
        <v>6.1508543141271466E-2</v>
      </c>
      <c r="AB134" s="27">
        <f t="shared" si="132"/>
        <v>9.7989950964677663E-2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-0.30772006559566556</v>
      </c>
      <c r="C135" s="27">
        <f t="shared" si="125"/>
        <v>-0.17836655218258546</v>
      </c>
      <c r="D135" s="27">
        <f t="shared" si="125"/>
        <v>0.13213959269593989</v>
      </c>
      <c r="E135" s="27">
        <f t="shared" si="125"/>
        <v>-0.33340399140468691</v>
      </c>
      <c r="F135" s="27">
        <f t="shared" si="126"/>
        <v>-0.20126439870874702</v>
      </c>
      <c r="L135" t="str">
        <f t="shared" si="127"/>
        <v>54 Textiles, printing and other skilled trades</v>
      </c>
      <c r="M135" s="27">
        <f t="shared" si="128"/>
        <v>-0.26189400985094569</v>
      </c>
      <c r="N135" s="27">
        <f t="shared" si="128"/>
        <v>-0.42277715987079389</v>
      </c>
      <c r="O135" s="27">
        <f t="shared" si="128"/>
        <v>-4.9471126515885366E-3</v>
      </c>
      <c r="P135" s="27">
        <f t="shared" si="128"/>
        <v>-0.26903020486095031</v>
      </c>
      <c r="Q135" s="27">
        <f t="shared" si="129"/>
        <v>-0.27397731751253884</v>
      </c>
      <c r="W135" t="str">
        <f t="shared" si="130"/>
        <v>54 Textiles, printing and other skilled trades</v>
      </c>
      <c r="X135" s="27">
        <f t="shared" si="131"/>
        <v>-4.5826055744729199E-2</v>
      </c>
      <c r="Y135" s="27">
        <f t="shared" si="131"/>
        <v>0.24441060768820799</v>
      </c>
      <c r="Z135" s="27">
        <f t="shared" si="131"/>
        <v>0.13708670534752487</v>
      </c>
      <c r="AA135" s="27">
        <f t="shared" si="131"/>
        <v>-6.4373786543727274E-2</v>
      </c>
      <c r="AB135" s="27">
        <f t="shared" si="132"/>
        <v>7.2712918803797599E-2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0.72762185219773556</v>
      </c>
      <c r="C136" s="27">
        <f t="shared" si="125"/>
        <v>-1.1055484651936425</v>
      </c>
      <c r="D136" s="27">
        <f t="shared" si="125"/>
        <v>2.3687417198570273</v>
      </c>
      <c r="E136" s="27">
        <f t="shared" si="125"/>
        <v>2.7711533101213703</v>
      </c>
      <c r="F136" s="27">
        <f t="shared" si="126"/>
        <v>5.1398950299783976</v>
      </c>
      <c r="L136" t="str">
        <f t="shared" si="127"/>
        <v>61 Caring personal service occupations</v>
      </c>
      <c r="M136" s="27">
        <f t="shared" si="128"/>
        <v>-8.9081337233404945E-2</v>
      </c>
      <c r="N136" s="27">
        <f t="shared" si="128"/>
        <v>-1.6317104505803481E-2</v>
      </c>
      <c r="O136" s="27">
        <f t="shared" si="128"/>
        <v>0.67855849659835421</v>
      </c>
      <c r="P136" s="27">
        <f t="shared" si="128"/>
        <v>0.66825300748544159</v>
      </c>
      <c r="Q136" s="27">
        <f t="shared" si="129"/>
        <v>1.3468115040837958</v>
      </c>
      <c r="W136" t="str">
        <f t="shared" si="130"/>
        <v>61 Caring personal service occupations</v>
      </c>
      <c r="X136" s="27">
        <f t="shared" si="131"/>
        <v>0.8167031894311485</v>
      </c>
      <c r="Y136" s="27">
        <f t="shared" si="131"/>
        <v>-1.0892313606878474</v>
      </c>
      <c r="Z136" s="27">
        <f t="shared" si="131"/>
        <v>1.6901832232586749</v>
      </c>
      <c r="AA136" s="27">
        <f t="shared" si="131"/>
        <v>2.1029003026359199</v>
      </c>
      <c r="AB136" s="27">
        <f t="shared" si="132"/>
        <v>3.7930835258945947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0.92190094760987318</v>
      </c>
      <c r="C137" s="27">
        <f t="shared" si="125"/>
        <v>-1.0210309057107745</v>
      </c>
      <c r="D137" s="27">
        <f t="shared" si="125"/>
        <v>0.70112422013903686</v>
      </c>
      <c r="E137" s="27">
        <f t="shared" si="125"/>
        <v>0.77215491571334205</v>
      </c>
      <c r="F137" s="27">
        <f t="shared" si="126"/>
        <v>1.4732791358523789</v>
      </c>
      <c r="L137" t="str">
        <f t="shared" si="127"/>
        <v>62 Leisure, travel and related personal service occupations</v>
      </c>
      <c r="M137" s="27">
        <f t="shared" si="128"/>
        <v>0.3467709222003732</v>
      </c>
      <c r="N137" s="27">
        <f t="shared" si="128"/>
        <v>-3.2707510744088619E-2</v>
      </c>
      <c r="O137" s="27">
        <f t="shared" si="128"/>
        <v>0.19817351454647625</v>
      </c>
      <c r="P137" s="27">
        <f t="shared" si="128"/>
        <v>0.35389981210782295</v>
      </c>
      <c r="Q137" s="27">
        <f t="shared" si="129"/>
        <v>0.5520733266542992</v>
      </c>
      <c r="W137" t="str">
        <f t="shared" si="130"/>
        <v>62 Leisure, travel and related personal service occupations</v>
      </c>
      <c r="X137" s="27">
        <f t="shared" si="131"/>
        <v>0.57513002540949554</v>
      </c>
      <c r="Y137" s="27">
        <f t="shared" si="131"/>
        <v>-0.98832339496669164</v>
      </c>
      <c r="Z137" s="27">
        <f t="shared" si="131"/>
        <v>0.50295070559255706</v>
      </c>
      <c r="AA137" s="27">
        <f t="shared" si="131"/>
        <v>0.41825510360553153</v>
      </c>
      <c r="AB137" s="27">
        <f t="shared" si="132"/>
        <v>0.92120580919808859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-6.2113373608662426E-2</v>
      </c>
      <c r="C138" s="27">
        <f t="shared" si="125"/>
        <v>8.7192093510694679E-2</v>
      </c>
      <c r="D138" s="27">
        <f t="shared" si="125"/>
        <v>-7.5441590157790395E-2</v>
      </c>
      <c r="E138" s="27">
        <f t="shared" si="125"/>
        <v>1.0364034329561012E-2</v>
      </c>
      <c r="F138" s="27">
        <f t="shared" si="126"/>
        <v>-6.5077555828229383E-2</v>
      </c>
      <c r="L138" t="str">
        <f t="shared" si="127"/>
        <v>63 Community and civil enforcement occupations</v>
      </c>
      <c r="M138" s="27">
        <f t="shared" si="128"/>
        <v>-7.6936153841296373E-2</v>
      </c>
      <c r="N138" s="27">
        <f t="shared" si="128"/>
        <v>9.8449504058160275E-2</v>
      </c>
      <c r="O138" s="27">
        <f t="shared" si="128"/>
        <v>-9.9394956742495127E-2</v>
      </c>
      <c r="P138" s="27">
        <f t="shared" si="128"/>
        <v>1.6735628261108831E-2</v>
      </c>
      <c r="Q138" s="27">
        <f t="shared" si="129"/>
        <v>-8.2659328481386296E-2</v>
      </c>
      <c r="W138" t="str">
        <f t="shared" si="130"/>
        <v>63 Community and civil enforcement occupations</v>
      </c>
      <c r="X138" s="27">
        <f t="shared" si="131"/>
        <v>1.4822780232633642E-2</v>
      </c>
      <c r="Y138" s="27">
        <f t="shared" si="131"/>
        <v>-1.1257410547465152E-2</v>
      </c>
      <c r="Z138" s="27">
        <f t="shared" si="131"/>
        <v>2.39533665847044E-2</v>
      </c>
      <c r="AA138" s="27">
        <f t="shared" si="131"/>
        <v>-6.3715939315480558E-3</v>
      </c>
      <c r="AB138" s="27">
        <f t="shared" si="132"/>
        <v>1.7581772653156344E-2</v>
      </c>
    </row>
    <row r="139" spans="1:28" x14ac:dyDescent="0.2">
      <c r="A139" t="str">
        <f t="shared" si="124"/>
        <v>71 Sales occupations</v>
      </c>
      <c r="B139" s="27">
        <f t="shared" si="125"/>
        <v>-1.2914001582419523</v>
      </c>
      <c r="C139" s="27">
        <f t="shared" si="125"/>
        <v>-1.6409323591211944E-2</v>
      </c>
      <c r="D139" s="27">
        <f t="shared" si="125"/>
        <v>-1.6476221531853064</v>
      </c>
      <c r="E139" s="27">
        <f t="shared" si="125"/>
        <v>-1.5545846314321032</v>
      </c>
      <c r="F139" s="27">
        <f t="shared" si="126"/>
        <v>-3.2022067846174096</v>
      </c>
      <c r="L139" t="str">
        <f t="shared" si="127"/>
        <v>71 Sales occupations</v>
      </c>
      <c r="M139" s="27">
        <f t="shared" si="128"/>
        <v>-0.21060291525472508</v>
      </c>
      <c r="N139" s="27">
        <f t="shared" si="128"/>
        <v>3.3183048011546035E-2</v>
      </c>
      <c r="O139" s="27">
        <f t="shared" si="128"/>
        <v>-0.50802731336615814</v>
      </c>
      <c r="P139" s="27">
        <f t="shared" si="128"/>
        <v>-0.19532623325837406</v>
      </c>
      <c r="Q139" s="27">
        <f t="shared" si="129"/>
        <v>-0.7033535466245322</v>
      </c>
      <c r="W139" t="str">
        <f t="shared" si="130"/>
        <v>71 Sales occupations</v>
      </c>
      <c r="X139" s="27">
        <f t="shared" si="131"/>
        <v>-1.0807972429872166</v>
      </c>
      <c r="Y139" s="27">
        <f t="shared" si="131"/>
        <v>-4.9592371602756202E-2</v>
      </c>
      <c r="Z139" s="27">
        <f t="shared" si="131"/>
        <v>-1.1395948398191411</v>
      </c>
      <c r="AA139" s="27">
        <f t="shared" si="131"/>
        <v>-1.3592583981737558</v>
      </c>
      <c r="AB139" s="27">
        <f t="shared" si="132"/>
        <v>-2.4988532379928969</v>
      </c>
    </row>
    <row r="140" spans="1:28" x14ac:dyDescent="0.2">
      <c r="A140" t="str">
        <f t="shared" si="124"/>
        <v>72 Customer service occupations</v>
      </c>
      <c r="B140" s="27">
        <f t="shared" si="125"/>
        <v>0.35408995693935008</v>
      </c>
      <c r="C140" s="27">
        <f t="shared" si="125"/>
        <v>0.27605951123811945</v>
      </c>
      <c r="D140" s="27">
        <f t="shared" si="125"/>
        <v>1.8567709527632532</v>
      </c>
      <c r="E140" s="27">
        <f t="shared" si="125"/>
        <v>1.0811666351994091</v>
      </c>
      <c r="F140" s="27">
        <f t="shared" si="126"/>
        <v>2.9379375879626624</v>
      </c>
      <c r="L140" t="str">
        <f t="shared" si="127"/>
        <v>72 Customer service occupations</v>
      </c>
      <c r="M140" s="27">
        <f t="shared" si="128"/>
        <v>-0.27819398697507247</v>
      </c>
      <c r="N140" s="27">
        <f t="shared" si="128"/>
        <v>0.37210744288846764</v>
      </c>
      <c r="O140" s="27">
        <f t="shared" si="128"/>
        <v>0.87283909534187343</v>
      </c>
      <c r="P140" s="27">
        <f t="shared" si="128"/>
        <v>0.5540734373488938</v>
      </c>
      <c r="Q140" s="27">
        <f t="shared" si="129"/>
        <v>1.4269125326907672</v>
      </c>
      <c r="W140" t="str">
        <f t="shared" si="130"/>
        <v>72 Customer service occupations</v>
      </c>
      <c r="X140" s="27">
        <f t="shared" si="131"/>
        <v>0.63228394391441789</v>
      </c>
      <c r="Y140" s="27">
        <f t="shared" si="131"/>
        <v>-9.60479316503422E-2</v>
      </c>
      <c r="Z140" s="27">
        <f t="shared" si="131"/>
        <v>0.98393185742137934</v>
      </c>
      <c r="AA140" s="27">
        <f t="shared" si="131"/>
        <v>0.52709319785050202</v>
      </c>
      <c r="AB140" s="27">
        <f t="shared" si="132"/>
        <v>1.5110250552718814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-0.11544953703837102</v>
      </c>
      <c r="C141" s="27">
        <f t="shared" si="125"/>
        <v>-1.0883383856121061</v>
      </c>
      <c r="D141" s="27">
        <f t="shared" si="125"/>
        <v>1.7076069730469534</v>
      </c>
      <c r="E141" s="27">
        <f t="shared" si="125"/>
        <v>-0.21877044440985038</v>
      </c>
      <c r="F141" s="27">
        <f t="shared" si="126"/>
        <v>1.488836528637103</v>
      </c>
      <c r="L141" t="str">
        <f t="shared" si="127"/>
        <v>81 Process, plant and machine operatives</v>
      </c>
      <c r="M141" s="27">
        <f t="shared" si="128"/>
        <v>-0.25371511077638154</v>
      </c>
      <c r="N141" s="27">
        <f t="shared" si="128"/>
        <v>-0.84373530035396715</v>
      </c>
      <c r="O141" s="27">
        <f t="shared" si="128"/>
        <v>1.1456069162836844</v>
      </c>
      <c r="P141" s="27">
        <f t="shared" si="128"/>
        <v>-0.42838647913585159</v>
      </c>
      <c r="Q141" s="27">
        <f t="shared" si="129"/>
        <v>0.71722043714783279</v>
      </c>
      <c r="W141" t="str">
        <f t="shared" si="130"/>
        <v>81 Process, plant and machine operatives</v>
      </c>
      <c r="X141" s="27">
        <f t="shared" si="131"/>
        <v>0.13826557373803539</v>
      </c>
      <c r="Y141" s="27">
        <f t="shared" si="131"/>
        <v>-0.24460308525813756</v>
      </c>
      <c r="Z141" s="27">
        <f t="shared" si="131"/>
        <v>0.56200005676326192</v>
      </c>
      <c r="AA141" s="27">
        <f t="shared" si="131"/>
        <v>0.20961603472599899</v>
      </c>
      <c r="AB141" s="27">
        <f t="shared" si="132"/>
        <v>0.77161609148926091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0.94842706592513615</v>
      </c>
      <c r="C142" s="27">
        <f t="shared" si="125"/>
        <v>-1.251962914813074</v>
      </c>
      <c r="D142" s="27">
        <f t="shared" si="125"/>
        <v>0.72167139801791791</v>
      </c>
      <c r="E142" s="27">
        <f t="shared" si="125"/>
        <v>0.14977038664777531</v>
      </c>
      <c r="F142" s="27">
        <f t="shared" si="126"/>
        <v>0.87144178466569322</v>
      </c>
      <c r="L142" t="str">
        <f t="shared" si="127"/>
        <v>82 Transport and mobile machine drivers and operatives</v>
      </c>
      <c r="M142" s="27">
        <f t="shared" si="128"/>
        <v>0.79177177174328328</v>
      </c>
      <c r="N142" s="27">
        <f t="shared" si="128"/>
        <v>-1.1655589849549273</v>
      </c>
      <c r="O142" s="27">
        <f t="shared" si="128"/>
        <v>0.35675284255970929</v>
      </c>
      <c r="P142" s="27">
        <f t="shared" si="128"/>
        <v>-5.1185416538631401E-2</v>
      </c>
      <c r="Q142" s="27">
        <f t="shared" si="129"/>
        <v>0.30556742602107789</v>
      </c>
      <c r="W142" t="str">
        <f t="shared" si="130"/>
        <v>82 Transport and mobile machine drivers and operatives</v>
      </c>
      <c r="X142" s="27">
        <f t="shared" si="131"/>
        <v>0.15665529418185131</v>
      </c>
      <c r="Y142" s="27">
        <f t="shared" si="131"/>
        <v>-8.6403929858138495E-2</v>
      </c>
      <c r="Z142" s="27">
        <f t="shared" si="131"/>
        <v>0.36491855545820928</v>
      </c>
      <c r="AA142" s="27">
        <f t="shared" si="131"/>
        <v>0.20095580318639272</v>
      </c>
      <c r="AB142" s="27">
        <f t="shared" si="132"/>
        <v>0.565874358644602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-0.63743325140722451</v>
      </c>
      <c r="C143" s="27">
        <f t="shared" si="125"/>
        <v>-0.57774370727027335</v>
      </c>
      <c r="D143" s="27">
        <f t="shared" si="125"/>
        <v>-0.65948684988813167</v>
      </c>
      <c r="E143" s="27">
        <f t="shared" si="125"/>
        <v>-0.14305087012066853</v>
      </c>
      <c r="F143" s="27">
        <f t="shared" si="126"/>
        <v>-0.80253772000880019</v>
      </c>
      <c r="L143" t="str">
        <f t="shared" si="127"/>
        <v>91 Elementary trades and related occupations</v>
      </c>
      <c r="M143" s="27">
        <f t="shared" si="128"/>
        <v>-0.47711873471511801</v>
      </c>
      <c r="N143" s="27">
        <f t="shared" si="128"/>
        <v>-0.37564850397928851</v>
      </c>
      <c r="O143" s="27">
        <f t="shared" si="128"/>
        <v>-0.5650642639847625</v>
      </c>
      <c r="P143" s="27">
        <f t="shared" si="128"/>
        <v>-0.13318009075165937</v>
      </c>
      <c r="Q143" s="27">
        <f t="shared" si="129"/>
        <v>-0.69824435473642188</v>
      </c>
      <c r="W143" t="str">
        <f t="shared" si="130"/>
        <v>91 Elementary trades and related occupations</v>
      </c>
      <c r="X143" s="27">
        <f t="shared" si="131"/>
        <v>-0.16031451669210672</v>
      </c>
      <c r="Y143" s="27">
        <f t="shared" si="131"/>
        <v>-0.20209520329099018</v>
      </c>
      <c r="Z143" s="27">
        <f t="shared" si="131"/>
        <v>-9.4422585903373379E-2</v>
      </c>
      <c r="AA143" s="27">
        <f t="shared" si="131"/>
        <v>-9.8707793690160361E-3</v>
      </c>
      <c r="AB143" s="27">
        <f t="shared" si="132"/>
        <v>-0.10429336527238942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-3.4753052922106065E-2</v>
      </c>
      <c r="C144" s="27">
        <f t="shared" si="125"/>
        <v>-2.1430689961841587</v>
      </c>
      <c r="D144" s="27">
        <f t="shared" si="125"/>
        <v>1.6846742095684597</v>
      </c>
      <c r="E144" s="27">
        <f t="shared" si="125"/>
        <v>-1.2129934718016457</v>
      </c>
      <c r="F144" s="27">
        <f t="shared" si="126"/>
        <v>0.47168073776681396</v>
      </c>
      <c r="L144" t="str">
        <f t="shared" si="127"/>
        <v>92 Elementary administration and service occupations</v>
      </c>
      <c r="M144" s="27">
        <f t="shared" si="128"/>
        <v>-1.6323268495539978</v>
      </c>
      <c r="N144" s="27">
        <f t="shared" si="128"/>
        <v>-2.5971006281714892E-2</v>
      </c>
      <c r="O144" s="27">
        <f t="shared" si="128"/>
        <v>1.3281497248259342</v>
      </c>
      <c r="P144" s="27">
        <f t="shared" si="128"/>
        <v>-1.039551924864913</v>
      </c>
      <c r="Q144" s="27">
        <f t="shared" si="129"/>
        <v>0.2885977999610212</v>
      </c>
      <c r="W144" t="str">
        <f t="shared" si="130"/>
        <v>92 Elementary administration and service occupations</v>
      </c>
      <c r="X144" s="27">
        <f t="shared" si="131"/>
        <v>1.597573796631881</v>
      </c>
      <c r="Y144" s="27">
        <f t="shared" si="131"/>
        <v>-2.1170979899024527</v>
      </c>
      <c r="Z144" s="27">
        <f t="shared" si="131"/>
        <v>0.35652448474254861</v>
      </c>
      <c r="AA144" s="27">
        <f t="shared" si="131"/>
        <v>-0.17344154693678604</v>
      </c>
      <c r="AB144" s="27">
        <f t="shared" si="132"/>
        <v>0.18308293780576257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20.57000000000005</v>
      </c>
      <c r="C146" s="29">
        <f t="shared" ref="C146" si="133">D35-C35</f>
        <v>-2.727999999999895</v>
      </c>
      <c r="D146" s="29">
        <f>E35-D35</f>
        <v>14.4849999999999</v>
      </c>
      <c r="E146" s="29">
        <f>F35-E35</f>
        <v>18.923000000000286</v>
      </c>
      <c r="F146" s="29">
        <f t="shared" ref="F146" si="134">F35-D35</f>
        <v>33.408000000000186</v>
      </c>
      <c r="L146" s="24" t="str">
        <f>L35</f>
        <v>All occupations</v>
      </c>
      <c r="M146" s="29">
        <f>N35-M35</f>
        <v>6.0751126690701653</v>
      </c>
      <c r="N146" s="29">
        <f t="shared" ref="N146" si="135">O35-N35</f>
        <v>-3.4370635017882023</v>
      </c>
      <c r="O146" s="29">
        <f>P35-O35</f>
        <v>6.1872069170448185</v>
      </c>
      <c r="P146" s="29">
        <f>Q35-P35</f>
        <v>7.4016160260862023</v>
      </c>
      <c r="Q146" s="29">
        <f t="shared" ref="Q146" si="136">Q35-O35</f>
        <v>13.588822943131021</v>
      </c>
      <c r="W146" s="24" t="str">
        <f>W35</f>
        <v>All occupations</v>
      </c>
      <c r="X146" s="29">
        <f>Y35-X35</f>
        <v>14.494887330929856</v>
      </c>
      <c r="Y146" s="29">
        <f t="shared" ref="Y146" si="137">Z35-Y35</f>
        <v>0.70906350178822208</v>
      </c>
      <c r="Z146" s="29">
        <f>AA35-Z35</f>
        <v>8.2977930829551099</v>
      </c>
      <c r="AA146" s="29">
        <f>AB35-AA35</f>
        <v>11.521383973913885</v>
      </c>
      <c r="AB146" s="29">
        <f t="shared" ref="AB146" si="138">AB35-Z35</f>
        <v>19.819177056868995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24.559937501643933</v>
      </c>
      <c r="C153" s="11">
        <f t="shared" ref="C153:F153" si="143">C8</f>
        <v>29.079485733050795</v>
      </c>
      <c r="D153" s="11">
        <f t="shared" si="143"/>
        <v>30.065742300073499</v>
      </c>
      <c r="E153" s="11">
        <f t="shared" si="143"/>
        <v>28.168413568546629</v>
      </c>
      <c r="F153" s="11">
        <f t="shared" si="143"/>
        <v>30.786079592181096</v>
      </c>
      <c r="H153" s="40">
        <f>IF(D$151-B$151 &lt;&gt; 0,(EXP(LN(D153/B153)/(D$151-B$151))-1)*100,0)</f>
        <v>4.1283375300241287</v>
      </c>
      <c r="I153" s="40">
        <f>IF(F$151-D$151 &lt;&gt; 0,(EXP(LN(F153/D153)/(F$151-D$151))-1)*100,0)</f>
        <v>0.15796618529826389</v>
      </c>
      <c r="L153" s="10" t="str">
        <f>L8</f>
        <v>11 Corporate managers and directors</v>
      </c>
      <c r="M153" s="11">
        <f>M8</f>
        <v>17.683556211126842</v>
      </c>
      <c r="N153" s="11">
        <f t="shared" ref="N153:Q153" si="144">N8</f>
        <v>19.883376915395992</v>
      </c>
      <c r="O153" s="11">
        <f t="shared" si="144"/>
        <v>20.121855070157363</v>
      </c>
      <c r="P153" s="11">
        <f t="shared" si="144"/>
        <v>18.362137095476122</v>
      </c>
      <c r="Q153" s="11">
        <f t="shared" si="144"/>
        <v>19.335703019813081</v>
      </c>
      <c r="S153" s="40">
        <f>IF(O$151-M$151 &lt;&gt; 0,(EXP(LN(O153/M153)/(O$151-M$151))-1)*100,0)</f>
        <v>2.6170869368785654</v>
      </c>
      <c r="T153" s="40">
        <f>IF(Q$151-O$151 &lt;&gt; 0,(EXP(LN(Q153/O153)/(Q$151-O$151))-1)*100,0)</f>
        <v>-0.26533574033336116</v>
      </c>
      <c r="W153" s="10" t="str">
        <f>W8</f>
        <v>11 Corporate managers and directors</v>
      </c>
      <c r="X153" s="11">
        <f>X8</f>
        <v>6.8763812905171173</v>
      </c>
      <c r="Y153" s="11">
        <f t="shared" ref="Y153:AB153" si="145">Y8</f>
        <v>9.1961088176547943</v>
      </c>
      <c r="Z153" s="11">
        <f t="shared" si="145"/>
        <v>9.9438872299161236</v>
      </c>
      <c r="AA153" s="11">
        <f t="shared" si="145"/>
        <v>9.8062764730705325</v>
      </c>
      <c r="AB153" s="11">
        <f t="shared" si="145"/>
        <v>11.450376572368054</v>
      </c>
      <c r="AD153" s="40">
        <f>IF(Z$151-X$151 &lt;&gt; 0,(EXP(LN(Z153/X153)/(Z$151-X$151))-1)*100,0)</f>
        <v>7.6562500424789404</v>
      </c>
      <c r="AE153" s="40">
        <f>IF(AB$151-Z$151 &lt;&gt; 0,(EXP(LN(AB153/Z153)/(AB$151-Z$151))-1)*100,0)</f>
        <v>0.94486663919624014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13.11631886649997</v>
      </c>
      <c r="C154" s="11">
        <f t="shared" ref="C154:F178" si="146">C9</f>
        <v>14.30928130708317</v>
      </c>
      <c r="D154" s="11">
        <f t="shared" si="146"/>
        <v>14.600340922610323</v>
      </c>
      <c r="E154" s="11">
        <f t="shared" si="146"/>
        <v>18.106292856783622</v>
      </c>
      <c r="F154" s="11">
        <f t="shared" si="146"/>
        <v>20.567858863412482</v>
      </c>
      <c r="H154" s="40">
        <f t="shared" ref="H154:H177" si="147">IF(D$151-B$151 &lt;&gt; 0,(EXP(LN(D154/B154)/(D$151-B$151))-1)*100,0)</f>
        <v>2.1668976812316387</v>
      </c>
      <c r="I154" s="40">
        <f t="shared" ref="I154:I180" si="148">IF(F$151-D$151 &lt;&gt; 0,(EXP(LN(F154/D154)/(F$151-D$151))-1)*100,0)</f>
        <v>2.3108609091462506</v>
      </c>
      <c r="L154" s="10" t="str">
        <f t="shared" ref="L154:Q154" si="149">L9</f>
        <v>12 Other managers and proprietors</v>
      </c>
      <c r="M154" s="11">
        <f t="shared" si="149"/>
        <v>8.1231937009517932</v>
      </c>
      <c r="N154" s="11">
        <f t="shared" si="149"/>
        <v>8.7940760897836885</v>
      </c>
      <c r="O154" s="11">
        <f t="shared" si="149"/>
        <v>8.6002605709820568</v>
      </c>
      <c r="P154" s="11">
        <f t="shared" si="149"/>
        <v>11.011561658091374</v>
      </c>
      <c r="Q154" s="11">
        <f t="shared" si="149"/>
        <v>12.7538533296149</v>
      </c>
      <c r="S154" s="40">
        <f t="shared" ref="S154:S177" si="150">IF(O$151-M$151 &lt;&gt; 0,(EXP(LN(O154/M154)/(O$151-M$151))-1)*100,0)</f>
        <v>1.1479208598969226</v>
      </c>
      <c r="T154" s="40">
        <f t="shared" ref="T154:T177" si="151">IF(Q$151-O$151 &lt;&gt; 0,(EXP(LN(Q154/O154)/(Q$151-O$151))-1)*100,0)</f>
        <v>2.6617478284967078</v>
      </c>
      <c r="W154" s="10" t="str">
        <f t="shared" ref="W154:AB154" si="152">W9</f>
        <v>12 Other managers and proprietors</v>
      </c>
      <c r="X154" s="11">
        <f t="shared" si="152"/>
        <v>4.9931251655481939</v>
      </c>
      <c r="Y154" s="11">
        <f t="shared" si="152"/>
        <v>5.5152052172994797</v>
      </c>
      <c r="Z154" s="11">
        <f t="shared" si="152"/>
        <v>6.0000803516282817</v>
      </c>
      <c r="AA154" s="11">
        <f t="shared" si="152"/>
        <v>7.0947311986922417</v>
      </c>
      <c r="AB154" s="11">
        <f t="shared" si="152"/>
        <v>7.8140055337975607</v>
      </c>
      <c r="AD154" s="40">
        <f t="shared" ref="AD154:AD177" si="153">IF(Z$151-X$151 &lt;&gt; 0,(EXP(LN(Z154/X154)/(Z$151-X$151))-1)*100,0)</f>
        <v>3.7425509355367037</v>
      </c>
      <c r="AE154" s="40">
        <f t="shared" ref="AE154:AE177" si="154">IF(AB$151-Z$151 &lt;&gt; 0,(EXP(LN(AB154/Z154)/(AB$151-Z$151))-1)*100,0)</f>
        <v>1.7765620392988568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20.595244312379673</v>
      </c>
      <c r="C155" s="11">
        <f t="shared" si="146"/>
        <v>23.2396099106113</v>
      </c>
      <c r="D155" s="11">
        <f t="shared" si="146"/>
        <v>23.949263313460801</v>
      </c>
      <c r="E155" s="11">
        <f t="shared" si="146"/>
        <v>25.556055981107583</v>
      </c>
      <c r="F155" s="11">
        <f t="shared" si="146"/>
        <v>28.516693315338628</v>
      </c>
      <c r="H155" s="40">
        <f t="shared" si="147"/>
        <v>3.063536852088844</v>
      </c>
      <c r="I155" s="40">
        <f t="shared" si="148"/>
        <v>1.1704776495805369</v>
      </c>
      <c r="L155" s="10" t="str">
        <f t="shared" ref="L155:Q155" si="155">L10</f>
        <v>21 Science, research, engineering and technology professionals</v>
      </c>
      <c r="M155" s="11">
        <f t="shared" si="155"/>
        <v>16.940388961704151</v>
      </c>
      <c r="N155" s="11">
        <f t="shared" si="155"/>
        <v>19.087266262012921</v>
      </c>
      <c r="O155" s="11">
        <f t="shared" si="155"/>
        <v>18.876294199666983</v>
      </c>
      <c r="P155" s="11">
        <f t="shared" si="155"/>
        <v>19.441492055797276</v>
      </c>
      <c r="Q155" s="11">
        <f t="shared" si="155"/>
        <v>21.199138217473859</v>
      </c>
      <c r="S155" s="40">
        <f t="shared" si="150"/>
        <v>2.1877112020992406</v>
      </c>
      <c r="T155" s="40">
        <f t="shared" si="151"/>
        <v>0.77669186421236436</v>
      </c>
      <c r="W155" s="10" t="str">
        <f t="shared" ref="W155:AB155" si="156">W10</f>
        <v>21 Science, research, engineering and technology professionals</v>
      </c>
      <c r="X155" s="11">
        <f t="shared" si="156"/>
        <v>3.6548553506755326</v>
      </c>
      <c r="Y155" s="11">
        <f t="shared" si="156"/>
        <v>4.152343648598384</v>
      </c>
      <c r="Z155" s="11">
        <f t="shared" si="156"/>
        <v>5.0729691137937802</v>
      </c>
      <c r="AA155" s="11">
        <f t="shared" si="156"/>
        <v>6.114563925310299</v>
      </c>
      <c r="AB155" s="11">
        <f t="shared" si="156"/>
        <v>7.3175550978647497</v>
      </c>
      <c r="AD155" s="40">
        <f t="shared" si="153"/>
        <v>6.7771696865732256</v>
      </c>
      <c r="AE155" s="40">
        <f t="shared" si="154"/>
        <v>2.4724025848051889</v>
      </c>
    </row>
    <row r="156" spans="1:31" x14ac:dyDescent="0.2">
      <c r="A156" s="10" t="str">
        <f t="shared" si="142"/>
        <v>22 Health professionals</v>
      </c>
      <c r="B156" s="11">
        <f t="shared" si="142"/>
        <v>14.023682028618092</v>
      </c>
      <c r="C156" s="11">
        <f t="shared" si="146"/>
        <v>16.24856138520181</v>
      </c>
      <c r="D156" s="11">
        <f t="shared" si="146"/>
        <v>16.202495619785822</v>
      </c>
      <c r="E156" s="11">
        <f t="shared" si="146"/>
        <v>17.928129199886509</v>
      </c>
      <c r="F156" s="11">
        <f t="shared" si="146"/>
        <v>20.44098968528527</v>
      </c>
      <c r="H156" s="40">
        <f t="shared" si="147"/>
        <v>2.9304736692423283</v>
      </c>
      <c r="I156" s="40">
        <f t="shared" si="148"/>
        <v>1.5612413382612988</v>
      </c>
      <c r="L156" s="10" t="str">
        <f t="shared" ref="L156:Q156" si="157">L11</f>
        <v>22 Health professionals</v>
      </c>
      <c r="M156" s="11">
        <f t="shared" si="157"/>
        <v>3.7842359038743765</v>
      </c>
      <c r="N156" s="11">
        <f t="shared" si="157"/>
        <v>4.2208002454193263</v>
      </c>
      <c r="O156" s="11">
        <f t="shared" si="157"/>
        <v>4.6880284272085539</v>
      </c>
      <c r="P156" s="11">
        <f t="shared" si="157"/>
        <v>5.1967175539345423</v>
      </c>
      <c r="Q156" s="11">
        <f t="shared" si="157"/>
        <v>5.9895539934301487</v>
      </c>
      <c r="S156" s="40">
        <f t="shared" si="150"/>
        <v>4.376422400004798</v>
      </c>
      <c r="T156" s="40">
        <f t="shared" si="151"/>
        <v>1.6467779050125753</v>
      </c>
      <c r="W156" s="10" t="str">
        <f t="shared" ref="W156:AB156" si="158">W11</f>
        <v>22 Health professionals</v>
      </c>
      <c r="X156" s="11">
        <f t="shared" si="158"/>
        <v>10.239446124743699</v>
      </c>
      <c r="Y156" s="11">
        <f t="shared" si="158"/>
        <v>12.027761139782482</v>
      </c>
      <c r="Z156" s="11">
        <f t="shared" si="158"/>
        <v>11.514467192577269</v>
      </c>
      <c r="AA156" s="11">
        <f t="shared" si="158"/>
        <v>12.73141164595199</v>
      </c>
      <c r="AB156" s="11">
        <f t="shared" si="158"/>
        <v>14.451435691855098</v>
      </c>
      <c r="AD156" s="40">
        <f t="shared" si="153"/>
        <v>2.3748966377746816</v>
      </c>
      <c r="AE156" s="40">
        <f t="shared" si="154"/>
        <v>1.5261248370480152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15.32735316042967</v>
      </c>
      <c r="C157" s="11">
        <f t="shared" si="146"/>
        <v>17.748870993324672</v>
      </c>
      <c r="D157" s="11">
        <f t="shared" si="146"/>
        <v>17.854368737048667</v>
      </c>
      <c r="E157" s="11">
        <f t="shared" si="146"/>
        <v>18.907518627711731</v>
      </c>
      <c r="F157" s="11">
        <f t="shared" si="146"/>
        <v>21.082935696964604</v>
      </c>
      <c r="H157" s="40">
        <f t="shared" si="147"/>
        <v>3.0992407704559133</v>
      </c>
      <c r="I157" s="40">
        <f t="shared" si="148"/>
        <v>1.1142672445209278</v>
      </c>
      <c r="L157" s="10" t="str">
        <f t="shared" ref="L157:Q157" si="159">L12</f>
        <v>23 Teaching and other educational professionals</v>
      </c>
      <c r="M157" s="11">
        <f t="shared" si="159"/>
        <v>5.4095516301924667</v>
      </c>
      <c r="N157" s="11">
        <f t="shared" si="159"/>
        <v>5.9953628437533437</v>
      </c>
      <c r="O157" s="11">
        <f t="shared" si="159"/>
        <v>5.6251706799007364</v>
      </c>
      <c r="P157" s="11">
        <f t="shared" si="159"/>
        <v>6.1937769681015622</v>
      </c>
      <c r="Q157" s="11">
        <f t="shared" si="159"/>
        <v>6.8660451917263643</v>
      </c>
      <c r="S157" s="40">
        <f t="shared" si="150"/>
        <v>0.78476484885841025</v>
      </c>
      <c r="T157" s="40">
        <f t="shared" si="151"/>
        <v>1.3377825385495035</v>
      </c>
      <c r="W157" s="10" t="str">
        <f t="shared" ref="W157:AB157" si="160">W12</f>
        <v>23 Teaching and other educational professionals</v>
      </c>
      <c r="X157" s="11">
        <f t="shared" si="160"/>
        <v>9.9178015302372042</v>
      </c>
      <c r="Y157" s="11">
        <f t="shared" si="160"/>
        <v>11.753508149571342</v>
      </c>
      <c r="Z157" s="11">
        <f t="shared" si="160"/>
        <v>12.229198057147908</v>
      </c>
      <c r="AA157" s="11">
        <f t="shared" si="160"/>
        <v>12.713741659610173</v>
      </c>
      <c r="AB157" s="11">
        <f t="shared" si="160"/>
        <v>14.216890505238263</v>
      </c>
      <c r="AD157" s="40">
        <f t="shared" si="153"/>
        <v>4.2789172368666639</v>
      </c>
      <c r="AE157" s="40">
        <f t="shared" si="154"/>
        <v>1.0090863106347658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21.069224905370323</v>
      </c>
      <c r="C158" s="11">
        <f t="shared" si="146"/>
        <v>24.89448309283954</v>
      </c>
      <c r="D158" s="11">
        <f t="shared" si="146"/>
        <v>27.074820832533852</v>
      </c>
      <c r="E158" s="11">
        <f t="shared" si="146"/>
        <v>30.654593266764646</v>
      </c>
      <c r="F158" s="11">
        <f t="shared" si="146"/>
        <v>34.593310822961996</v>
      </c>
      <c r="H158" s="40">
        <f t="shared" si="147"/>
        <v>5.1437364876652625</v>
      </c>
      <c r="I158" s="40">
        <f t="shared" si="148"/>
        <v>1.6471257028899844</v>
      </c>
      <c r="L158" s="10" t="str">
        <f t="shared" ref="L158:Q158" si="161">L13</f>
        <v>24 Business, media and public service professionals</v>
      </c>
      <c r="M158" s="11">
        <f t="shared" si="161"/>
        <v>13.082056082044897</v>
      </c>
      <c r="N158" s="11">
        <f t="shared" si="161"/>
        <v>14.629529417588024</v>
      </c>
      <c r="O158" s="11">
        <f t="shared" si="161"/>
        <v>15.354045459360455</v>
      </c>
      <c r="P158" s="11">
        <f t="shared" si="161"/>
        <v>17.437890229568623</v>
      </c>
      <c r="Q158" s="11">
        <f t="shared" si="161"/>
        <v>19.210459401212706</v>
      </c>
      <c r="S158" s="40">
        <f t="shared" si="150"/>
        <v>3.254589180270262</v>
      </c>
      <c r="T158" s="40">
        <f t="shared" si="151"/>
        <v>1.5050529082816233</v>
      </c>
      <c r="W158" s="10" t="str">
        <f t="shared" ref="W158:AB158" si="162">W13</f>
        <v>24 Business, media and public service professionals</v>
      </c>
      <c r="X158" s="11">
        <f t="shared" si="162"/>
        <v>7.9871688233254163</v>
      </c>
      <c r="Y158" s="11">
        <f t="shared" si="162"/>
        <v>10.264953675251457</v>
      </c>
      <c r="Z158" s="11">
        <f t="shared" si="162"/>
        <v>11.720775373173392</v>
      </c>
      <c r="AA158" s="11">
        <f t="shared" si="162"/>
        <v>13.216703037196059</v>
      </c>
      <c r="AB158" s="11">
        <f t="shared" si="162"/>
        <v>15.382851421749262</v>
      </c>
      <c r="AD158" s="40">
        <f t="shared" si="153"/>
        <v>7.9723852834078013</v>
      </c>
      <c r="AE158" s="40">
        <f t="shared" si="154"/>
        <v>1.8291300490706153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6.0283981390496946</v>
      </c>
      <c r="C159" s="11">
        <f t="shared" si="146"/>
        <v>7.2087279874204322</v>
      </c>
      <c r="D159" s="11">
        <f t="shared" si="146"/>
        <v>7.8454495622202991</v>
      </c>
      <c r="E159" s="11">
        <f t="shared" si="146"/>
        <v>7.0037030455861471</v>
      </c>
      <c r="F159" s="11">
        <f t="shared" si="146"/>
        <v>7.5037432758486453</v>
      </c>
      <c r="H159" s="40">
        <f t="shared" si="147"/>
        <v>5.4103320811293099</v>
      </c>
      <c r="I159" s="40">
        <f t="shared" si="148"/>
        <v>-0.29643769081085791</v>
      </c>
      <c r="L159" s="10" t="str">
        <f t="shared" ref="L159:Q159" si="163">L14</f>
        <v>31 Science, engineering and technology associate professionals</v>
      </c>
      <c r="M159" s="11">
        <f t="shared" si="163"/>
        <v>4.4403961777555212</v>
      </c>
      <c r="N159" s="11">
        <f t="shared" si="163"/>
        <v>5.4430377707778277</v>
      </c>
      <c r="O159" s="11">
        <f t="shared" si="163"/>
        <v>5.6349497561016451</v>
      </c>
      <c r="P159" s="11">
        <f t="shared" si="163"/>
        <v>4.686776142381877</v>
      </c>
      <c r="Q159" s="11">
        <f t="shared" si="163"/>
        <v>4.7536829602596207</v>
      </c>
      <c r="S159" s="40">
        <f t="shared" si="150"/>
        <v>4.8802383302191998</v>
      </c>
      <c r="T159" s="40">
        <f t="shared" si="151"/>
        <v>-1.1273871754710507</v>
      </c>
      <c r="W159" s="10" t="str">
        <f t="shared" ref="W159:AB159" si="164">W14</f>
        <v>31 Science, engineering and technology associate professionals</v>
      </c>
      <c r="X159" s="11">
        <f t="shared" si="164"/>
        <v>1.5880019612941643</v>
      </c>
      <c r="Y159" s="11">
        <f t="shared" si="164"/>
        <v>1.7656902166426038</v>
      </c>
      <c r="Z159" s="11">
        <f t="shared" si="164"/>
        <v>2.2104998061186585</v>
      </c>
      <c r="AA159" s="11">
        <f t="shared" si="164"/>
        <v>2.3169269032042683</v>
      </c>
      <c r="AB159" s="11">
        <f t="shared" si="164"/>
        <v>2.750060315589026</v>
      </c>
      <c r="AD159" s="40">
        <f t="shared" si="153"/>
        <v>6.8385264175491622</v>
      </c>
      <c r="AE159" s="40">
        <f t="shared" si="154"/>
        <v>1.4666797073974669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6.2502992397984301</v>
      </c>
      <c r="C160" s="11">
        <f t="shared" si="146"/>
        <v>6.9234521955774575</v>
      </c>
      <c r="D160" s="11">
        <f t="shared" si="146"/>
        <v>7.0217726720943725</v>
      </c>
      <c r="E160" s="11">
        <f t="shared" si="146"/>
        <v>7.2581410208036612</v>
      </c>
      <c r="F160" s="11">
        <f t="shared" si="146"/>
        <v>8.1804734771384133</v>
      </c>
      <c r="H160" s="40">
        <f t="shared" si="147"/>
        <v>2.3550302573817294</v>
      </c>
      <c r="I160" s="40">
        <f t="shared" si="148"/>
        <v>1.023430440854356</v>
      </c>
      <c r="L160" s="10" t="str">
        <f t="shared" ref="L160:Q160" si="165">L15</f>
        <v>32 Health and social care associate professionals</v>
      </c>
      <c r="M160" s="11">
        <f t="shared" si="165"/>
        <v>1.5106489134872216</v>
      </c>
      <c r="N160" s="11">
        <f t="shared" si="165"/>
        <v>1.463978113654844</v>
      </c>
      <c r="O160" s="11">
        <f t="shared" si="165"/>
        <v>1.6417696285667798</v>
      </c>
      <c r="P160" s="11">
        <f t="shared" si="165"/>
        <v>1.5652461250040417</v>
      </c>
      <c r="Q160" s="11">
        <f t="shared" si="165"/>
        <v>1.7312724682987963</v>
      </c>
      <c r="S160" s="40">
        <f t="shared" si="150"/>
        <v>1.6786414603147337</v>
      </c>
      <c r="T160" s="40">
        <f>IF(Q$151-O$151 &lt;&gt; 0,(EXP(LN(Q160/O160)/(Q$151-O$151))-1)*100,0)</f>
        <v>0.35450667409373526</v>
      </c>
      <c r="W160" s="10" t="str">
        <f t="shared" ref="W160:AB160" si="166">W15</f>
        <v>32 Health and social care associate professionals</v>
      </c>
      <c r="X160" s="11">
        <f t="shared" si="166"/>
        <v>4.7396503263112111</v>
      </c>
      <c r="Y160" s="11">
        <f t="shared" si="166"/>
        <v>5.459474081922612</v>
      </c>
      <c r="Z160" s="11">
        <f t="shared" si="166"/>
        <v>5.3800030435275881</v>
      </c>
      <c r="AA160" s="11">
        <f t="shared" si="166"/>
        <v>5.6928948957996175</v>
      </c>
      <c r="AB160" s="11">
        <f t="shared" si="166"/>
        <v>6.4492010088396192</v>
      </c>
      <c r="AD160" s="40">
        <f t="shared" si="153"/>
        <v>2.5669033776910766</v>
      </c>
      <c r="AE160" s="40">
        <f t="shared" si="154"/>
        <v>1.2157799676127734</v>
      </c>
    </row>
    <row r="161" spans="1:31" x14ac:dyDescent="0.2">
      <c r="A161" s="10" t="str">
        <f t="shared" si="142"/>
        <v>33 Protective service occupations</v>
      </c>
      <c r="B161" s="11">
        <f t="shared" si="142"/>
        <v>2.9945287847323074</v>
      </c>
      <c r="C161" s="11">
        <f t="shared" si="146"/>
        <v>2.9361040583393221</v>
      </c>
      <c r="D161" s="11">
        <f t="shared" si="146"/>
        <v>3.1930694305776854</v>
      </c>
      <c r="E161" s="11">
        <f t="shared" si="146"/>
        <v>3.7921774180911596</v>
      </c>
      <c r="F161" s="11">
        <f t="shared" si="146"/>
        <v>4.2759787626071075</v>
      </c>
      <c r="H161" s="40">
        <f t="shared" si="147"/>
        <v>1.2921930404665938</v>
      </c>
      <c r="I161" s="40">
        <f t="shared" si="148"/>
        <v>1.9659442073388655</v>
      </c>
      <c r="L161" s="10" t="str">
        <f t="shared" ref="L161:Q161" si="167">L16</f>
        <v>33 Protective service occupations</v>
      </c>
      <c r="M161" s="11">
        <f t="shared" si="167"/>
        <v>2.3004072210236504</v>
      </c>
      <c r="N161" s="11">
        <f t="shared" si="167"/>
        <v>2.1741052784664943</v>
      </c>
      <c r="O161" s="11">
        <f t="shared" si="167"/>
        <v>2.3327307068602741</v>
      </c>
      <c r="P161" s="11">
        <f t="shared" si="167"/>
        <v>2.6549449969140841</v>
      </c>
      <c r="Q161" s="11">
        <f t="shared" si="167"/>
        <v>2.8445779191508866</v>
      </c>
      <c r="S161" s="40">
        <f t="shared" si="150"/>
        <v>0.27945773033808408</v>
      </c>
      <c r="T161" s="40">
        <f t="shared" si="151"/>
        <v>1.3312846504692999</v>
      </c>
      <c r="W161" s="10" t="str">
        <f t="shared" ref="W161:AB161" si="168">W16</f>
        <v>33 Protective service occupations</v>
      </c>
      <c r="X161" s="11">
        <f t="shared" si="168"/>
        <v>0.69412156370865241</v>
      </c>
      <c r="Y161" s="11">
        <f t="shared" si="168"/>
        <v>0.76199877987282827</v>
      </c>
      <c r="Z161" s="11">
        <f t="shared" si="168"/>
        <v>0.86033872371741849</v>
      </c>
      <c r="AA161" s="11">
        <f t="shared" si="168"/>
        <v>1.1372324211770772</v>
      </c>
      <c r="AB161" s="11">
        <f t="shared" si="168"/>
        <v>1.4314008434562135</v>
      </c>
      <c r="AD161" s="40">
        <f t="shared" si="153"/>
        <v>4.3870890276779262</v>
      </c>
      <c r="AE161" s="40">
        <f t="shared" si="154"/>
        <v>3.4521338852554706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7.3412235928957372</v>
      </c>
      <c r="C162" s="11">
        <f t="shared" si="146"/>
        <v>8.0283960220481667</v>
      </c>
      <c r="D162" s="11">
        <f t="shared" si="146"/>
        <v>8.0100625517075077</v>
      </c>
      <c r="E162" s="11">
        <f t="shared" si="146"/>
        <v>8.4441416593380261</v>
      </c>
      <c r="F162" s="11">
        <f t="shared" si="146"/>
        <v>9.818871109163064</v>
      </c>
      <c r="H162" s="40">
        <f t="shared" si="147"/>
        <v>1.7591548148782055</v>
      </c>
      <c r="I162" s="40">
        <f t="shared" si="148"/>
        <v>1.3666381945714123</v>
      </c>
      <c r="L162" s="10" t="str">
        <f t="shared" ref="L162:Q162" si="169">L17</f>
        <v>34 Culture, media and sports occupations</v>
      </c>
      <c r="M162" s="11">
        <f t="shared" si="169"/>
        <v>3.6516613823608317</v>
      </c>
      <c r="N162" s="11">
        <f t="shared" si="169"/>
        <v>3.75297973828433</v>
      </c>
      <c r="O162" s="11">
        <f t="shared" si="169"/>
        <v>3.4450986715615022</v>
      </c>
      <c r="P162" s="11">
        <f t="shared" si="169"/>
        <v>3.6299378182462405</v>
      </c>
      <c r="Q162" s="11">
        <f t="shared" si="169"/>
        <v>4.210370210219831</v>
      </c>
      <c r="S162" s="40">
        <f t="shared" si="150"/>
        <v>-1.157838680191825</v>
      </c>
      <c r="T162" s="40">
        <f t="shared" si="151"/>
        <v>1.3463023470310587</v>
      </c>
      <c r="W162" s="10" t="str">
        <f t="shared" ref="W162:AB162" si="170">W17</f>
        <v>34 Culture, media and sports occupations</v>
      </c>
      <c r="X162" s="11">
        <f t="shared" si="170"/>
        <v>3.6895622105349029</v>
      </c>
      <c r="Y162" s="11">
        <f t="shared" si="170"/>
        <v>4.2754162837638416</v>
      </c>
      <c r="Z162" s="11">
        <f t="shared" si="170"/>
        <v>4.5649638801460144</v>
      </c>
      <c r="AA162" s="11">
        <f t="shared" si="170"/>
        <v>4.81420384109179</v>
      </c>
      <c r="AB162" s="11">
        <f t="shared" si="170"/>
        <v>5.6085008989432206</v>
      </c>
      <c r="AD162" s="40">
        <f t="shared" si="153"/>
        <v>4.3500115852048715</v>
      </c>
      <c r="AE162" s="40">
        <f t="shared" si="154"/>
        <v>1.3819475749585086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22.118064440245405</v>
      </c>
      <c r="C163" s="11">
        <f t="shared" si="146"/>
        <v>23.35957135208595</v>
      </c>
      <c r="D163" s="11">
        <f t="shared" si="146"/>
        <v>24.509545574384425</v>
      </c>
      <c r="E163" s="11">
        <f t="shared" si="146"/>
        <v>23.848621173217197</v>
      </c>
      <c r="F163" s="11">
        <f t="shared" si="146"/>
        <v>24.78948388437885</v>
      </c>
      <c r="H163" s="40">
        <f t="shared" si="147"/>
        <v>2.0745862038845431</v>
      </c>
      <c r="I163" s="40">
        <f t="shared" si="148"/>
        <v>7.5741131588413779E-2</v>
      </c>
      <c r="L163" s="10" t="str">
        <f t="shared" ref="L163:Q163" si="171">L18</f>
        <v>35 Business and public service associate professionals</v>
      </c>
      <c r="M163" s="11">
        <f t="shared" si="171"/>
        <v>12.348889967966819</v>
      </c>
      <c r="N163" s="11">
        <f t="shared" si="171"/>
        <v>12.593685302598933</v>
      </c>
      <c r="O163" s="11">
        <f t="shared" si="171"/>
        <v>13.051616224939028</v>
      </c>
      <c r="P163" s="11">
        <f t="shared" si="171"/>
        <v>12.205546406778254</v>
      </c>
      <c r="Q163" s="11">
        <f t="shared" si="171"/>
        <v>12.098209755023271</v>
      </c>
      <c r="S163" s="40">
        <f t="shared" si="150"/>
        <v>1.1130649186601893</v>
      </c>
      <c r="T163" s="40">
        <f t="shared" si="151"/>
        <v>-0.50442008899218571</v>
      </c>
      <c r="W163" s="10" t="str">
        <f t="shared" ref="W163:AB163" si="172">W18</f>
        <v>35 Business and public service associate professionals</v>
      </c>
      <c r="X163" s="11">
        <f t="shared" si="172"/>
        <v>9.7691744722786229</v>
      </c>
      <c r="Y163" s="11">
        <f t="shared" si="172"/>
        <v>10.765886049487028</v>
      </c>
      <c r="Z163" s="11">
        <f t="shared" si="172"/>
        <v>11.457929349445376</v>
      </c>
      <c r="AA163" s="11">
        <f t="shared" si="172"/>
        <v>11.643074766438911</v>
      </c>
      <c r="AB163" s="11">
        <f t="shared" si="172"/>
        <v>12.691274129355541</v>
      </c>
      <c r="AD163" s="40">
        <f t="shared" si="153"/>
        <v>3.2403943632956844</v>
      </c>
      <c r="AE163" s="40">
        <f t="shared" si="154"/>
        <v>0.68387898505608558</v>
      </c>
    </row>
    <row r="164" spans="1:31" x14ac:dyDescent="0.2">
      <c r="A164" s="10" t="str">
        <f t="shared" si="142"/>
        <v>41 Administrative occupations</v>
      </c>
      <c r="B164" s="11">
        <f t="shared" si="142"/>
        <v>32.438595229450982</v>
      </c>
      <c r="C164" s="11">
        <f t="shared" si="146"/>
        <v>31.490602490798391</v>
      </c>
      <c r="D164" s="11">
        <f t="shared" si="146"/>
        <v>33.436158279511574</v>
      </c>
      <c r="E164" s="11">
        <f t="shared" si="146"/>
        <v>30.745213107070036</v>
      </c>
      <c r="F164" s="11">
        <f t="shared" si="146"/>
        <v>28.747247514608688</v>
      </c>
      <c r="H164" s="40">
        <f t="shared" si="147"/>
        <v>0.60761801393647286</v>
      </c>
      <c r="I164" s="40">
        <f t="shared" si="148"/>
        <v>-1.0022494906609114</v>
      </c>
      <c r="L164" s="10" t="str">
        <f t="shared" ref="L164:Q164" si="173">L19</f>
        <v>41 Administrative occupations</v>
      </c>
      <c r="M164" s="11">
        <f t="shared" si="173"/>
        <v>8.7132245805109907</v>
      </c>
      <c r="N164" s="11">
        <f t="shared" si="173"/>
        <v>7.8033441201774778</v>
      </c>
      <c r="O164" s="11">
        <f t="shared" si="173"/>
        <v>9.3665585742508526</v>
      </c>
      <c r="P164" s="11">
        <f t="shared" si="173"/>
        <v>8.7880987210576649</v>
      </c>
      <c r="Q164" s="11">
        <f t="shared" si="173"/>
        <v>9.1188212730550653</v>
      </c>
      <c r="S164" s="40">
        <f t="shared" si="150"/>
        <v>1.4565824481410417</v>
      </c>
      <c r="T164" s="40">
        <f t="shared" si="151"/>
        <v>-0.17854174513685095</v>
      </c>
      <c r="W164" s="10" t="str">
        <f t="shared" ref="W164:AB164" si="174">W19</f>
        <v>41 Administrative occupations</v>
      </c>
      <c r="X164" s="11">
        <f t="shared" si="174"/>
        <v>23.725370648939982</v>
      </c>
      <c r="Y164" s="11">
        <f t="shared" si="174"/>
        <v>23.687258370620903</v>
      </c>
      <c r="Z164" s="11">
        <f t="shared" si="174"/>
        <v>24.069599705260707</v>
      </c>
      <c r="AA164" s="11">
        <f t="shared" si="174"/>
        <v>21.957114386012353</v>
      </c>
      <c r="AB164" s="11">
        <f t="shared" si="174"/>
        <v>19.628426241553605</v>
      </c>
      <c r="AD164" s="40">
        <f t="shared" si="153"/>
        <v>0.28850846941741448</v>
      </c>
      <c r="AE164" s="40">
        <f t="shared" si="154"/>
        <v>-1.3506016608034632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7.6694034936938493</v>
      </c>
      <c r="C165" s="11">
        <f t="shared" si="146"/>
        <v>7.205226502738701</v>
      </c>
      <c r="D165" s="11">
        <f t="shared" si="146"/>
        <v>7.091243578233172</v>
      </c>
      <c r="E165" s="11">
        <f t="shared" si="146"/>
        <v>7.4766605905912176</v>
      </c>
      <c r="F165" s="11">
        <f t="shared" si="146"/>
        <v>6.7616607199500578</v>
      </c>
      <c r="H165" s="40">
        <f t="shared" si="147"/>
        <v>-1.5553400276280382</v>
      </c>
      <c r="I165" s="40">
        <f t="shared" si="148"/>
        <v>-0.31677849846816208</v>
      </c>
      <c r="L165" s="10" t="str">
        <f t="shared" ref="L165:Q165" si="175">L20</f>
        <v>42 Secretarial and related occupations</v>
      </c>
      <c r="M165" s="11">
        <f t="shared" si="175"/>
        <v>0.82286953908608007</v>
      </c>
      <c r="N165" s="11">
        <f t="shared" si="175"/>
        <v>0.61832993711301376</v>
      </c>
      <c r="O165" s="11">
        <f t="shared" si="175"/>
        <v>0.57792173562292248</v>
      </c>
      <c r="P165" s="11">
        <f t="shared" si="175"/>
        <v>0.82490807493166118</v>
      </c>
      <c r="Q165" s="11">
        <f t="shared" si="175"/>
        <v>1.0227163387686702</v>
      </c>
      <c r="S165" s="40">
        <f>IF(O$151-M$151 &lt;&gt; 0,(EXP(LN(O165/M165)/(O$151-M$151))-1)*100,0)</f>
        <v>-6.823239204352161</v>
      </c>
      <c r="T165" s="40">
        <f t="shared" si="151"/>
        <v>3.8785178347426674</v>
      </c>
      <c r="W165" s="10" t="str">
        <f t="shared" ref="W165:AB165" si="176">W20</f>
        <v>42 Secretarial and related occupations</v>
      </c>
      <c r="X165" s="11">
        <f t="shared" si="176"/>
        <v>6.8465339546077706</v>
      </c>
      <c r="Y165" s="11">
        <f t="shared" si="176"/>
        <v>6.5868965656256888</v>
      </c>
      <c r="Z165" s="11">
        <f t="shared" si="176"/>
        <v>6.5133218426102486</v>
      </c>
      <c r="AA165" s="11">
        <f t="shared" si="176"/>
        <v>6.6517525156595578</v>
      </c>
      <c r="AB165" s="11">
        <f t="shared" si="176"/>
        <v>5.7389443811813887</v>
      </c>
      <c r="AD165" s="40">
        <f t="shared" si="153"/>
        <v>-0.99289667656837777</v>
      </c>
      <c r="AE165" s="40">
        <f t="shared" si="154"/>
        <v>-0.84027846562954034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5.0120276135721271</v>
      </c>
      <c r="C166" s="11">
        <f t="shared" si="146"/>
        <v>4.9667056323401839</v>
      </c>
      <c r="D166" s="11">
        <f t="shared" si="146"/>
        <v>5.3855248274867282</v>
      </c>
      <c r="E166" s="11">
        <f t="shared" si="146"/>
        <v>5.4145377094654545</v>
      </c>
      <c r="F166" s="11">
        <f t="shared" si="146"/>
        <v>5.8664128013061081</v>
      </c>
      <c r="H166" s="40">
        <f t="shared" si="147"/>
        <v>1.4478658985508153</v>
      </c>
      <c r="I166" s="40">
        <f t="shared" si="148"/>
        <v>0.57181916718247461</v>
      </c>
      <c r="L166" s="10" t="str">
        <f t="shared" ref="L166:Q166" si="177">L21</f>
        <v>51 Skilled agricultural and related trades</v>
      </c>
      <c r="M166" s="11">
        <f t="shared" si="177"/>
        <v>4.5097188013736513</v>
      </c>
      <c r="N166" s="11">
        <f t="shared" si="177"/>
        <v>4.3618650035264688</v>
      </c>
      <c r="O166" s="11">
        <f t="shared" si="177"/>
        <v>4.7046145366501779</v>
      </c>
      <c r="P166" s="11">
        <f t="shared" si="177"/>
        <v>4.6939952683225439</v>
      </c>
      <c r="Q166" s="11">
        <f t="shared" si="177"/>
        <v>4.9439554042528071</v>
      </c>
      <c r="S166" s="40">
        <f t="shared" si="150"/>
        <v>0.84977106581416439</v>
      </c>
      <c r="T166" s="40">
        <f t="shared" si="151"/>
        <v>0.33136016523573897</v>
      </c>
      <c r="W166" s="10" t="str">
        <f t="shared" ref="W166:AB166" si="178">W21</f>
        <v>51 Skilled agricultural and related trades</v>
      </c>
      <c r="X166" s="11">
        <f t="shared" si="178"/>
        <v>0.50230881219846646</v>
      </c>
      <c r="Y166" s="11">
        <f t="shared" si="178"/>
        <v>0.60484062881371481</v>
      </c>
      <c r="Z166" s="11">
        <f t="shared" si="178"/>
        <v>0.68091029083654475</v>
      </c>
      <c r="AA166" s="11">
        <f t="shared" si="178"/>
        <v>0.7205424411429</v>
      </c>
      <c r="AB166" s="11">
        <f t="shared" si="178"/>
        <v>0.92245739705329521</v>
      </c>
      <c r="AD166" s="40">
        <f t="shared" si="153"/>
        <v>6.2732152405592823</v>
      </c>
      <c r="AE166" s="40">
        <f t="shared" si="154"/>
        <v>2.0446940673850778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15.819665778228064</v>
      </c>
      <c r="C167" s="11">
        <f t="shared" si="146"/>
        <v>15.701241286410484</v>
      </c>
      <c r="D167" s="11">
        <f t="shared" si="146"/>
        <v>14.059992445328428</v>
      </c>
      <c r="E167" s="11">
        <f t="shared" si="146"/>
        <v>13.914072580876516</v>
      </c>
      <c r="F167" s="11">
        <f t="shared" si="146"/>
        <v>13.287407252458644</v>
      </c>
      <c r="H167" s="40">
        <f t="shared" si="147"/>
        <v>-2.3308165934374458</v>
      </c>
      <c r="I167" s="40">
        <f t="shared" si="148"/>
        <v>-0.37606832173688876</v>
      </c>
      <c r="L167" s="10" t="str">
        <f t="shared" ref="L167:Q167" si="179">L22</f>
        <v>52 Skilled metal, electrical and electronic trades</v>
      </c>
      <c r="M167" s="11">
        <f t="shared" si="179"/>
        <v>15.531961453048718</v>
      </c>
      <c r="N167" s="11">
        <f t="shared" si="179"/>
        <v>15.210466378287746</v>
      </c>
      <c r="O167" s="11">
        <f t="shared" si="179"/>
        <v>13.673361797145789</v>
      </c>
      <c r="P167" s="11">
        <f t="shared" si="179"/>
        <v>13.045887937466977</v>
      </c>
      <c r="Q167" s="11">
        <f t="shared" si="179"/>
        <v>12.047061443813083</v>
      </c>
      <c r="S167" s="40">
        <f t="shared" si="150"/>
        <v>-2.5167947709440974</v>
      </c>
      <c r="T167" s="40">
        <f t="shared" si="151"/>
        <v>-0.84063856683822547</v>
      </c>
      <c r="W167" s="10" t="str">
        <f t="shared" ref="W167:AB167" si="180">W22</f>
        <v>52 Skilled metal, electrical and electronic trades</v>
      </c>
      <c r="X167" s="11">
        <f t="shared" si="180"/>
        <v>0.28770432517934763</v>
      </c>
      <c r="Y167" s="11">
        <f t="shared" si="180"/>
        <v>0.4907749081227431</v>
      </c>
      <c r="Z167" s="11">
        <f t="shared" si="180"/>
        <v>0.38663064818265702</v>
      </c>
      <c r="AA167" s="11">
        <f t="shared" si="180"/>
        <v>0.86818464340955404</v>
      </c>
      <c r="AB167" s="11">
        <f t="shared" si="180"/>
        <v>1.2403458086455628</v>
      </c>
      <c r="AD167" s="40">
        <f t="shared" si="153"/>
        <v>6.0889075616275434</v>
      </c>
      <c r="AE167" s="40">
        <f t="shared" si="154"/>
        <v>8.0811027304485528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13.079302043182555</v>
      </c>
      <c r="C168" s="11">
        <f t="shared" si="146"/>
        <v>14.169778796062397</v>
      </c>
      <c r="D168" s="11">
        <f t="shared" si="146"/>
        <v>11.50146574468469</v>
      </c>
      <c r="E168" s="11">
        <f t="shared" si="146"/>
        <v>12.277866113044231</v>
      </c>
      <c r="F168" s="11">
        <f t="shared" si="146"/>
        <v>11.878185272438488</v>
      </c>
      <c r="H168" s="40">
        <f t="shared" si="147"/>
        <v>-2.5383579376295651</v>
      </c>
      <c r="I168" s="40">
        <f t="shared" si="148"/>
        <v>0.21509141784998853</v>
      </c>
      <c r="L168" s="10" t="str">
        <f t="shared" ref="L168:Q168" si="181">L23</f>
        <v>53 Skilled construction and building trades</v>
      </c>
      <c r="M168" s="11">
        <f t="shared" si="181"/>
        <v>12.891255126276105</v>
      </c>
      <c r="N168" s="11">
        <f t="shared" si="181"/>
        <v>13.928251309271085</v>
      </c>
      <c r="O168" s="11">
        <f t="shared" si="181"/>
        <v>11.208090761080626</v>
      </c>
      <c r="P168" s="11">
        <f t="shared" si="181"/>
        <v>11.948009721616776</v>
      </c>
      <c r="Q168" s="11">
        <f t="shared" si="181"/>
        <v>11.486820337869737</v>
      </c>
      <c r="S168" s="40">
        <f t="shared" si="150"/>
        <v>-2.7594767446496027</v>
      </c>
      <c r="T168" s="40">
        <f t="shared" si="151"/>
        <v>0.16389692230380781</v>
      </c>
      <c r="W168" s="10" t="str">
        <f t="shared" ref="W168:AB168" si="182">W23</f>
        <v>53 Skilled construction and building trades</v>
      </c>
      <c r="X168" s="11">
        <f t="shared" si="182"/>
        <v>0.18804691690644115</v>
      </c>
      <c r="Y168" s="11">
        <f t="shared" si="182"/>
        <v>0.24152748679132749</v>
      </c>
      <c r="Z168" s="11">
        <f t="shared" si="182"/>
        <v>0.29337498360405617</v>
      </c>
      <c r="AA168" s="11">
        <f t="shared" si="182"/>
        <v>0.32985639142746237</v>
      </c>
      <c r="AB168" s="11">
        <f t="shared" si="182"/>
        <v>0.39136493456873384</v>
      </c>
      <c r="AD168" s="40">
        <f t="shared" si="153"/>
        <v>9.3028213449218846</v>
      </c>
      <c r="AE168" s="40">
        <f t="shared" si="154"/>
        <v>1.93983403535678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7.2217506339783171</v>
      </c>
      <c r="C169" s="11">
        <f t="shared" si="146"/>
        <v>6.9140305683826515</v>
      </c>
      <c r="D169" s="11">
        <f t="shared" si="146"/>
        <v>6.7356640162000661</v>
      </c>
      <c r="E169" s="11">
        <f t="shared" si="146"/>
        <v>6.8678036088960059</v>
      </c>
      <c r="F169" s="11">
        <f t="shared" si="146"/>
        <v>6.534399617491319</v>
      </c>
      <c r="H169" s="40">
        <f t="shared" si="147"/>
        <v>-1.3839540061470257</v>
      </c>
      <c r="I169" s="40">
        <f t="shared" si="148"/>
        <v>-0.20203513940745266</v>
      </c>
      <c r="L169" s="10" t="str">
        <f t="shared" ref="L169:Q169" si="183">L24</f>
        <v>54 Textiles, printing and other skilled trades</v>
      </c>
      <c r="M169" s="11">
        <f t="shared" si="183"/>
        <v>4.3721487707727018</v>
      </c>
      <c r="N169" s="11">
        <f t="shared" si="183"/>
        <v>4.1102547609217561</v>
      </c>
      <c r="O169" s="11">
        <f t="shared" si="183"/>
        <v>3.6874776010509622</v>
      </c>
      <c r="P169" s="11">
        <f t="shared" si="183"/>
        <v>3.6825304883993737</v>
      </c>
      <c r="Q169" s="11">
        <f t="shared" si="183"/>
        <v>3.4135002835384234</v>
      </c>
      <c r="S169" s="40">
        <f t="shared" si="150"/>
        <v>-3.3488797966568007</v>
      </c>
      <c r="T169" s="40">
        <f t="shared" si="151"/>
        <v>-0.51337375225737336</v>
      </c>
      <c r="W169" s="10" t="str">
        <f t="shared" ref="W169:AB169" si="184">W24</f>
        <v>54 Textiles, printing and other skilled trades</v>
      </c>
      <c r="X169" s="11">
        <f t="shared" si="184"/>
        <v>2.8496018632056224</v>
      </c>
      <c r="Y169" s="11">
        <f t="shared" si="184"/>
        <v>2.8037758074608932</v>
      </c>
      <c r="Z169" s="11">
        <f t="shared" si="184"/>
        <v>3.0481864151491012</v>
      </c>
      <c r="AA169" s="11">
        <f t="shared" si="184"/>
        <v>3.185273120496626</v>
      </c>
      <c r="AB169" s="11">
        <f t="shared" si="184"/>
        <v>3.1208993339528988</v>
      </c>
      <c r="AD169" s="40">
        <f t="shared" si="153"/>
        <v>1.3564678328887858</v>
      </c>
      <c r="AE169" s="40">
        <f t="shared" si="154"/>
        <v>0.15728631582636599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25.610991775340199</v>
      </c>
      <c r="C170" s="11">
        <f t="shared" si="146"/>
        <v>26.338613627537935</v>
      </c>
      <c r="D170" s="11">
        <f t="shared" si="146"/>
        <v>25.233065162344293</v>
      </c>
      <c r="E170" s="11">
        <f t="shared" si="146"/>
        <v>27.60180688220132</v>
      </c>
      <c r="F170" s="11">
        <f t="shared" si="146"/>
        <v>30.37296019232269</v>
      </c>
      <c r="H170" s="40">
        <f t="shared" si="147"/>
        <v>-0.29688604891465742</v>
      </c>
      <c r="I170" s="40">
        <f t="shared" si="148"/>
        <v>1.2436531819955077</v>
      </c>
      <c r="L170" s="10" t="str">
        <f t="shared" ref="L170:Q170" si="185">L25</f>
        <v>61 Caring personal service occupations</v>
      </c>
      <c r="M170" s="11">
        <f t="shared" si="185"/>
        <v>2.7709326704320429</v>
      </c>
      <c r="N170" s="11">
        <f t="shared" si="185"/>
        <v>2.681851333198638</v>
      </c>
      <c r="O170" s="11">
        <f t="shared" si="185"/>
        <v>2.6655342286928345</v>
      </c>
      <c r="P170" s="11">
        <f t="shared" si="185"/>
        <v>3.3440927252911887</v>
      </c>
      <c r="Q170" s="11">
        <f t="shared" si="185"/>
        <v>4.0123457327766303</v>
      </c>
      <c r="S170" s="40">
        <f t="shared" si="150"/>
        <v>-0.77258944785020267</v>
      </c>
      <c r="T170" s="40">
        <f t="shared" si="151"/>
        <v>2.7639854435535849</v>
      </c>
      <c r="W170" s="10" t="str">
        <f t="shared" ref="W170:AB170" si="186">W25</f>
        <v>61 Caring personal service occupations</v>
      </c>
      <c r="X170" s="11">
        <f t="shared" si="186"/>
        <v>22.840059104908157</v>
      </c>
      <c r="Y170" s="11">
        <f t="shared" si="186"/>
        <v>23.656762294339305</v>
      </c>
      <c r="Z170" s="11">
        <f t="shared" si="186"/>
        <v>22.567530933651458</v>
      </c>
      <c r="AA170" s="11">
        <f t="shared" si="186"/>
        <v>24.257714156910133</v>
      </c>
      <c r="AB170" s="11">
        <f t="shared" si="186"/>
        <v>26.360614459546053</v>
      </c>
      <c r="AD170" s="40">
        <f t="shared" si="153"/>
        <v>-0.2397877220152278</v>
      </c>
      <c r="AE170" s="40">
        <f t="shared" si="154"/>
        <v>1.0411077409076208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7.813793114247285</v>
      </c>
      <c r="C171" s="11">
        <f t="shared" si="146"/>
        <v>8.7356940618571581</v>
      </c>
      <c r="D171" s="11">
        <f t="shared" si="146"/>
        <v>7.7146631561463836</v>
      </c>
      <c r="E171" s="11">
        <f t="shared" si="146"/>
        <v>8.4157873762854205</v>
      </c>
      <c r="F171" s="11">
        <f t="shared" si="146"/>
        <v>9.1879422919987626</v>
      </c>
      <c r="H171" s="40">
        <f t="shared" si="147"/>
        <v>-0.25502816978426601</v>
      </c>
      <c r="I171" s="40">
        <f t="shared" si="148"/>
        <v>1.1719419201296599</v>
      </c>
      <c r="L171" s="10" t="str">
        <f t="shared" ref="L171:Q171" si="187">L26</f>
        <v>62 Leisure, travel and related personal service occupations</v>
      </c>
      <c r="M171" s="11">
        <f t="shared" si="187"/>
        <v>2.1387568999870075</v>
      </c>
      <c r="N171" s="11">
        <f t="shared" si="187"/>
        <v>2.4855278221873807</v>
      </c>
      <c r="O171" s="11">
        <f t="shared" si="187"/>
        <v>2.452820311443292</v>
      </c>
      <c r="P171" s="11">
        <f t="shared" si="187"/>
        <v>2.6509938259897683</v>
      </c>
      <c r="Q171" s="11">
        <f t="shared" si="187"/>
        <v>3.0048936380975912</v>
      </c>
      <c r="S171" s="40">
        <f t="shared" si="150"/>
        <v>2.7781655937043181</v>
      </c>
      <c r="T171" s="40">
        <f t="shared" si="151"/>
        <v>1.362557088213423</v>
      </c>
      <c r="W171" s="10" t="str">
        <f t="shared" ref="W171:AB171" si="188">W26</f>
        <v>62 Leisure, travel and related personal service occupations</v>
      </c>
      <c r="X171" s="11">
        <f t="shared" si="188"/>
        <v>5.6750362142602855</v>
      </c>
      <c r="Y171" s="11">
        <f t="shared" si="188"/>
        <v>6.250166239669781</v>
      </c>
      <c r="Z171" s="11">
        <f t="shared" si="188"/>
        <v>5.2618428447030894</v>
      </c>
      <c r="AA171" s="11">
        <f t="shared" si="188"/>
        <v>5.7647935502956464</v>
      </c>
      <c r="AB171" s="11">
        <f t="shared" si="188"/>
        <v>6.183048653901178</v>
      </c>
      <c r="AD171" s="40">
        <f t="shared" si="153"/>
        <v>-1.5005405580292841</v>
      </c>
      <c r="AE171" s="40">
        <f t="shared" si="154"/>
        <v>1.0813389512835281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0.32854464166641306</v>
      </c>
      <c r="C172" s="11">
        <f t="shared" si="146"/>
        <v>0.26643126805775064</v>
      </c>
      <c r="D172" s="11">
        <f t="shared" si="146"/>
        <v>0.35362336156844532</v>
      </c>
      <c r="E172" s="11">
        <f t="shared" si="146"/>
        <v>0.27818177141065492</v>
      </c>
      <c r="F172" s="11">
        <f t="shared" si="146"/>
        <v>0.28854580574021593</v>
      </c>
      <c r="H172" s="40">
        <f t="shared" si="147"/>
        <v>1.4820687614102379</v>
      </c>
      <c r="I172" s="40">
        <f t="shared" si="148"/>
        <v>-1.3467066671262184</v>
      </c>
      <c r="L172" s="10" t="str">
        <f t="shared" ref="L172:Q172" si="189">L27</f>
        <v>63 Community and civil enforcement occupations</v>
      </c>
      <c r="M172" s="11">
        <f t="shared" si="189"/>
        <v>0.25688594989378022</v>
      </c>
      <c r="N172" s="11">
        <f t="shared" si="189"/>
        <v>0.17994979605248385</v>
      </c>
      <c r="O172" s="11">
        <f t="shared" si="189"/>
        <v>0.27839930011064412</v>
      </c>
      <c r="P172" s="11">
        <f t="shared" si="189"/>
        <v>0.17900434336814899</v>
      </c>
      <c r="Q172" s="11">
        <f t="shared" si="189"/>
        <v>0.19573997162925783</v>
      </c>
      <c r="S172" s="40">
        <f t="shared" si="150"/>
        <v>1.6214897994178745</v>
      </c>
      <c r="T172" s="40">
        <f t="shared" si="151"/>
        <v>-2.3211003176213718</v>
      </c>
      <c r="W172" s="10" t="str">
        <f t="shared" ref="W172:AB172" si="190">W27</f>
        <v>63 Community and civil enforcement occupations</v>
      </c>
      <c r="X172" s="11">
        <f t="shared" si="190"/>
        <v>7.1658691772633121E-2</v>
      </c>
      <c r="Y172" s="11">
        <f t="shared" si="190"/>
        <v>8.6481472005266763E-2</v>
      </c>
      <c r="Z172" s="11">
        <f t="shared" si="190"/>
        <v>7.5224061457801611E-2</v>
      </c>
      <c r="AA172" s="11">
        <f t="shared" si="190"/>
        <v>9.9177428042506011E-2</v>
      </c>
      <c r="AB172" s="11">
        <f t="shared" si="190"/>
        <v>9.2805834110957955E-2</v>
      </c>
      <c r="AD172" s="40">
        <f t="shared" si="153"/>
        <v>0.97586461199825614</v>
      </c>
      <c r="AE172" s="40">
        <f t="shared" si="154"/>
        <v>1.4101052290345084</v>
      </c>
    </row>
    <row r="173" spans="1:31" x14ac:dyDescent="0.2">
      <c r="A173" s="10" t="str">
        <f t="shared" si="142"/>
        <v>71 Sales occupations</v>
      </c>
      <c r="B173" s="11">
        <f t="shared" si="142"/>
        <v>28.130472484448795</v>
      </c>
      <c r="C173" s="11">
        <f t="shared" si="146"/>
        <v>26.839072326206843</v>
      </c>
      <c r="D173" s="11">
        <f t="shared" si="146"/>
        <v>26.822663002615631</v>
      </c>
      <c r="E173" s="11">
        <f t="shared" si="146"/>
        <v>25.175040849430324</v>
      </c>
      <c r="F173" s="11">
        <f t="shared" si="146"/>
        <v>23.620456217998221</v>
      </c>
      <c r="H173" s="40">
        <f t="shared" si="147"/>
        <v>-0.94760672515854516</v>
      </c>
      <c r="I173" s="40">
        <f t="shared" si="148"/>
        <v>-0.8439785948252676</v>
      </c>
      <c r="L173" s="10" t="str">
        <f t="shared" ref="L173:Q173" si="191">L28</f>
        <v>71 Sales occupations</v>
      </c>
      <c r="M173" s="11">
        <f t="shared" si="191"/>
        <v>10.540531537771873</v>
      </c>
      <c r="N173" s="11">
        <f t="shared" si="191"/>
        <v>10.329928622517148</v>
      </c>
      <c r="O173" s="11">
        <f t="shared" si="191"/>
        <v>10.363111670528694</v>
      </c>
      <c r="P173" s="11">
        <f t="shared" si="191"/>
        <v>9.8550843571625357</v>
      </c>
      <c r="Q173" s="11">
        <f t="shared" si="191"/>
        <v>9.6597581239041617</v>
      </c>
      <c r="S173" s="40">
        <f t="shared" si="150"/>
        <v>-0.3389328482407028</v>
      </c>
      <c r="T173" s="40">
        <f t="shared" si="151"/>
        <v>-0.46746355247782034</v>
      </c>
      <c r="W173" s="10" t="str">
        <f t="shared" ref="W173:AB173" si="192">W28</f>
        <v>71 Sales occupations</v>
      </c>
      <c r="X173" s="11">
        <f t="shared" si="192"/>
        <v>17.589940946676908</v>
      </c>
      <c r="Y173" s="11">
        <f t="shared" si="192"/>
        <v>16.509143703689691</v>
      </c>
      <c r="Z173" s="11">
        <f t="shared" si="192"/>
        <v>16.459551332086935</v>
      </c>
      <c r="AA173" s="11">
        <f t="shared" si="192"/>
        <v>15.319956492267794</v>
      </c>
      <c r="AB173" s="11">
        <f t="shared" si="192"/>
        <v>13.960698094094038</v>
      </c>
      <c r="AD173" s="40">
        <f t="shared" si="153"/>
        <v>-1.3196406679021888</v>
      </c>
      <c r="AE173" s="40">
        <f t="shared" si="154"/>
        <v>-1.0917291323619849</v>
      </c>
    </row>
    <row r="174" spans="1:31" x14ac:dyDescent="0.2">
      <c r="A174" s="10" t="str">
        <f t="shared" si="142"/>
        <v>72 Customer service occupations</v>
      </c>
      <c r="B174" s="11">
        <f t="shared" si="142"/>
        <v>5.8186942644243311</v>
      </c>
      <c r="C174" s="11">
        <f t="shared" si="146"/>
        <v>6.1727842213636812</v>
      </c>
      <c r="D174" s="11">
        <f t="shared" si="146"/>
        <v>6.4488437326018007</v>
      </c>
      <c r="E174" s="11">
        <f t="shared" si="146"/>
        <v>8.3056146853650539</v>
      </c>
      <c r="F174" s="11">
        <f t="shared" si="146"/>
        <v>9.386781320564463</v>
      </c>
      <c r="H174" s="40">
        <f t="shared" si="147"/>
        <v>2.0777909525086402</v>
      </c>
      <c r="I174" s="40">
        <f t="shared" si="148"/>
        <v>2.5342572584746037</v>
      </c>
      <c r="L174" s="10" t="str">
        <f t="shared" ref="L174:Q174" si="193">L29</f>
        <v>72 Customer service occupations</v>
      </c>
      <c r="M174" s="11">
        <f t="shared" si="193"/>
        <v>2.2416109133906286</v>
      </c>
      <c r="N174" s="11">
        <f t="shared" si="193"/>
        <v>1.9634169264155561</v>
      </c>
      <c r="O174" s="11">
        <f t="shared" si="193"/>
        <v>2.3355243693040237</v>
      </c>
      <c r="P174" s="11">
        <f t="shared" si="193"/>
        <v>3.2083634646458972</v>
      </c>
      <c r="Q174" s="11">
        <f t="shared" si="193"/>
        <v>3.762436901994791</v>
      </c>
      <c r="S174" s="40">
        <f t="shared" si="150"/>
        <v>0.82421147468911826</v>
      </c>
      <c r="T174" s="40">
        <f t="shared" si="151"/>
        <v>3.229935220822977</v>
      </c>
      <c r="W174" s="10" t="str">
        <f t="shared" ref="W174:AB174" si="194">W29</f>
        <v>72 Customer service occupations</v>
      </c>
      <c r="X174" s="11">
        <f t="shared" si="194"/>
        <v>3.5770833510337061</v>
      </c>
      <c r="Y174" s="11">
        <f t="shared" si="194"/>
        <v>4.209367294948124</v>
      </c>
      <c r="Z174" s="11">
        <f t="shared" si="194"/>
        <v>4.1133193632977818</v>
      </c>
      <c r="AA174" s="11">
        <f t="shared" si="194"/>
        <v>5.0972512207191611</v>
      </c>
      <c r="AB174" s="11">
        <f t="shared" si="194"/>
        <v>5.6243444185696632</v>
      </c>
      <c r="AD174" s="40">
        <f t="shared" si="153"/>
        <v>2.8330398090090414</v>
      </c>
      <c r="AE174" s="40">
        <f>IF(AB$151-Z$151 &lt;&gt; 0,(EXP(LN(AB174/Z174)/(AB$151-Z$151))-1)*100,0)</f>
        <v>2.107732477091262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9.2349158829806637</v>
      </c>
      <c r="C175" s="11">
        <f t="shared" si="146"/>
        <v>9.1194663459422927</v>
      </c>
      <c r="D175" s="11">
        <f t="shared" si="146"/>
        <v>8.0311279603301866</v>
      </c>
      <c r="E175" s="11">
        <f t="shared" si="146"/>
        <v>9.73873493337714</v>
      </c>
      <c r="F175" s="11">
        <f t="shared" si="146"/>
        <v>9.5199644889672896</v>
      </c>
      <c r="H175" s="40">
        <f t="shared" si="147"/>
        <v>-2.7546776374080095</v>
      </c>
      <c r="I175" s="40">
        <f t="shared" si="148"/>
        <v>1.1402257940243743</v>
      </c>
      <c r="L175" s="10" t="str">
        <f t="shared" ref="L175:Q175" si="195">L30</f>
        <v>81 Process, plant and machine operatives</v>
      </c>
      <c r="M175" s="11">
        <f t="shared" si="195"/>
        <v>7.3247749330414669</v>
      </c>
      <c r="N175" s="11">
        <f t="shared" si="195"/>
        <v>7.0710598222650853</v>
      </c>
      <c r="O175" s="11">
        <f t="shared" si="195"/>
        <v>6.2273245219111182</v>
      </c>
      <c r="P175" s="11">
        <f t="shared" si="195"/>
        <v>7.3729314381948026</v>
      </c>
      <c r="Q175" s="11">
        <f t="shared" si="195"/>
        <v>6.944544959058951</v>
      </c>
      <c r="S175" s="40">
        <f t="shared" si="150"/>
        <v>-3.1941856343710384</v>
      </c>
      <c r="T175" s="40">
        <f t="shared" si="151"/>
        <v>0.72937818949139199</v>
      </c>
      <c r="W175" s="10" t="str">
        <f t="shared" ref="W175:AB175" si="196">W30</f>
        <v>81 Process, plant and machine operatives</v>
      </c>
      <c r="X175" s="11">
        <f t="shared" si="196"/>
        <v>1.910140949939175</v>
      </c>
      <c r="Y175" s="11">
        <f t="shared" si="196"/>
        <v>2.0484065236772104</v>
      </c>
      <c r="Z175" s="11">
        <f t="shared" si="196"/>
        <v>1.8038034384190729</v>
      </c>
      <c r="AA175" s="11">
        <f t="shared" si="196"/>
        <v>2.3658034951823348</v>
      </c>
      <c r="AB175" s="11">
        <f t="shared" si="196"/>
        <v>2.5754195299083338</v>
      </c>
      <c r="AD175" s="40">
        <f t="shared" si="153"/>
        <v>-1.1390546489601805</v>
      </c>
      <c r="AE175" s="40">
        <f t="shared" si="154"/>
        <v>2.4025060239843521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11.666724896639741</v>
      </c>
      <c r="C176" s="11">
        <f t="shared" si="146"/>
        <v>12.615151962564877</v>
      </c>
      <c r="D176" s="11">
        <f t="shared" si="146"/>
        <v>11.363189047751803</v>
      </c>
      <c r="E176" s="11">
        <f t="shared" si="146"/>
        <v>12.084860445769721</v>
      </c>
      <c r="F176" s="11">
        <f t="shared" si="146"/>
        <v>12.234630832417496</v>
      </c>
      <c r="H176" s="40">
        <f t="shared" si="147"/>
        <v>-0.52584584511311538</v>
      </c>
      <c r="I176" s="40">
        <f t="shared" si="148"/>
        <v>0.4938248048613314</v>
      </c>
      <c r="L176" s="10" t="str">
        <f t="shared" ref="L176:Q176" si="197">L31</f>
        <v>82 Transport and mobile machine drivers and operatives</v>
      </c>
      <c r="M176" s="11">
        <f t="shared" si="197"/>
        <v>10.798647723027781</v>
      </c>
      <c r="N176" s="11">
        <f t="shared" si="197"/>
        <v>11.590419494771064</v>
      </c>
      <c r="O176" s="11">
        <f t="shared" si="197"/>
        <v>10.424860509816137</v>
      </c>
      <c r="P176" s="11">
        <f t="shared" si="197"/>
        <v>10.781613352375846</v>
      </c>
      <c r="Q176" s="11">
        <f t="shared" si="197"/>
        <v>10.730427935837215</v>
      </c>
      <c r="S176" s="40">
        <f t="shared" si="150"/>
        <v>-0.70207442549881094</v>
      </c>
      <c r="T176" s="40">
        <f t="shared" si="151"/>
        <v>0.19278593218179374</v>
      </c>
      <c r="W176" s="10" t="str">
        <f t="shared" ref="W176:AB176" si="198">W31</f>
        <v>82 Transport and mobile machine drivers and operatives</v>
      </c>
      <c r="X176" s="11">
        <f t="shared" si="198"/>
        <v>0.8680771736119588</v>
      </c>
      <c r="Y176" s="11">
        <f t="shared" si="198"/>
        <v>1.0247324677938101</v>
      </c>
      <c r="Z176" s="11">
        <f t="shared" si="198"/>
        <v>0.93832853793567161</v>
      </c>
      <c r="AA176" s="11">
        <f t="shared" si="198"/>
        <v>1.3032470933938809</v>
      </c>
      <c r="AB176" s="11">
        <f t="shared" si="198"/>
        <v>1.5042028965802736</v>
      </c>
      <c r="AD176" s="40">
        <f t="shared" si="153"/>
        <v>1.5685652552395624</v>
      </c>
      <c r="AE176" s="40">
        <f t="shared" si="154"/>
        <v>3.1961352517488439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6.5535573749832645</v>
      </c>
      <c r="C177" s="11">
        <f t="shared" si="146"/>
        <v>5.91612412357604</v>
      </c>
      <c r="D177" s="11">
        <f t="shared" si="146"/>
        <v>5.3383804163057667</v>
      </c>
      <c r="E177" s="11">
        <f t="shared" si="146"/>
        <v>4.678893566417635</v>
      </c>
      <c r="F177" s="11">
        <f t="shared" si="146"/>
        <v>4.5358426962969665</v>
      </c>
      <c r="H177" s="40">
        <f t="shared" si="147"/>
        <v>-4.0187321143987038</v>
      </c>
      <c r="I177" s="40">
        <f t="shared" si="148"/>
        <v>-1.0801996681204407</v>
      </c>
      <c r="L177" s="10" t="str">
        <f t="shared" ref="L177:Q178" si="199">L32</f>
        <v>91 Elementary trades and related occupations</v>
      </c>
      <c r="M177" s="11">
        <f t="shared" si="199"/>
        <v>4.8644035953145721</v>
      </c>
      <c r="N177" s="11">
        <f t="shared" si="199"/>
        <v>4.3872848605994541</v>
      </c>
      <c r="O177" s="11">
        <f t="shared" si="199"/>
        <v>4.0116363566201656</v>
      </c>
      <c r="P177" s="11">
        <f t="shared" si="199"/>
        <v>3.4465720926354031</v>
      </c>
      <c r="Q177" s="11">
        <f t="shared" si="199"/>
        <v>3.3133920018837437</v>
      </c>
      <c r="S177" s="40">
        <f t="shared" si="150"/>
        <v>-3.7815422322917458</v>
      </c>
      <c r="T177" s="40">
        <f t="shared" si="151"/>
        <v>-1.2667535261361218</v>
      </c>
      <c r="W177" s="10" t="str">
        <f t="shared" ref="W177:AB178" si="200">W32</f>
        <v>91 Elementary trades and related occupations</v>
      </c>
      <c r="X177" s="11">
        <f t="shared" si="200"/>
        <v>1.6891537796687019</v>
      </c>
      <c r="Y177" s="11">
        <f t="shared" si="200"/>
        <v>1.5288392629765952</v>
      </c>
      <c r="Z177" s="11">
        <f t="shared" si="200"/>
        <v>1.326744059685605</v>
      </c>
      <c r="AA177" s="11">
        <f t="shared" si="200"/>
        <v>1.2323214737822317</v>
      </c>
      <c r="AB177" s="11">
        <f t="shared" si="200"/>
        <v>1.2224506944132156</v>
      </c>
      <c r="AD177" s="40">
        <f t="shared" si="153"/>
        <v>-4.7152075120255983</v>
      </c>
      <c r="AE177" s="40">
        <f t="shared" si="154"/>
        <v>-0.54431491262697529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33.977285801500045</v>
      </c>
      <c r="C178" s="11">
        <f t="shared" si="146"/>
        <v>33.942532748577939</v>
      </c>
      <c r="D178" s="11">
        <f t="shared" si="146"/>
        <v>31.79946375239378</v>
      </c>
      <c r="E178" s="11">
        <f t="shared" si="146"/>
        <v>33.48413796196224</v>
      </c>
      <c r="F178" s="11">
        <f t="shared" si="146"/>
        <v>32.271144490160594</v>
      </c>
      <c r="H178" s="40">
        <f>IF(D$151-B$151 &lt;&gt; 0,(EXP(LN(D178/B178)/(D$151-B$151))-1)*100,0)</f>
        <v>-1.3161186133587077</v>
      </c>
      <c r="I178" s="40">
        <f t="shared" ref="I178" si="201">IF(F$151-D$151 &lt;&gt; 0,(EXP(LN(F178/D178)/(F$151-D$151))-1)*100,0)</f>
        <v>9.8208492962092997E-2</v>
      </c>
      <c r="L178" s="10" t="str">
        <f t="shared" si="199"/>
        <v>92 Elementary administration and service occupations</v>
      </c>
      <c r="M178" s="11">
        <f t="shared" si="199"/>
        <v>17.702522745630588</v>
      </c>
      <c r="N178" s="11">
        <f t="shared" si="199"/>
        <v>16.070195896076591</v>
      </c>
      <c r="O178" s="11">
        <f t="shared" si="199"/>
        <v>16.044224889794876</v>
      </c>
      <c r="P178" s="11">
        <f t="shared" si="199"/>
        <v>17.37237461462081</v>
      </c>
      <c r="Q178" s="11">
        <f t="shared" si="199"/>
        <v>16.332822689755897</v>
      </c>
      <c r="S178" s="40">
        <f t="shared" ref="S178" si="202">IF(O$151-M$151 &lt;&gt; 0,(EXP(LN(O178/M178)/(O$151-M$151))-1)*100,0)</f>
        <v>-1.9479414347571722</v>
      </c>
      <c r="T178" s="40">
        <f t="shared" ref="T178" si="203">IF(Q$151-O$151 &lt;&gt; 0,(EXP(LN(Q178/O178)/(Q$151-O$151))-1)*100,0)</f>
        <v>0.11892252473191256</v>
      </c>
      <c r="W178" s="10" t="str">
        <f t="shared" si="200"/>
        <v>92 Elementary administration and service occupations</v>
      </c>
      <c r="X178" s="11">
        <f t="shared" si="200"/>
        <v>16.274763055869482</v>
      </c>
      <c r="Y178" s="11">
        <f t="shared" si="200"/>
        <v>17.872336852501363</v>
      </c>
      <c r="Z178" s="11">
        <f t="shared" si="200"/>
        <v>15.75523886259891</v>
      </c>
      <c r="AA178" s="11">
        <f t="shared" si="200"/>
        <v>16.111763347341459</v>
      </c>
      <c r="AB178" s="11">
        <f t="shared" si="200"/>
        <v>15.938321800404673</v>
      </c>
      <c r="AD178" s="40">
        <f t="shared" ref="AD178" si="204">IF(Z$151-X$151 &lt;&gt; 0,(EXP(LN(Z178/X178)/(Z$151-X$151))-1)*100,0)</f>
        <v>-0.64675334985226929</v>
      </c>
      <c r="AE178" s="40">
        <f t="shared" ref="AE178" si="205">IF(AB$151-Z$151 &lt;&gt; 0,(EXP(LN(AB178/Z178)/(AB$151-Z$151))-1)*100,0)</f>
        <v>7.7052666164356687E-2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363.79999999999984</v>
      </c>
      <c r="C180" s="34">
        <f t="shared" si="206"/>
        <v>384.36999999999989</v>
      </c>
      <c r="D180" s="34">
        <f t="shared" si="206"/>
        <v>381.642</v>
      </c>
      <c r="E180" s="34">
        <f t="shared" si="206"/>
        <v>396.1269999999999</v>
      </c>
      <c r="F180" s="34">
        <f t="shared" si="206"/>
        <v>415.05000000000018</v>
      </c>
      <c r="H180" s="43">
        <f>IF(D$151-B$151 &lt;&gt; 0,(EXP(LN(D180/B180)/(D$151-B$151))-1)*100,0)</f>
        <v>0.96217402139007202</v>
      </c>
      <c r="I180" s="43">
        <f t="shared" si="148"/>
        <v>0.56100777769414467</v>
      </c>
      <c r="L180" s="231" t="str">
        <f t="shared" ref="L180:Q180" si="207">L35</f>
        <v>All occupations</v>
      </c>
      <c r="M180" s="34">
        <f t="shared" si="207"/>
        <v>194.75523139204654</v>
      </c>
      <c r="N180" s="34">
        <f t="shared" si="207"/>
        <v>200.8303440611167</v>
      </c>
      <c r="O180" s="34">
        <f t="shared" si="207"/>
        <v>197.3932805593285</v>
      </c>
      <c r="P180" s="34">
        <f t="shared" si="207"/>
        <v>203.58048747637332</v>
      </c>
      <c r="Q180" s="34">
        <f t="shared" si="207"/>
        <v>210.98210350245952</v>
      </c>
      <c r="S180" s="43">
        <f t="shared" ref="S180" si="208">IF(O$151-M$151 &lt;&gt; 0,(EXP(LN(O180/M180)/(O$151-M$151))-1)*100,0)</f>
        <v>0.26945317867332896</v>
      </c>
      <c r="T180" s="43">
        <f t="shared" ref="T180" si="209">IF(Q$151-O$151 &lt;&gt; 0,(EXP(LN(Q180/O180)/(Q$151-O$151))-1)*100,0)</f>
        <v>0.4448212433108667</v>
      </c>
      <c r="W180" s="231" t="str">
        <f t="shared" ref="W180:AB180" si="210">W35</f>
        <v>All occupations</v>
      </c>
      <c r="X180" s="34">
        <f t="shared" si="210"/>
        <v>169.04476860795339</v>
      </c>
      <c r="Y180" s="34">
        <f t="shared" si="210"/>
        <v>183.53965593888324</v>
      </c>
      <c r="Z180" s="34">
        <f t="shared" si="210"/>
        <v>184.24871944067147</v>
      </c>
      <c r="AA180" s="34">
        <f t="shared" si="210"/>
        <v>192.54651252362657</v>
      </c>
      <c r="AB180" s="34">
        <f t="shared" si="210"/>
        <v>204.06789649754046</v>
      </c>
      <c r="AD180" s="43">
        <f t="shared" ref="AD180" si="211">IF(Z$151-X$151 &lt;&gt; 0,(EXP(LN(Z180/X180)/(Z$151-X$151))-1)*100,0)</f>
        <v>1.7373798430651677</v>
      </c>
      <c r="AE180" s="43">
        <f t="shared" ref="AE180" si="212">IF(AB$151-Z$151 &lt;&gt; 0,(EXP(LN(AB180/Z180)/(AB$151-Z$151))-1)*100,0)</f>
        <v>0.68343270503483655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Swindon and Wiltshire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37.676256368143903</v>
      </c>
      <c r="C7" s="31">
        <f>'Occ T1'!C8</f>
        <v>43.388767040133963</v>
      </c>
      <c r="D7" s="31">
        <f>'Occ T1'!D8</f>
        <v>44.666083222683824</v>
      </c>
      <c r="E7" s="31">
        <f>'Occ T1'!E8</f>
        <v>46.274706425330251</v>
      </c>
      <c r="F7" s="31">
        <f>'Occ T1'!F8</f>
        <v>51.353938455593578</v>
      </c>
      <c r="H7" s="31">
        <f>C7-B7</f>
        <v>5.71251067199006</v>
      </c>
      <c r="I7" s="31">
        <f>D7-C7</f>
        <v>1.2773161825498605</v>
      </c>
      <c r="J7" s="31">
        <f>E7-D7</f>
        <v>1.6086232026464273</v>
      </c>
      <c r="K7" s="31">
        <f>F7-E7</f>
        <v>5.0792320302633271</v>
      </c>
      <c r="L7" s="31">
        <f>F7-D7</f>
        <v>6.6878552329097545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24.559937501643933</v>
      </c>
      <c r="C8" s="32">
        <f>'Occ T2'!C8</f>
        <v>29.079485733050795</v>
      </c>
      <c r="D8" s="32">
        <f>'Occ T2'!D8</f>
        <v>30.065742300073499</v>
      </c>
      <c r="E8" s="32">
        <f>'Occ T2'!E8</f>
        <v>28.168413568546629</v>
      </c>
      <c r="F8" s="32">
        <f>'Occ T2'!F8</f>
        <v>30.786079592181096</v>
      </c>
      <c r="H8" s="31">
        <f t="shared" ref="H8:H9" si="0">C8-B8</f>
        <v>4.519548231406862</v>
      </c>
      <c r="I8" s="31">
        <f t="shared" ref="I8:I9" si="1">D8-C8</f>
        <v>0.98625656702270348</v>
      </c>
      <c r="J8" s="31">
        <f t="shared" ref="J8:J9" si="2">E8-D8</f>
        <v>-1.8973287315268692</v>
      </c>
      <c r="K8" s="31">
        <f t="shared" ref="K8:K9" si="3">F8-E8</f>
        <v>2.6176660236344667</v>
      </c>
      <c r="L8" s="31">
        <f t="shared" ref="L8:L49" si="4">F8-D8</f>
        <v>0.72033729210759745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13.11631886649997</v>
      </c>
      <c r="C9" s="32">
        <f>'Occ T2'!C9</f>
        <v>14.30928130708317</v>
      </c>
      <c r="D9" s="32">
        <f>'Occ T2'!D9</f>
        <v>14.600340922610323</v>
      </c>
      <c r="E9" s="32">
        <f>'Occ T2'!E9</f>
        <v>18.106292856783622</v>
      </c>
      <c r="F9" s="32">
        <f>'Occ T2'!F9</f>
        <v>20.567858863412482</v>
      </c>
      <c r="H9" s="31">
        <f t="shared" si="0"/>
        <v>1.1929624405831998</v>
      </c>
      <c r="I9" s="31">
        <f t="shared" si="1"/>
        <v>0.29105961552715343</v>
      </c>
      <c r="J9" s="31">
        <f t="shared" si="2"/>
        <v>3.5059519341732983</v>
      </c>
      <c r="K9" s="31">
        <f t="shared" si="3"/>
        <v>2.4615660066288605</v>
      </c>
      <c r="L9" s="31">
        <f t="shared" si="4"/>
        <v>5.9675179408021588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71.01550440679776</v>
      </c>
      <c r="C11" s="31">
        <f>'Occ T1'!C9</f>
        <v>82.131525381977326</v>
      </c>
      <c r="D11" s="31">
        <f>'Occ T1'!D9</f>
        <v>85.080948502829145</v>
      </c>
      <c r="E11" s="31">
        <f>'Occ T1'!E9</f>
        <v>93.046297075470463</v>
      </c>
      <c r="F11" s="31">
        <f>'Occ T1'!F9</f>
        <v>104.63392952055051</v>
      </c>
      <c r="H11" s="31">
        <f>C11-B11</f>
        <v>11.116020975179566</v>
      </c>
      <c r="I11" s="31">
        <f t="shared" ref="I11:I49" si="5">D11-C11</f>
        <v>2.9494231208518187</v>
      </c>
      <c r="J11" s="31">
        <f>E11-D11</f>
        <v>7.965348572641318</v>
      </c>
      <c r="K11" s="31">
        <f>F11-E11</f>
        <v>11.587632445080047</v>
      </c>
      <c r="L11" s="31">
        <f t="shared" si="4"/>
        <v>19.552981017721365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20.595244312379673</v>
      </c>
      <c r="C12" s="10">
        <f>'Occ T2'!C10</f>
        <v>23.2396099106113</v>
      </c>
      <c r="D12" s="10">
        <f>'Occ T2'!D10</f>
        <v>23.949263313460801</v>
      </c>
      <c r="E12" s="10">
        <f>'Occ T2'!E10</f>
        <v>25.556055981107583</v>
      </c>
      <c r="F12" s="10">
        <f>'Occ T2'!F10</f>
        <v>28.516693315338628</v>
      </c>
      <c r="H12" s="11">
        <f t="shared" ref="H12:K14" si="6">C12-B12</f>
        <v>2.6443655982316265</v>
      </c>
      <c r="I12" s="31">
        <f t="shared" si="5"/>
        <v>0.70965340284950074</v>
      </c>
      <c r="J12" s="11">
        <f t="shared" si="6"/>
        <v>1.6067926676467827</v>
      </c>
      <c r="K12" s="11">
        <f t="shared" si="6"/>
        <v>2.9606373342310448</v>
      </c>
      <c r="L12" s="31">
        <f t="shared" si="4"/>
        <v>4.5674300018778276</v>
      </c>
    </row>
    <row r="13" spans="1:12" x14ac:dyDescent="0.2">
      <c r="A13" s="10" t="str">
        <f>'Occ T2'!A11</f>
        <v>22 Health professionals</v>
      </c>
      <c r="B13" s="10">
        <f>'Occ T2'!B11</f>
        <v>14.023682028618092</v>
      </c>
      <c r="C13" s="10">
        <f>'Occ T2'!C11</f>
        <v>16.24856138520181</v>
      </c>
      <c r="D13" s="10">
        <f>'Occ T2'!D11</f>
        <v>16.202495619785822</v>
      </c>
      <c r="E13" s="10">
        <f>'Occ T2'!E11</f>
        <v>17.928129199886509</v>
      </c>
      <c r="F13" s="10">
        <f>'Occ T2'!F11</f>
        <v>20.44098968528527</v>
      </c>
      <c r="H13" s="11">
        <f t="shared" si="6"/>
        <v>2.2248793565837186</v>
      </c>
      <c r="I13" s="31">
        <f t="shared" si="5"/>
        <v>-4.6065765415988835E-2</v>
      </c>
      <c r="J13" s="11">
        <f t="shared" si="6"/>
        <v>1.7256335801006877</v>
      </c>
      <c r="K13" s="11">
        <f t="shared" si="6"/>
        <v>2.5128604853987611</v>
      </c>
      <c r="L13" s="31">
        <f t="shared" si="4"/>
        <v>4.2384940654994487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15.32735316042967</v>
      </c>
      <c r="C14" s="10">
        <f>'Occ T2'!C12</f>
        <v>17.748870993324672</v>
      </c>
      <c r="D14" s="10">
        <f>'Occ T2'!D12</f>
        <v>17.854368737048667</v>
      </c>
      <c r="E14" s="10">
        <f>'Occ T2'!E12</f>
        <v>18.907518627711731</v>
      </c>
      <c r="F14" s="10">
        <f>'Occ T2'!F12</f>
        <v>21.082935696964604</v>
      </c>
      <c r="H14" s="11">
        <f t="shared" si="6"/>
        <v>2.4215178328950024</v>
      </c>
      <c r="I14" s="31">
        <f t="shared" si="5"/>
        <v>0.10549774372399412</v>
      </c>
      <c r="J14" s="11">
        <f t="shared" si="6"/>
        <v>1.0531498906630645</v>
      </c>
      <c r="K14" s="11">
        <f t="shared" si="6"/>
        <v>2.1754170692528731</v>
      </c>
      <c r="L14" s="31">
        <f t="shared" si="4"/>
        <v>3.2285669599159377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21.069224905370323</v>
      </c>
      <c r="C15" s="10">
        <f>'Occ T2'!C13</f>
        <v>24.89448309283954</v>
      </c>
      <c r="D15" s="10">
        <f>'Occ T2'!D13</f>
        <v>27.074820832533852</v>
      </c>
      <c r="E15" s="10">
        <f>'Occ T2'!E13</f>
        <v>30.654593266764646</v>
      </c>
      <c r="F15" s="10">
        <f>'Occ T2'!F13</f>
        <v>34.593310822961996</v>
      </c>
      <c r="H15" s="11">
        <f t="shared" ref="H15" si="7">C15-B15</f>
        <v>3.8252581874692169</v>
      </c>
      <c r="I15" s="31">
        <f t="shared" si="5"/>
        <v>2.1803377396943127</v>
      </c>
      <c r="J15" s="11">
        <f t="shared" ref="J15" si="8">E15-D15</f>
        <v>3.5797724342307937</v>
      </c>
      <c r="K15" s="11">
        <f t="shared" ref="K15" si="9">F15-E15</f>
        <v>3.93871755619735</v>
      </c>
      <c r="L15" s="31">
        <f t="shared" si="4"/>
        <v>7.5184899904281437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44.732514196721574</v>
      </c>
      <c r="C17" s="31">
        <f>'Occ T1'!C10</f>
        <v>48.456251615471331</v>
      </c>
      <c r="D17" s="31">
        <f>'Occ T1'!D10</f>
        <v>50.579899790984292</v>
      </c>
      <c r="E17" s="31">
        <f>'Occ T1'!E10</f>
        <v>50.346784317036196</v>
      </c>
      <c r="F17" s="31">
        <f>'Occ T1'!F10</f>
        <v>54.568550509136074</v>
      </c>
      <c r="H17" s="31">
        <f t="shared" ref="H17:K21" si="10">C17-B17</f>
        <v>3.7237374187497565</v>
      </c>
      <c r="I17" s="31">
        <f t="shared" si="5"/>
        <v>2.1236481755129617</v>
      </c>
      <c r="J17" s="31">
        <f t="shared" si="10"/>
        <v>-0.23311547394809651</v>
      </c>
      <c r="K17" s="31">
        <f t="shared" si="10"/>
        <v>4.2217661920998779</v>
      </c>
      <c r="L17" s="31">
        <f t="shared" si="4"/>
        <v>3.9886507181517814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6.0283981390496946</v>
      </c>
      <c r="C18" s="10">
        <f>'Occ T2'!C14</f>
        <v>7.2087279874204322</v>
      </c>
      <c r="D18" s="10">
        <f>'Occ T2'!D14</f>
        <v>7.8454495622202991</v>
      </c>
      <c r="E18" s="10">
        <f>'Occ T2'!E14</f>
        <v>7.0037030455861471</v>
      </c>
      <c r="F18" s="10">
        <f>'Occ T2'!F14</f>
        <v>7.5037432758486453</v>
      </c>
      <c r="H18" s="11">
        <f t="shared" si="10"/>
        <v>1.1803298483707376</v>
      </c>
      <c r="I18" s="31">
        <f t="shared" si="5"/>
        <v>0.63672157479986691</v>
      </c>
      <c r="J18" s="11">
        <f t="shared" si="10"/>
        <v>-0.84174651663415201</v>
      </c>
      <c r="K18" s="11">
        <f t="shared" si="10"/>
        <v>0.50004023026249822</v>
      </c>
      <c r="L18" s="31">
        <f t="shared" si="4"/>
        <v>-0.34170628637165379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6.2502992397984301</v>
      </c>
      <c r="C19" s="10">
        <f>'Occ T2'!C15</f>
        <v>6.9234521955774575</v>
      </c>
      <c r="D19" s="10">
        <f>'Occ T2'!D15</f>
        <v>7.0217726720943725</v>
      </c>
      <c r="E19" s="10">
        <f>'Occ T2'!E15</f>
        <v>7.2581410208036612</v>
      </c>
      <c r="F19" s="10">
        <f>'Occ T2'!F15</f>
        <v>8.1804734771384133</v>
      </c>
      <c r="H19" s="11">
        <f t="shared" si="10"/>
        <v>0.67315295577902745</v>
      </c>
      <c r="I19" s="31">
        <f t="shared" si="5"/>
        <v>9.8320476516915001E-2</v>
      </c>
      <c r="J19" s="11">
        <f t="shared" si="10"/>
        <v>0.23636834870928869</v>
      </c>
      <c r="K19" s="11">
        <f t="shared" si="10"/>
        <v>0.92233245633475214</v>
      </c>
      <c r="L19" s="31">
        <f t="shared" si="4"/>
        <v>1.1587008050440408</v>
      </c>
    </row>
    <row r="20" spans="1:12" x14ac:dyDescent="0.2">
      <c r="A20" s="10" t="str">
        <f>'Occ T2'!A16</f>
        <v>33 Protective service occupations</v>
      </c>
      <c r="B20" s="10">
        <f>'Occ T2'!B16</f>
        <v>2.9945287847323074</v>
      </c>
      <c r="C20" s="10">
        <f>'Occ T2'!C16</f>
        <v>2.9361040583393221</v>
      </c>
      <c r="D20" s="10">
        <f>'Occ T2'!D16</f>
        <v>3.1930694305776854</v>
      </c>
      <c r="E20" s="10">
        <f>'Occ T2'!E16</f>
        <v>3.7921774180911596</v>
      </c>
      <c r="F20" s="10">
        <f>'Occ T2'!F16</f>
        <v>4.2759787626071075</v>
      </c>
      <c r="H20" s="11">
        <f t="shared" si="10"/>
        <v>-5.8424726392985349E-2</v>
      </c>
      <c r="I20" s="31">
        <f t="shared" si="5"/>
        <v>0.25696537223836335</v>
      </c>
      <c r="J20" s="11">
        <f t="shared" si="10"/>
        <v>0.59910798751347416</v>
      </c>
      <c r="K20" s="11">
        <f t="shared" si="10"/>
        <v>0.48380134451594792</v>
      </c>
      <c r="L20" s="31">
        <f t="shared" si="4"/>
        <v>1.0829093320294221</v>
      </c>
    </row>
    <row r="21" spans="1:12" x14ac:dyDescent="0.2">
      <c r="A21" s="10" t="str">
        <f>'Occ T2'!A17</f>
        <v>34 Culture, media and sports occupations</v>
      </c>
      <c r="B21" s="10">
        <f>'Occ T2'!B17</f>
        <v>7.3412235928957372</v>
      </c>
      <c r="C21" s="10">
        <f>'Occ T2'!C17</f>
        <v>8.0283960220481667</v>
      </c>
      <c r="D21" s="10">
        <f>'Occ T2'!D17</f>
        <v>8.0100625517075077</v>
      </c>
      <c r="E21" s="10">
        <f>'Occ T2'!E17</f>
        <v>8.4441416593380261</v>
      </c>
      <c r="F21" s="10">
        <f>'Occ T2'!F17</f>
        <v>9.818871109163064</v>
      </c>
      <c r="H21" s="11">
        <f t="shared" si="10"/>
        <v>0.68717242915242949</v>
      </c>
      <c r="I21" s="31">
        <f t="shared" si="5"/>
        <v>-1.8333470340659019E-2</v>
      </c>
      <c r="J21" s="11">
        <f t="shared" si="10"/>
        <v>0.43407910763051838</v>
      </c>
      <c r="K21" s="11">
        <f t="shared" si="10"/>
        <v>1.374729449825038</v>
      </c>
      <c r="L21" s="31">
        <f t="shared" si="4"/>
        <v>1.8088085574555564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22.118064440245405</v>
      </c>
      <c r="C22" s="10">
        <f>'Occ T2'!C18</f>
        <v>23.35957135208595</v>
      </c>
      <c r="D22" s="10">
        <f>'Occ T2'!D18</f>
        <v>24.509545574384425</v>
      </c>
      <c r="E22" s="10">
        <f>'Occ T2'!E18</f>
        <v>23.848621173217197</v>
      </c>
      <c r="F22" s="10">
        <f>'Occ T2'!F18</f>
        <v>24.78948388437885</v>
      </c>
      <c r="H22" s="11">
        <f t="shared" ref="H22" si="11">C22-B22</f>
        <v>1.2415069118405455</v>
      </c>
      <c r="I22" s="31">
        <f t="shared" si="5"/>
        <v>1.149974222298475</v>
      </c>
      <c r="J22" s="11">
        <f t="shared" ref="J22" si="12">E22-D22</f>
        <v>-0.66092440116722884</v>
      </c>
      <c r="K22" s="11">
        <f t="shared" ref="K22" si="13">F22-E22</f>
        <v>0.94086271116165321</v>
      </c>
      <c r="L22" s="31">
        <f t="shared" si="4"/>
        <v>0.27993830999442437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40.107998723144831</v>
      </c>
      <c r="C24" s="31">
        <f>'Occ T1'!C11</f>
        <v>38.695828993537091</v>
      </c>
      <c r="D24" s="31">
        <f>'Occ T1'!D11</f>
        <v>40.527401857744749</v>
      </c>
      <c r="E24" s="31">
        <f>'Occ T1'!E11</f>
        <v>38.221873697661252</v>
      </c>
      <c r="F24" s="31">
        <f>'Occ T1'!F11</f>
        <v>35.508908234558746</v>
      </c>
      <c r="H24" s="31">
        <f t="shared" ref="H24:K26" si="14">C24-B24</f>
        <v>-1.41216972960774</v>
      </c>
      <c r="I24" s="31">
        <f t="shared" si="5"/>
        <v>1.8315728642076579</v>
      </c>
      <c r="J24" s="31">
        <f t="shared" si="14"/>
        <v>-2.3055281600834974</v>
      </c>
      <c r="K24" s="31">
        <f t="shared" si="14"/>
        <v>-2.7129654631025062</v>
      </c>
      <c r="L24" s="31">
        <f t="shared" si="4"/>
        <v>-5.0184936231860036</v>
      </c>
    </row>
    <row r="25" spans="1:12" x14ac:dyDescent="0.2">
      <c r="A25" t="str">
        <f>'Occ T2'!A19</f>
        <v>41 Administrative occupations</v>
      </c>
      <c r="B25" s="32">
        <f>'Occ T2'!B19</f>
        <v>32.438595229450982</v>
      </c>
      <c r="C25" s="32">
        <f>'Occ T2'!C19</f>
        <v>31.490602490798391</v>
      </c>
      <c r="D25" s="32">
        <f>'Occ T2'!D19</f>
        <v>33.436158279511574</v>
      </c>
      <c r="E25" s="32">
        <f>'Occ T2'!E19</f>
        <v>30.745213107070036</v>
      </c>
      <c r="F25" s="32">
        <f>'Occ T2'!F19</f>
        <v>28.747247514608688</v>
      </c>
      <c r="H25" s="11">
        <f t="shared" si="14"/>
        <v>-0.94799273865259082</v>
      </c>
      <c r="I25" s="31">
        <f t="shared" si="5"/>
        <v>1.9455557887131825</v>
      </c>
      <c r="J25" s="11">
        <f t="shared" si="14"/>
        <v>-2.6909451724415376</v>
      </c>
      <c r="K25" s="11">
        <f t="shared" si="14"/>
        <v>-1.9979655924613482</v>
      </c>
      <c r="L25" s="31">
        <f t="shared" si="4"/>
        <v>-4.6889107649028858</v>
      </c>
    </row>
    <row r="26" spans="1:12" x14ac:dyDescent="0.2">
      <c r="A26" t="str">
        <f>'Occ T2'!A20</f>
        <v>42 Secretarial and related occupations</v>
      </c>
      <c r="B26" s="32">
        <f>'Occ T2'!B20</f>
        <v>7.6694034936938493</v>
      </c>
      <c r="C26" s="32">
        <f>'Occ T2'!C20</f>
        <v>7.205226502738701</v>
      </c>
      <c r="D26" s="32">
        <f>'Occ T2'!D20</f>
        <v>7.091243578233172</v>
      </c>
      <c r="E26" s="32">
        <f>'Occ T2'!E20</f>
        <v>7.4766605905912176</v>
      </c>
      <c r="F26" s="32">
        <f>'Occ T2'!F20</f>
        <v>6.7616607199500578</v>
      </c>
      <c r="H26" s="11">
        <f t="shared" si="14"/>
        <v>-0.46417699095514831</v>
      </c>
      <c r="I26" s="31">
        <f t="shared" si="5"/>
        <v>-0.11398292450552905</v>
      </c>
      <c r="J26" s="11">
        <f t="shared" si="14"/>
        <v>0.3854170123580456</v>
      </c>
      <c r="K26" s="11">
        <f t="shared" si="14"/>
        <v>-0.71499987064115977</v>
      </c>
      <c r="L26" s="31">
        <f t="shared" si="4"/>
        <v>-0.32958285828311418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41.132746068961062</v>
      </c>
      <c r="C28" s="31">
        <f>'Occ T1'!C12</f>
        <v>41.751756283195718</v>
      </c>
      <c r="D28" s="31">
        <f>'Occ T1'!D12</f>
        <v>37.682647033699915</v>
      </c>
      <c r="E28" s="31">
        <f>'Occ T1'!E12</f>
        <v>38.474280012282208</v>
      </c>
      <c r="F28" s="31">
        <f>'Occ T1'!F12</f>
        <v>37.566404943694558</v>
      </c>
      <c r="H28" s="31">
        <f t="shared" ref="H28:K30" si="15">C28-B28</f>
        <v>0.61901021423465608</v>
      </c>
      <c r="I28" s="31">
        <f t="shared" si="5"/>
        <v>-4.0691092494958028</v>
      </c>
      <c r="J28" s="31">
        <f t="shared" si="15"/>
        <v>0.79163297858229242</v>
      </c>
      <c r="K28" s="31">
        <f t="shared" si="15"/>
        <v>-0.90787506858764999</v>
      </c>
      <c r="L28" s="31">
        <f t="shared" si="4"/>
        <v>-0.11624209000535757</v>
      </c>
    </row>
    <row r="29" spans="1:12" x14ac:dyDescent="0.2">
      <c r="A29" s="10" t="str">
        <f>'Occ T2'!A21</f>
        <v>51 Skilled agricultural and related trades</v>
      </c>
      <c r="B29" s="10">
        <f>'Occ T2'!B21</f>
        <v>5.0120276135721271</v>
      </c>
      <c r="C29" s="10">
        <f>'Occ T2'!C21</f>
        <v>4.9667056323401839</v>
      </c>
      <c r="D29" s="10">
        <f>'Occ T2'!D21</f>
        <v>5.3855248274867282</v>
      </c>
      <c r="E29" s="10">
        <f>'Occ T2'!E21</f>
        <v>5.4145377094654545</v>
      </c>
      <c r="F29" s="10">
        <f>'Occ T2'!F21</f>
        <v>5.8664128013061081</v>
      </c>
      <c r="H29" s="11">
        <f t="shared" si="15"/>
        <v>-4.5321981231943198E-2</v>
      </c>
      <c r="I29" s="31">
        <f t="shared" si="5"/>
        <v>0.41881919514654431</v>
      </c>
      <c r="J29" s="11">
        <f t="shared" si="15"/>
        <v>2.9012881978726313E-2</v>
      </c>
      <c r="K29" s="11">
        <f t="shared" si="15"/>
        <v>0.45187509184065355</v>
      </c>
      <c r="L29" s="31">
        <f t="shared" si="4"/>
        <v>0.48088797381937987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15.819665778228064</v>
      </c>
      <c r="C30" s="10">
        <f>'Occ T2'!C22</f>
        <v>15.701241286410484</v>
      </c>
      <c r="D30" s="10">
        <f>'Occ T2'!D22</f>
        <v>14.059992445328428</v>
      </c>
      <c r="E30" s="10">
        <f>'Occ T2'!E22</f>
        <v>13.914072580876516</v>
      </c>
      <c r="F30" s="10">
        <f>'Occ T2'!F22</f>
        <v>13.287407252458644</v>
      </c>
      <c r="H30" s="11">
        <f t="shared" si="15"/>
        <v>-0.11842449181757964</v>
      </c>
      <c r="I30" s="31">
        <f t="shared" si="5"/>
        <v>-1.6412488410820565</v>
      </c>
      <c r="J30" s="11">
        <f t="shared" si="15"/>
        <v>-0.14591986445191196</v>
      </c>
      <c r="K30" s="11">
        <f t="shared" si="15"/>
        <v>-0.62666532841787159</v>
      </c>
      <c r="L30" s="31">
        <f t="shared" si="4"/>
        <v>-0.77258519286978355</v>
      </c>
    </row>
    <row r="31" spans="1:12" x14ac:dyDescent="0.2">
      <c r="A31" s="10" t="str">
        <f>'Occ T2'!A23</f>
        <v>53 Skilled construction and building trades</v>
      </c>
      <c r="B31" s="10">
        <f>'Occ T2'!B23</f>
        <v>13.079302043182555</v>
      </c>
      <c r="C31" s="10">
        <f>'Occ T2'!C23</f>
        <v>14.169778796062397</v>
      </c>
      <c r="D31" s="10">
        <f>'Occ T2'!D23</f>
        <v>11.50146574468469</v>
      </c>
      <c r="E31" s="10">
        <f>'Occ T2'!E23</f>
        <v>12.277866113044231</v>
      </c>
      <c r="F31" s="10">
        <f>'Occ T2'!F23</f>
        <v>11.878185272438488</v>
      </c>
      <c r="H31" s="11">
        <f t="shared" ref="H31:H32" si="16">C31-B31</f>
        <v>1.0904767528798427</v>
      </c>
      <c r="I31" s="31">
        <f t="shared" si="5"/>
        <v>-2.6683130513777069</v>
      </c>
      <c r="J31" s="11">
        <f t="shared" ref="J31:J32" si="17">E31-D31</f>
        <v>0.77640036835954085</v>
      </c>
      <c r="K31" s="11">
        <f t="shared" ref="K31:K32" si="18">F31-E31</f>
        <v>-0.39968084060574327</v>
      </c>
      <c r="L31" s="31">
        <f t="shared" si="4"/>
        <v>0.37671952775379758</v>
      </c>
    </row>
    <row r="32" spans="1:12" x14ac:dyDescent="0.2">
      <c r="A32" s="10" t="str">
        <f>'Occ T2'!A24</f>
        <v>54 Textiles, printing and other skilled trades</v>
      </c>
      <c r="B32" s="10">
        <f>'Occ T2'!B24</f>
        <v>7.2217506339783171</v>
      </c>
      <c r="C32" s="10">
        <f>'Occ T2'!C24</f>
        <v>6.9140305683826515</v>
      </c>
      <c r="D32" s="10">
        <f>'Occ T2'!D24</f>
        <v>6.7356640162000661</v>
      </c>
      <c r="E32" s="10">
        <f>'Occ T2'!E24</f>
        <v>6.8678036088960059</v>
      </c>
      <c r="F32" s="10">
        <f>'Occ T2'!F24</f>
        <v>6.534399617491319</v>
      </c>
      <c r="H32" s="11">
        <f t="shared" si="16"/>
        <v>-0.30772006559566556</v>
      </c>
      <c r="I32" s="31">
        <f t="shared" si="5"/>
        <v>-0.17836655218258546</v>
      </c>
      <c r="J32" s="11">
        <f t="shared" si="17"/>
        <v>0.13213959269593989</v>
      </c>
      <c r="K32" s="11">
        <f t="shared" si="18"/>
        <v>-0.33340399140468691</v>
      </c>
      <c r="L32" s="31">
        <f t="shared" si="4"/>
        <v>-0.20126439870874702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33.753329531253897</v>
      </c>
      <c r="C34" s="31">
        <f>'Occ T1'!C13</f>
        <v>35.340738957452842</v>
      </c>
      <c r="D34" s="31">
        <f>'Occ T1'!D13</f>
        <v>33.30135168005912</v>
      </c>
      <c r="E34" s="31">
        <f>'Occ T1'!E13</f>
        <v>36.295776029897397</v>
      </c>
      <c r="F34" s="31">
        <f>'Occ T1'!F13</f>
        <v>39.849448290061666</v>
      </c>
      <c r="H34" s="31">
        <f t="shared" ref="H34:K36" si="19">C34-B34</f>
        <v>1.5874094261989455</v>
      </c>
      <c r="I34" s="31">
        <f t="shared" si="5"/>
        <v>-2.0393872773937218</v>
      </c>
      <c r="J34" s="31">
        <f t="shared" si="19"/>
        <v>2.9944243498382761</v>
      </c>
      <c r="K34" s="31">
        <f t="shared" si="19"/>
        <v>3.5536722601642694</v>
      </c>
      <c r="L34" s="31">
        <f t="shared" si="4"/>
        <v>6.5480966100025455</v>
      </c>
    </row>
    <row r="35" spans="1:12" x14ac:dyDescent="0.2">
      <c r="A35" s="10" t="str">
        <f>'Occ T2'!A25</f>
        <v>61 Caring personal service occupations</v>
      </c>
      <c r="B35" s="10">
        <f>'Occ T2'!B25</f>
        <v>25.610991775340199</v>
      </c>
      <c r="C35" s="10">
        <f>'Occ T2'!C25</f>
        <v>26.338613627537935</v>
      </c>
      <c r="D35" s="10">
        <f>'Occ T2'!D25</f>
        <v>25.233065162344293</v>
      </c>
      <c r="E35" s="10">
        <f>'Occ T2'!E25</f>
        <v>27.60180688220132</v>
      </c>
      <c r="F35" s="10">
        <f>'Occ T2'!F25</f>
        <v>30.37296019232269</v>
      </c>
      <c r="G35" s="10"/>
      <c r="H35" s="11">
        <f t="shared" si="19"/>
        <v>0.72762185219773556</v>
      </c>
      <c r="I35" s="31">
        <f t="shared" si="5"/>
        <v>-1.1055484651936425</v>
      </c>
      <c r="J35" s="11">
        <f t="shared" si="19"/>
        <v>2.3687417198570273</v>
      </c>
      <c r="K35" s="11">
        <f t="shared" si="19"/>
        <v>2.7711533101213703</v>
      </c>
      <c r="L35" s="31">
        <f t="shared" si="4"/>
        <v>5.1398950299783976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7.813793114247285</v>
      </c>
      <c r="C36" s="10">
        <f>'Occ T2'!C26</f>
        <v>8.7356940618571581</v>
      </c>
      <c r="D36" s="10">
        <f>'Occ T2'!D26</f>
        <v>7.7146631561463836</v>
      </c>
      <c r="E36" s="10">
        <f>'Occ T2'!E26</f>
        <v>8.4157873762854205</v>
      </c>
      <c r="F36" s="10">
        <f>'Occ T2'!F26</f>
        <v>9.1879422919987626</v>
      </c>
      <c r="G36" s="10"/>
      <c r="H36" s="11">
        <f t="shared" si="19"/>
        <v>0.92190094760987318</v>
      </c>
      <c r="I36" s="31">
        <f t="shared" si="5"/>
        <v>-1.0210309057107745</v>
      </c>
      <c r="J36" s="11">
        <f t="shared" si="19"/>
        <v>0.70112422013903686</v>
      </c>
      <c r="K36" s="11">
        <f t="shared" si="19"/>
        <v>0.77215491571334205</v>
      </c>
      <c r="L36" s="31">
        <f t="shared" si="4"/>
        <v>1.4732791358523789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0.32854464166641306</v>
      </c>
      <c r="C37" s="10">
        <f>'Occ T2'!C27</f>
        <v>0.26643126805775064</v>
      </c>
      <c r="D37" s="10">
        <f>'Occ T2'!D27</f>
        <v>0.35362336156844532</v>
      </c>
      <c r="E37" s="10">
        <f>'Occ T2'!E27</f>
        <v>0.27818177141065492</v>
      </c>
      <c r="F37" s="10">
        <f>'Occ T2'!F27</f>
        <v>0.28854580574021593</v>
      </c>
      <c r="G37" s="10"/>
      <c r="H37" s="11">
        <f t="shared" ref="H37" si="20">C37-B37</f>
        <v>-6.2113373608662426E-2</v>
      </c>
      <c r="I37" s="31">
        <f t="shared" ref="I37" si="21">D37-C37</f>
        <v>8.7192093510694679E-2</v>
      </c>
      <c r="J37" s="11">
        <f t="shared" ref="J37" si="22">E37-D37</f>
        <v>-7.5441590157790395E-2</v>
      </c>
      <c r="K37" s="11">
        <f t="shared" ref="K37" si="23">F37-E37</f>
        <v>1.0364034329561012E-2</v>
      </c>
      <c r="L37" s="31">
        <f t="shared" ref="L37" si="24">F37-D37</f>
        <v>-6.5077555828229383E-2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33.949166748873125</v>
      </c>
      <c r="C39" s="31">
        <f>'Occ T1'!C14</f>
        <v>33.011856547570524</v>
      </c>
      <c r="D39" s="31">
        <f>'Occ T1'!D14</f>
        <v>33.271506735217429</v>
      </c>
      <c r="E39" s="31">
        <f>'Occ T1'!E14</f>
        <v>33.480655534795375</v>
      </c>
      <c r="F39" s="31">
        <f>'Occ T1'!F14</f>
        <v>33.007237538562684</v>
      </c>
      <c r="H39" s="31">
        <f>C39-B39</f>
        <v>-0.93731020130260134</v>
      </c>
      <c r="I39" s="31">
        <f t="shared" si="5"/>
        <v>0.25965018764690484</v>
      </c>
      <c r="J39" s="31">
        <f>E39-D39</f>
        <v>0.20914879957794597</v>
      </c>
      <c r="K39" s="31">
        <f>F39-E39</f>
        <v>-0.47341799623269054</v>
      </c>
      <c r="L39" s="31">
        <f t="shared" si="4"/>
        <v>-0.26426919665474458</v>
      </c>
    </row>
    <row r="40" spans="1:12" s="30" customFormat="1" x14ac:dyDescent="0.2">
      <c r="A40" s="126" t="str">
        <f>'Occ T2'!A28</f>
        <v>71 Sales occupations</v>
      </c>
      <c r="B40" s="126">
        <f>'Occ T2'!B28</f>
        <v>28.130472484448795</v>
      </c>
      <c r="C40" s="126">
        <f>'Occ T2'!C28</f>
        <v>26.839072326206843</v>
      </c>
      <c r="D40" s="126">
        <f>'Occ T2'!D28</f>
        <v>26.822663002615631</v>
      </c>
      <c r="E40" s="126">
        <f>'Occ T2'!E28</f>
        <v>25.175040849430324</v>
      </c>
      <c r="F40" s="126">
        <f>'Occ T2'!F28</f>
        <v>23.620456217998221</v>
      </c>
      <c r="G40"/>
      <c r="H40" s="11">
        <f>C40-B40</f>
        <v>-1.2914001582419523</v>
      </c>
      <c r="I40" s="31">
        <f t="shared" si="5"/>
        <v>-1.6409323591211944E-2</v>
      </c>
      <c r="J40" s="11">
        <f t="shared" ref="J40" si="25">E40-D40</f>
        <v>-1.6476221531853064</v>
      </c>
      <c r="K40" s="11">
        <f t="shared" ref="K40" si="26">F40-E40</f>
        <v>-1.5545846314321032</v>
      </c>
      <c r="L40" s="31">
        <f t="shared" si="4"/>
        <v>-3.2022067846174096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5.8186942644243311</v>
      </c>
      <c r="C41" s="126">
        <f>'Occ T2'!C29</f>
        <v>6.1727842213636812</v>
      </c>
      <c r="D41" s="126">
        <f>'Occ T2'!D29</f>
        <v>6.4488437326018007</v>
      </c>
      <c r="E41" s="126">
        <f>'Occ T2'!E29</f>
        <v>8.3056146853650539</v>
      </c>
      <c r="F41" s="126">
        <f>'Occ T2'!F29</f>
        <v>9.386781320564463</v>
      </c>
      <c r="G41"/>
      <c r="H41" s="11">
        <f t="shared" ref="H41" si="27">C41-B41</f>
        <v>0.35408995693935008</v>
      </c>
      <c r="I41" s="31">
        <f t="shared" si="5"/>
        <v>0.27605951123811945</v>
      </c>
      <c r="J41" s="11">
        <f t="shared" ref="J41" si="28">E41-D41</f>
        <v>1.8567709527632532</v>
      </c>
      <c r="K41" s="11">
        <f t="shared" ref="K41" si="29">F41-E41</f>
        <v>1.0811666351994091</v>
      </c>
      <c r="L41" s="31">
        <f t="shared" si="4"/>
        <v>2.9379375879626624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20.901640779620404</v>
      </c>
      <c r="C43" s="31">
        <f>'Occ T1'!C15</f>
        <v>21.734618308507169</v>
      </c>
      <c r="D43" s="31">
        <f>'Occ T1'!D15</f>
        <v>19.394317008081991</v>
      </c>
      <c r="E43" s="31">
        <f>'Occ T1'!E15</f>
        <v>21.823595379146859</v>
      </c>
      <c r="F43" s="31">
        <f>'Occ T1'!F15</f>
        <v>21.754595321384784</v>
      </c>
      <c r="H43" s="31">
        <f t="shared" ref="H43:K45" si="30">C43-B43</f>
        <v>0.83297752888676513</v>
      </c>
      <c r="I43" s="31">
        <f t="shared" si="5"/>
        <v>-2.3403013004251783</v>
      </c>
      <c r="J43" s="31">
        <f t="shared" si="30"/>
        <v>2.4292783710648678</v>
      </c>
      <c r="K43" s="31">
        <f t="shared" si="30"/>
        <v>-6.9000057762075073E-2</v>
      </c>
      <c r="L43" s="31">
        <f t="shared" si="4"/>
        <v>2.3602783133027927</v>
      </c>
    </row>
    <row r="44" spans="1:12" x14ac:dyDescent="0.2">
      <c r="A44" s="10" t="str">
        <f>'Occ T2'!A30</f>
        <v>81 Process, plant and machine operatives</v>
      </c>
      <c r="B44" s="10">
        <f>'Occ T2'!B30</f>
        <v>9.2349158829806637</v>
      </c>
      <c r="C44" s="10">
        <f>'Occ T2'!C30</f>
        <v>9.1194663459422927</v>
      </c>
      <c r="D44" s="10">
        <f>'Occ T2'!D30</f>
        <v>8.0311279603301866</v>
      </c>
      <c r="E44" s="10">
        <f>'Occ T2'!E30</f>
        <v>9.73873493337714</v>
      </c>
      <c r="F44" s="10">
        <f>'Occ T2'!F30</f>
        <v>9.5199644889672896</v>
      </c>
      <c r="H44" s="11">
        <f t="shared" si="30"/>
        <v>-0.11544953703837102</v>
      </c>
      <c r="I44" s="31">
        <f t="shared" si="5"/>
        <v>-1.0883383856121061</v>
      </c>
      <c r="J44" s="11">
        <f t="shared" si="30"/>
        <v>1.7076069730469534</v>
      </c>
      <c r="K44" s="11">
        <f t="shared" si="30"/>
        <v>-0.21877044440985038</v>
      </c>
      <c r="L44" s="31">
        <f t="shared" si="4"/>
        <v>1.488836528637103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11.666724896639741</v>
      </c>
      <c r="C45" s="10">
        <f>'Occ T2'!C31</f>
        <v>12.615151962564877</v>
      </c>
      <c r="D45" s="10">
        <f>'Occ T2'!D31</f>
        <v>11.363189047751803</v>
      </c>
      <c r="E45" s="10">
        <f>'Occ T2'!E31</f>
        <v>12.084860445769721</v>
      </c>
      <c r="F45" s="10">
        <f>'Occ T2'!F31</f>
        <v>12.234630832417496</v>
      </c>
      <c r="H45" s="11">
        <f t="shared" si="30"/>
        <v>0.94842706592513615</v>
      </c>
      <c r="I45" s="31">
        <f t="shared" si="5"/>
        <v>-1.251962914813074</v>
      </c>
      <c r="J45" s="11">
        <f t="shared" si="30"/>
        <v>0.72167139801791791</v>
      </c>
      <c r="K45" s="11">
        <f t="shared" si="30"/>
        <v>0.14977038664777531</v>
      </c>
      <c r="L45" s="31">
        <f t="shared" si="4"/>
        <v>0.87144178466569322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40.530843176483309</v>
      </c>
      <c r="C47" s="31">
        <f>'Occ T1'!C16</f>
        <v>39.858656872153979</v>
      </c>
      <c r="D47" s="31">
        <f>'Occ T1'!D16</f>
        <v>37.137844168699544</v>
      </c>
      <c r="E47" s="31">
        <f>'Occ T1'!E16</f>
        <v>38.163031528379875</v>
      </c>
      <c r="F47" s="31">
        <f>'Occ T1'!F16</f>
        <v>36.806987186457562</v>
      </c>
      <c r="H47" s="31">
        <f t="shared" ref="H47:K49" si="31">C47-B47</f>
        <v>-0.67218630432932969</v>
      </c>
      <c r="I47" s="31">
        <f t="shared" si="5"/>
        <v>-2.7208127034544347</v>
      </c>
      <c r="J47" s="31">
        <f t="shared" si="31"/>
        <v>1.0251873596803307</v>
      </c>
      <c r="K47" s="31">
        <f t="shared" si="31"/>
        <v>-1.3560443419223134</v>
      </c>
      <c r="L47" s="31">
        <f t="shared" si="4"/>
        <v>-0.33085698224198268</v>
      </c>
    </row>
    <row r="48" spans="1:12" x14ac:dyDescent="0.2">
      <c r="A48" s="10" t="str">
        <f>'Occ T2'!A32</f>
        <v>91 Elementary trades and related occupations</v>
      </c>
      <c r="B48" s="10">
        <f>'Occ T2'!B32</f>
        <v>6.5535573749832645</v>
      </c>
      <c r="C48" s="10">
        <f>'Occ T2'!C32</f>
        <v>5.91612412357604</v>
      </c>
      <c r="D48" s="10">
        <f>'Occ T2'!D32</f>
        <v>5.3383804163057667</v>
      </c>
      <c r="E48" s="10">
        <f>'Occ T2'!E32</f>
        <v>4.678893566417635</v>
      </c>
      <c r="F48" s="10">
        <f>'Occ T2'!F32</f>
        <v>4.5358426962969665</v>
      </c>
      <c r="H48" s="11">
        <f t="shared" si="31"/>
        <v>-0.63743325140722451</v>
      </c>
      <c r="I48" s="31">
        <f t="shared" si="5"/>
        <v>-0.57774370727027335</v>
      </c>
      <c r="J48" s="11">
        <f t="shared" si="31"/>
        <v>-0.65948684988813167</v>
      </c>
      <c r="K48" s="11">
        <f t="shared" si="31"/>
        <v>-0.14305087012066853</v>
      </c>
      <c r="L48" s="31">
        <f t="shared" si="4"/>
        <v>-0.80253772000880019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33.977285801500045</v>
      </c>
      <c r="C49" s="10">
        <f>'Occ T2'!C33</f>
        <v>33.942532748577939</v>
      </c>
      <c r="D49" s="10">
        <f>'Occ T2'!D33</f>
        <v>31.79946375239378</v>
      </c>
      <c r="E49" s="10">
        <f>'Occ T2'!E33</f>
        <v>33.48413796196224</v>
      </c>
      <c r="F49" s="10">
        <f>'Occ T2'!F33</f>
        <v>32.271144490160594</v>
      </c>
      <c r="H49" s="11">
        <f t="shared" si="31"/>
        <v>-3.4753052922106065E-2</v>
      </c>
      <c r="I49" s="31">
        <f t="shared" si="5"/>
        <v>-2.1430689961841587</v>
      </c>
      <c r="J49" s="11">
        <f t="shared" si="31"/>
        <v>1.6846742095684597</v>
      </c>
      <c r="K49" s="11">
        <f t="shared" si="31"/>
        <v>-1.2129934718016457</v>
      </c>
      <c r="L49" s="31">
        <f t="shared" si="4"/>
        <v>0.47168073776681396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363.79999999999978</v>
      </c>
      <c r="C51" s="34">
        <f>'Occ T1'!C18</f>
        <v>384.36999999999995</v>
      </c>
      <c r="D51" s="34">
        <f>'Occ T1'!D18</f>
        <v>381.642</v>
      </c>
      <c r="E51" s="34">
        <f>'Occ T1'!E18</f>
        <v>396.1269999999999</v>
      </c>
      <c r="F51" s="34">
        <f>'Occ T1'!F18</f>
        <v>415.05000000000018</v>
      </c>
      <c r="G51" s="24"/>
      <c r="H51" s="34">
        <f>C51-B51</f>
        <v>20.570000000000164</v>
      </c>
      <c r="I51" s="205">
        <f>D51-C51</f>
        <v>-2.7279999999999518</v>
      </c>
      <c r="J51" s="34">
        <f>E51-D51</f>
        <v>14.4849999999999</v>
      </c>
      <c r="K51" s="34">
        <f>F51-E51</f>
        <v>18.923000000000286</v>
      </c>
      <c r="L51" s="205">
        <f>F51-D51</f>
        <v>33.408000000000186</v>
      </c>
    </row>
    <row r="53" spans="1:12" ht="15.75" x14ac:dyDescent="0.25">
      <c r="A53" s="19" t="str">
        <f>CONCATENATE(A1," (Continued)")</f>
        <v>Occupation Table 3  Employment Change by Occupation in Occupation Group (SOC 2020), 2015-2035, Swindon and Wiltshire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3.592279933066389</v>
      </c>
      <c r="C59" s="44">
        <f>IF(AND(D$5-C$5 &lt;&gt; 0,D7 &lt;&gt; 0,C7 &lt;&gt; 0),(EXP(LN(D7/C7)/(D$5-C$5))-1)*100,0)</f>
        <v>2.9438867930226209</v>
      </c>
      <c r="D59" s="44">
        <f>IF(AND(E$5-D$5 &lt;&gt; 0,E7 &lt;&gt; 0,D7 &lt;&gt; 0),(EXP(LN(E7/D7)/(E$5-D$5))-1)*100,0)</f>
        <v>0.71013086124285252</v>
      </c>
      <c r="E59" s="44">
        <f>IF(AND(F$5-E$5 &lt;&gt; 0,F7 &lt;&gt; 0,E7 &lt;&gt; 0),(EXP(LN(F7/E7)/(F$5-E$5))-1)*100,0)</f>
        <v>1.0469032567088421</v>
      </c>
      <c r="F59" s="44">
        <f>IF(AND(F$5-D$5 &lt;&gt; 0,F7 &lt;&gt; 0,D7 &lt;&gt; 0),(EXP(LN(F7/D7)/(F$5-D$5))-1)*100,0)</f>
        <v>0.9345208483529488</v>
      </c>
      <c r="H59" s="44">
        <f>(B7/B$51)*100</f>
        <v>10.35631016166683</v>
      </c>
      <c r="I59" s="44">
        <f>(C7/C$51)*100</f>
        <v>11.288281353938645</v>
      </c>
      <c r="J59" s="44">
        <f>(D7/D$51)*100</f>
        <v>11.703660294905651</v>
      </c>
      <c r="K59" s="44">
        <f>(E7/E$51)*100</f>
        <v>11.681785494381918</v>
      </c>
      <c r="L59" s="44">
        <f>(F7/F$51)*100</f>
        <v>12.372952284205169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4.3133435697485956</v>
      </c>
      <c r="C60" s="44">
        <f t="shared" si="32"/>
        <v>3.391588751178487</v>
      </c>
      <c r="D60" s="44">
        <f t="shared" si="32"/>
        <v>-1.2952412094298649</v>
      </c>
      <c r="E60" s="44">
        <f t="shared" si="32"/>
        <v>0.89257351721103717</v>
      </c>
      <c r="F60" s="44">
        <f>IF(AND(F$5-D$5 &lt;&gt; 0,F8 &lt;&gt; 0,D8 &lt;&gt; 0),(EXP(LN(F8/D8)/(F$5-D$5))-1)*100,0)</f>
        <v>0.15796618529826389</v>
      </c>
      <c r="H60" s="44">
        <f t="shared" ref="H60:L60" si="33">(B8/B$51)*100</f>
        <v>6.7509448877525973</v>
      </c>
      <c r="I60" s="44">
        <f t="shared" si="33"/>
        <v>7.5654930751751701</v>
      </c>
      <c r="J60" s="44">
        <f t="shared" si="33"/>
        <v>7.8779962111280994</v>
      </c>
      <c r="K60" s="44">
        <f t="shared" si="33"/>
        <v>7.1109552160157312</v>
      </c>
      <c r="L60" s="44">
        <f t="shared" si="33"/>
        <v>7.4174387645298347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2.2001336804539529</v>
      </c>
      <c r="C61" s="44">
        <f>IF(AND(D$5-C$5 &lt;&gt; 0,D9 &lt;&gt; 0,C9 &lt;&gt; 0),(EXP(LN(D9/C9)/(D$5-C$5))-1)*100,0)</f>
        <v>2.0340617343449496</v>
      </c>
      <c r="D61" s="44">
        <f t="shared" si="34"/>
        <v>4.3982716281642409</v>
      </c>
      <c r="E61" s="44">
        <f t="shared" si="34"/>
        <v>1.2828595233605133</v>
      </c>
      <c r="F61" s="44">
        <f>IF(AND(F$5-D$5 &lt;&gt; 0,F9 &lt;&gt; 0,D9 &lt;&gt; 0),(EXP(LN(F9/D9)/(F$5-D$5))-1)*100,0)</f>
        <v>2.3108609091462506</v>
      </c>
      <c r="H61" s="44">
        <f t="shared" ref="H61:L61" si="35">(B9/B$51)*100</f>
        <v>3.6053652739142321</v>
      </c>
      <c r="I61" s="44">
        <f t="shared" si="35"/>
        <v>3.7227882787634758</v>
      </c>
      <c r="J61" s="44">
        <f t="shared" si="35"/>
        <v>3.8256640837775517</v>
      </c>
      <c r="K61" s="44">
        <f t="shared" si="35"/>
        <v>4.5708302783661869</v>
      </c>
      <c r="L61" s="44">
        <f t="shared" si="35"/>
        <v>4.9555135196753337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3.7024885248844841</v>
      </c>
      <c r="C63" s="44">
        <f t="shared" si="36"/>
        <v>3.5910974587828992</v>
      </c>
      <c r="D63" s="44">
        <f t="shared" si="36"/>
        <v>1.8059953418842589</v>
      </c>
      <c r="E63" s="44">
        <f t="shared" si="36"/>
        <v>1.180621823620398</v>
      </c>
      <c r="F63" s="44">
        <f>IF(AND(F$5-D$5 &lt;&gt; 0,F11 &lt;&gt; 0,D11 &lt;&gt; 0),(EXP(LN(F11/D11)/(F$5-D$5))-1)*100,0)</f>
        <v>1.3886516554915573</v>
      </c>
      <c r="H63" s="44">
        <f>(B11/B$51)*100</f>
        <v>19.520479496096151</v>
      </c>
      <c r="I63" s="44">
        <f>(C11/C$51)*100</f>
        <v>21.36782927439117</v>
      </c>
      <c r="J63" s="44">
        <f>(D11/D$51)*100</f>
        <v>22.293392368457653</v>
      </c>
      <c r="K63" s="44">
        <f>(E11/E$51)*100</f>
        <v>23.489006575030352</v>
      </c>
      <c r="L63" s="44">
        <f>(F11/F$51)*100</f>
        <v>25.209957720889157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3.066011881978481</v>
      </c>
      <c r="C64" s="44">
        <f t="shared" si="36"/>
        <v>3.0536373268704065</v>
      </c>
      <c r="D64" s="49">
        <f t="shared" si="36"/>
        <v>1.3072051762353709</v>
      </c>
      <c r="E64" s="49">
        <f t="shared" si="36"/>
        <v>1.1021831013094729</v>
      </c>
      <c r="F64" s="44">
        <f>IF(AND(F$5-D$5 &lt;&gt; 0,F12 &lt;&gt; 0,D12 &lt;&gt; 0),(EXP(LN(F12/D12)/(F$5-D$5))-1)*100,0)</f>
        <v>1.1704776495805369</v>
      </c>
      <c r="H64" s="40">
        <f t="shared" ref="H64:L67" si="37">(B12/B$11)*100</f>
        <v>29.001053339569395</v>
      </c>
      <c r="I64" s="40">
        <f t="shared" si="37"/>
        <v>28.295602452929629</v>
      </c>
      <c r="J64" s="40">
        <f t="shared" si="37"/>
        <v>28.148796804568331</v>
      </c>
      <c r="K64" s="40">
        <f t="shared" si="37"/>
        <v>27.465957038976953</v>
      </c>
      <c r="L64" s="40">
        <f t="shared" si="37"/>
        <v>27.253772696874428</v>
      </c>
    </row>
    <row r="65" spans="1:12" x14ac:dyDescent="0.2">
      <c r="A65" t="str">
        <f>A13</f>
        <v>22 Health professionals</v>
      </c>
      <c r="B65" s="49">
        <f t="shared" si="36"/>
        <v>3.750026151110708</v>
      </c>
      <c r="C65" s="44">
        <f t="shared" si="36"/>
        <v>-0.28350673222026224</v>
      </c>
      <c r="D65" s="49">
        <f t="shared" si="36"/>
        <v>2.0447373305381156</v>
      </c>
      <c r="E65" s="49">
        <f t="shared" si="36"/>
        <v>1.320353087484083</v>
      </c>
      <c r="F65" s="44">
        <f>IF(AND(F$5-D$5 &lt;&gt; 0,F13 &lt;&gt; 0,D13 &lt;&gt; 0),(EXP(LN(F13/D13)/(F$5-D$5))-1)*100,0)</f>
        <v>1.5612413382612988</v>
      </c>
      <c r="H65" s="40">
        <f t="shared" si="37"/>
        <v>19.747352561612892</v>
      </c>
      <c r="I65" s="40">
        <f t="shared" si="37"/>
        <v>19.783586521293735</v>
      </c>
      <c r="J65" s="40">
        <f t="shared" si="37"/>
        <v>19.043623637137813</v>
      </c>
      <c r="K65" s="40">
        <f t="shared" si="37"/>
        <v>19.267966338676416</v>
      </c>
      <c r="L65" s="40">
        <f t="shared" si="37"/>
        <v>19.535718269350269</v>
      </c>
    </row>
    <row r="66" spans="1:12" x14ac:dyDescent="0.2">
      <c r="A66" t="str">
        <f>A14</f>
        <v>23 Teaching and other educational professionals</v>
      </c>
      <c r="B66" s="49">
        <f t="shared" si="36"/>
        <v>3.7351387453978147</v>
      </c>
      <c r="C66" s="44">
        <f t="shared" si="36"/>
        <v>0.59439129262741641</v>
      </c>
      <c r="D66" s="49">
        <f t="shared" si="36"/>
        <v>1.1528229410352253</v>
      </c>
      <c r="E66" s="49">
        <f t="shared" si="36"/>
        <v>1.094994907613378</v>
      </c>
      <c r="F66" s="44">
        <f>IF(AND(F$5-D$5 &lt;&gt; 0,F14 &lt;&gt; 0,D14 &lt;&gt; 0),(EXP(LN(F14/D14)/(F$5-D$5))-1)*100,0)</f>
        <v>1.1142672445209278</v>
      </c>
      <c r="H66" s="40">
        <f t="shared" si="37"/>
        <v>21.583108207793707</v>
      </c>
      <c r="I66" s="40">
        <f t="shared" si="37"/>
        <v>21.610302390925064</v>
      </c>
      <c r="J66" s="40">
        <f t="shared" si="37"/>
        <v>20.985154786391416</v>
      </c>
      <c r="K66" s="40">
        <f t="shared" si="37"/>
        <v>20.320549255577273</v>
      </c>
      <c r="L66" s="40">
        <f t="shared" si="37"/>
        <v>20.149234377003715</v>
      </c>
    </row>
    <row r="67" spans="1:12" x14ac:dyDescent="0.2">
      <c r="A67" t="str">
        <f>A15</f>
        <v>24 Business, media and public service professionals</v>
      </c>
      <c r="B67" s="49">
        <f t="shared" si="36"/>
        <v>4.259020025363891</v>
      </c>
      <c r="C67" s="44">
        <f t="shared" si="36"/>
        <v>8.758316979561819</v>
      </c>
      <c r="D67" s="49">
        <f t="shared" si="36"/>
        <v>2.5146641796418123</v>
      </c>
      <c r="E67" s="49">
        <f t="shared" si="36"/>
        <v>1.2161134648894345</v>
      </c>
      <c r="F67" s="44">
        <f>IF(AND(F$5-D$5 &lt;&gt; 0,F15 &lt;&gt; 0,D15 &lt;&gt; 0),(EXP(LN(F15/D15)/(F$5-D$5))-1)*100,0)</f>
        <v>1.6471257028899844</v>
      </c>
      <c r="H67" s="40">
        <f t="shared" si="37"/>
        <v>29.668485891024005</v>
      </c>
      <c r="I67" s="40">
        <f t="shared" si="37"/>
        <v>30.310508634851562</v>
      </c>
      <c r="J67" s="40">
        <f t="shared" si="37"/>
        <v>31.82242477190243</v>
      </c>
      <c r="K67" s="40">
        <f t="shared" si="37"/>
        <v>32.945527366769369</v>
      </c>
      <c r="L67" s="40">
        <f t="shared" si="37"/>
        <v>33.061274656771573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2.0191326333204085</v>
      </c>
      <c r="C69" s="44">
        <f t="shared" si="39"/>
        <v>4.3826092706579001</v>
      </c>
      <c r="D69" s="44">
        <f t="shared" si="39"/>
        <v>-9.2347523595803782E-2</v>
      </c>
      <c r="E69" s="44">
        <f t="shared" si="39"/>
        <v>0.80848037620662172</v>
      </c>
      <c r="F69" s="44">
        <f t="shared" ref="F69:F74" si="40">IF(AND(F$5-D$5 &lt;&gt; 0,F17 &lt;&gt; 0,D17 &lt;&gt; 0),(EXP(LN(F17/D17)/(F$5-D$5))-1)*100,0)</f>
        <v>0.50730551732938167</v>
      </c>
      <c r="H69" s="44">
        <f>(B17/B$51)*100</f>
        <v>12.295908245388015</v>
      </c>
      <c r="I69" s="44">
        <f>(C17/C$51)*100</f>
        <v>12.606668474509283</v>
      </c>
      <c r="J69" s="44">
        <f>(D17/D$51)*100</f>
        <v>13.253232031847725</v>
      </c>
      <c r="K69" s="44">
        <f>(E17/E$51)*100</f>
        <v>12.709758314135671</v>
      </c>
      <c r="L69" s="44">
        <f>(F17/F$51)*100</f>
        <v>13.14746428361307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4.5717022826207376</v>
      </c>
      <c r="C70" s="44">
        <f t="shared" si="39"/>
        <v>8.832648088691597</v>
      </c>
      <c r="D70" s="49">
        <f t="shared" si="39"/>
        <v>-2.2443252290210047</v>
      </c>
      <c r="E70" s="49">
        <f t="shared" si="39"/>
        <v>0.69201326019718845</v>
      </c>
      <c r="F70" s="44">
        <f t="shared" si="40"/>
        <v>-0.29643769081085791</v>
      </c>
      <c r="H70" s="40">
        <f t="shared" ref="H70:L74" si="41">(B18/B$17)*100</f>
        <v>13.476546640187536</v>
      </c>
      <c r="I70" s="40">
        <f t="shared" si="41"/>
        <v>14.876775951689167</v>
      </c>
      <c r="J70" s="40">
        <f t="shared" si="41"/>
        <v>15.511002581343044</v>
      </c>
      <c r="K70" s="40">
        <f t="shared" si="41"/>
        <v>13.910924283631468</v>
      </c>
      <c r="L70" s="40">
        <f t="shared" si="41"/>
        <v>13.751040124462058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2.5901044369666559</v>
      </c>
      <c r="C71" s="44">
        <f t="shared" si="39"/>
        <v>1.4201076824033043</v>
      </c>
      <c r="D71" s="49">
        <f t="shared" si="39"/>
        <v>0.66435782586267145</v>
      </c>
      <c r="E71" s="49">
        <f t="shared" si="39"/>
        <v>1.2034467715056563</v>
      </c>
      <c r="F71" s="44">
        <f t="shared" si="40"/>
        <v>1.023430440854356</v>
      </c>
      <c r="H71" s="40">
        <f t="shared" si="41"/>
        <v>13.972608855185948</v>
      </c>
      <c r="I71" s="40">
        <f t="shared" si="41"/>
        <v>14.288047392768007</v>
      </c>
      <c r="J71" s="40">
        <f t="shared" si="41"/>
        <v>13.882535752563872</v>
      </c>
      <c r="K71" s="40">
        <f t="shared" si="41"/>
        <v>14.41629514031877</v>
      </c>
      <c r="L71" s="40">
        <f t="shared" si="41"/>
        <v>14.991187049706969</v>
      </c>
    </row>
    <row r="72" spans="1:12" x14ac:dyDescent="0.2">
      <c r="A72" t="str">
        <f t="shared" si="38"/>
        <v>33 Protective service occupations</v>
      </c>
      <c r="B72" s="49">
        <f t="shared" si="39"/>
        <v>-0.49137211969934036</v>
      </c>
      <c r="C72" s="44">
        <f t="shared" si="39"/>
        <v>8.7519163875855455</v>
      </c>
      <c r="D72" s="49">
        <f t="shared" si="39"/>
        <v>3.4989769916969671</v>
      </c>
      <c r="E72" s="49">
        <f t="shared" si="39"/>
        <v>1.2079642178036476</v>
      </c>
      <c r="F72" s="44">
        <f t="shared" si="40"/>
        <v>1.9659442073388655</v>
      </c>
      <c r="H72" s="40">
        <f t="shared" si="41"/>
        <v>6.6943001941790587</v>
      </c>
      <c r="I72" s="40">
        <f t="shared" si="41"/>
        <v>6.0592884518576122</v>
      </c>
      <c r="J72" s="40">
        <f t="shared" si="41"/>
        <v>6.3129216225668365</v>
      </c>
      <c r="K72" s="40">
        <f t="shared" si="41"/>
        <v>7.5321144528548851</v>
      </c>
      <c r="L72" s="40">
        <f t="shared" si="41"/>
        <v>7.8359764419456344</v>
      </c>
    </row>
    <row r="73" spans="1:12" x14ac:dyDescent="0.2">
      <c r="A73" t="str">
        <f t="shared" si="38"/>
        <v>34 Culture, media and sports occupations</v>
      </c>
      <c r="B73" s="49">
        <f t="shared" si="39"/>
        <v>2.2621887555709597</v>
      </c>
      <c r="C73" s="44">
        <f t="shared" si="39"/>
        <v>-0.22835782253778358</v>
      </c>
      <c r="D73" s="49">
        <f t="shared" si="39"/>
        <v>1.0610766291661022</v>
      </c>
      <c r="E73" s="49">
        <f t="shared" si="39"/>
        <v>1.5197652562637831</v>
      </c>
      <c r="F73" s="44">
        <f t="shared" si="40"/>
        <v>1.3666381945714123</v>
      </c>
      <c r="H73" s="40">
        <f t="shared" si="41"/>
        <v>16.411381574956884</v>
      </c>
      <c r="I73" s="40">
        <f t="shared" si="41"/>
        <v>16.568338974624329</v>
      </c>
      <c r="J73" s="40">
        <f t="shared" si="41"/>
        <v>15.836453976398101</v>
      </c>
      <c r="K73" s="40">
        <f t="shared" si="41"/>
        <v>16.771958276748812</v>
      </c>
      <c r="L73" s="40">
        <f t="shared" si="41"/>
        <v>17.993644723106858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1.374666279718828</v>
      </c>
      <c r="C74" s="44">
        <f t="shared" si="39"/>
        <v>4.9229251897029647</v>
      </c>
      <c r="D74" s="49">
        <f t="shared" si="39"/>
        <v>-0.54523325306150561</v>
      </c>
      <c r="E74" s="49">
        <f t="shared" si="39"/>
        <v>0.38768077633981601</v>
      </c>
      <c r="F74" s="44">
        <f t="shared" si="40"/>
        <v>7.5741131588413779E-2</v>
      </c>
      <c r="H74" s="40">
        <f t="shared" si="41"/>
        <v>49.44516273549057</v>
      </c>
      <c r="I74" s="40">
        <f t="shared" si="41"/>
        <v>48.207549229060881</v>
      </c>
      <c r="J74" s="40">
        <f t="shared" si="41"/>
        <v>48.457086067128138</v>
      </c>
      <c r="K74" s="40">
        <f t="shared" si="41"/>
        <v>47.368707846446057</v>
      </c>
      <c r="L74" s="40">
        <f t="shared" si="41"/>
        <v>45.428151660778497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-0.89209618569726645</v>
      </c>
      <c r="C76" s="44">
        <f t="shared" si="42"/>
        <v>4.7332565598053655</v>
      </c>
      <c r="D76" s="44">
        <f t="shared" si="42"/>
        <v>-1.164573190369278</v>
      </c>
      <c r="E76" s="44">
        <f t="shared" si="42"/>
        <v>-0.73353997029076412</v>
      </c>
      <c r="F76" s="44">
        <f>IF(AND(F$5-D$5 &lt;&gt; 0,F24 &lt;&gt; 0,D24 &lt;&gt; 0),(EXP(LN(F24/D24)/(F$5-D$5))-1)*100,0)</f>
        <v>-0.87742617182455795</v>
      </c>
      <c r="H76" s="44">
        <f>(B24/B$51)*100</f>
        <v>11.024738516532395</v>
      </c>
      <c r="I76" s="44">
        <f>(C24/C$51)*100</f>
        <v>10.067338500282826</v>
      </c>
      <c r="J76" s="44">
        <f>(D24/D$51)*100</f>
        <v>10.619219545475801</v>
      </c>
      <c r="K76" s="44">
        <f>(E24/E$51)*100</f>
        <v>9.6488938390115457</v>
      </c>
      <c r="L76" s="44">
        <f>(F24/F$51)*100</f>
        <v>8.5553326670422187</v>
      </c>
    </row>
    <row r="77" spans="1:12" x14ac:dyDescent="0.2">
      <c r="A77" t="str">
        <f>A25</f>
        <v>41 Administrative occupations</v>
      </c>
      <c r="B77" s="49">
        <f t="shared" si="42"/>
        <v>-0.73875163993019077</v>
      </c>
      <c r="C77" s="44">
        <f t="shared" si="42"/>
        <v>6.1782107512286411</v>
      </c>
      <c r="D77" s="49">
        <f t="shared" si="42"/>
        <v>-1.6640705385735477</v>
      </c>
      <c r="E77" s="49">
        <f t="shared" si="42"/>
        <v>-0.66967051363499008</v>
      </c>
      <c r="F77" s="44">
        <f>IF(AND(F$5-D$5 &lt;&gt; 0,F25 &lt;&gt; 0,D25 &lt;&gt; 0),(EXP(LN(F25/D25)/(F$5-D$5))-1)*100,0)</f>
        <v>-1.0022494906609114</v>
      </c>
      <c r="H77" s="40">
        <f t="shared" ref="H77:L78" si="43">(B25/B$24)*100</f>
        <v>80.878119732091932</v>
      </c>
      <c r="I77" s="40">
        <f t="shared" si="43"/>
        <v>81.379836819254848</v>
      </c>
      <c r="J77" s="40">
        <f t="shared" si="43"/>
        <v>82.502595150007025</v>
      </c>
      <c r="K77" s="40">
        <f t="shared" si="43"/>
        <v>80.438791018639392</v>
      </c>
      <c r="L77" s="40">
        <f t="shared" si="43"/>
        <v>80.957846759790471</v>
      </c>
    </row>
    <row r="78" spans="1:12" x14ac:dyDescent="0.2">
      <c r="A78" t="str">
        <f>A26</f>
        <v>42 Secretarial and related occupations</v>
      </c>
      <c r="B78" s="49">
        <f t="shared" si="42"/>
        <v>-1.5486869524286129</v>
      </c>
      <c r="C78" s="44">
        <f t="shared" si="42"/>
        <v>-1.5819478327600667</v>
      </c>
      <c r="D78" s="49">
        <f t="shared" si="42"/>
        <v>1.0641325035967153</v>
      </c>
      <c r="E78" s="49">
        <f t="shared" si="42"/>
        <v>-1.0001421653038856</v>
      </c>
      <c r="F78" s="44">
        <f>IF(AND(F$5-D$5 &lt;&gt; 0,F26 &lt;&gt; 0,D26 &lt;&gt; 0),(EXP(LN(F26/D26)/(F$5-D$5))-1)*100,0)</f>
        <v>-0.31677849846816208</v>
      </c>
      <c r="H78" s="40">
        <f t="shared" si="43"/>
        <v>19.121880267908061</v>
      </c>
      <c r="I78" s="40">
        <f t="shared" si="43"/>
        <v>18.620163180745152</v>
      </c>
      <c r="J78" s="40">
        <f t="shared" si="43"/>
        <v>17.497404849992972</v>
      </c>
      <c r="K78" s="40">
        <f t="shared" si="43"/>
        <v>19.5612089813606</v>
      </c>
      <c r="L78" s="40">
        <f t="shared" si="43"/>
        <v>19.042153240209533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0.37412238382128482</v>
      </c>
      <c r="C80" s="44">
        <f t="shared" si="44"/>
        <v>-9.7459594798735232</v>
      </c>
      <c r="D80" s="44">
        <f t="shared" si="44"/>
        <v>0.41667104626252893</v>
      </c>
      <c r="E80" s="44">
        <f t="shared" si="44"/>
        <v>-0.2385131139642116</v>
      </c>
      <c r="F80" s="44">
        <f>IF(AND(F$5-D$5 &lt;&gt; 0,F28 &lt;&gt; 0,D28 &lt;&gt; 0),(EXP(LN(F28/D28)/(F$5-D$5))-1)*100,0)</f>
        <v>-2.0594759952241581E-2</v>
      </c>
      <c r="H80" s="44">
        <f>(B28/B$51)*100</f>
        <v>11.306417281187764</v>
      </c>
      <c r="I80" s="44">
        <f>(C28/C$51)*100</f>
        <v>10.862386836432531</v>
      </c>
      <c r="J80" s="44">
        <f>(D28/D$51)*100</f>
        <v>9.8738207623112544</v>
      </c>
      <c r="K80" s="44">
        <f>(E28/E$51)*100</f>
        <v>9.712612372365987</v>
      </c>
      <c r="L80" s="44">
        <f>(F28/F$51)*100</f>
        <v>9.0510552809768807</v>
      </c>
    </row>
    <row r="81" spans="1:12" x14ac:dyDescent="0.2">
      <c r="A81" t="str">
        <f>A29</f>
        <v>51 Skilled agricultural and related trades</v>
      </c>
      <c r="B81" s="49">
        <f t="shared" si="44"/>
        <v>-0.22683675620838173</v>
      </c>
      <c r="C81" s="44">
        <f t="shared" si="44"/>
        <v>8.432535087633287</v>
      </c>
      <c r="D81" s="49">
        <f t="shared" si="44"/>
        <v>0.1075125080193029</v>
      </c>
      <c r="E81" s="49">
        <f t="shared" si="44"/>
        <v>0.80477943289247733</v>
      </c>
      <c r="F81" s="44">
        <f>IF(AND(F$5-D$5 &lt;&gt; 0,F29 &lt;&gt; 0,D29 &lt;&gt; 0),(EXP(LN(F29/D29)/(F$5-D$5))-1)*100,0)</f>
        <v>0.57181916718247461</v>
      </c>
      <c r="H81" s="40">
        <f t="shared" ref="H81:L84" si="45">(B29/B$28)*100</f>
        <v>12.185006090206613</v>
      </c>
      <c r="I81" s="40">
        <f t="shared" si="45"/>
        <v>11.895800499149752</v>
      </c>
      <c r="J81" s="40">
        <f t="shared" si="45"/>
        <v>14.291790124696938</v>
      </c>
      <c r="K81" s="40">
        <f t="shared" si="45"/>
        <v>14.073135891657914</v>
      </c>
      <c r="L81" s="40">
        <f t="shared" si="45"/>
        <v>15.616114478079099</v>
      </c>
    </row>
    <row r="82" spans="1:12" x14ac:dyDescent="0.2">
      <c r="A82" t="str">
        <f>A30</f>
        <v>52 Skilled metal, electrical and electronic trades</v>
      </c>
      <c r="B82" s="49">
        <f t="shared" si="44"/>
        <v>-0.18767525744552982</v>
      </c>
      <c r="C82" s="44">
        <f t="shared" si="44"/>
        <v>-10.452987831621741</v>
      </c>
      <c r="D82" s="49">
        <f t="shared" si="44"/>
        <v>-0.2084345765369533</v>
      </c>
      <c r="E82" s="49">
        <f t="shared" si="44"/>
        <v>-0.45977956562621713</v>
      </c>
      <c r="F82" s="44">
        <f>IF(AND(F$5-D$5 &lt;&gt; 0,F30 &lt;&gt; 0,D30 &lt;&gt; 0),(EXP(LN(F30/D30)/(F$5-D$5))-1)*100,0)</f>
        <v>-0.37606832173688876</v>
      </c>
      <c r="H82" s="40">
        <f t="shared" si="45"/>
        <v>38.460028298878029</v>
      </c>
      <c r="I82" s="40">
        <f t="shared" si="45"/>
        <v>37.606181593682884</v>
      </c>
      <c r="J82" s="40">
        <f t="shared" si="45"/>
        <v>37.311583851194044</v>
      </c>
      <c r="K82" s="40">
        <f t="shared" si="45"/>
        <v>36.16460808736305</v>
      </c>
      <c r="L82" s="40">
        <f t="shared" si="45"/>
        <v>35.370452063150928</v>
      </c>
    </row>
    <row r="83" spans="1:12" x14ac:dyDescent="0.2">
      <c r="A83" t="str">
        <f>A31</f>
        <v>53 Skilled construction and building trades</v>
      </c>
      <c r="B83" s="49">
        <f t="shared" si="44"/>
        <v>2.0221861293843402</v>
      </c>
      <c r="C83" s="44">
        <f t="shared" si="44"/>
        <v>-18.83101415894507</v>
      </c>
      <c r="D83" s="49">
        <f t="shared" si="44"/>
        <v>1.3150447482187966</v>
      </c>
      <c r="E83" s="49">
        <f t="shared" si="44"/>
        <v>-0.33039888666472894</v>
      </c>
      <c r="F83" s="44">
        <f>IF(AND(F$5-D$5 &lt;&gt; 0,F31 &lt;&gt; 0,D31 &lt;&gt; 0),(EXP(LN(F31/D31)/(F$5-D$5))-1)*100,0)</f>
        <v>0.21509141784998853</v>
      </c>
      <c r="H83" s="40">
        <f t="shared" si="45"/>
        <v>31.797784716961186</v>
      </c>
      <c r="I83" s="40">
        <f t="shared" si="45"/>
        <v>33.938162265440944</v>
      </c>
      <c r="J83" s="40">
        <f t="shared" si="45"/>
        <v>30.521915656293547</v>
      </c>
      <c r="K83" s="40">
        <f t="shared" si="45"/>
        <v>31.911880116079487</v>
      </c>
      <c r="L83" s="40">
        <f t="shared" si="45"/>
        <v>31.619169548541581</v>
      </c>
    </row>
    <row r="84" spans="1:12" x14ac:dyDescent="0.2">
      <c r="A84" t="str">
        <f>A32</f>
        <v>54 Textiles, printing and other skilled trades</v>
      </c>
      <c r="B84" s="49">
        <f t="shared" si="44"/>
        <v>-1.0827117936638486</v>
      </c>
      <c r="C84" s="44">
        <f t="shared" si="44"/>
        <v>-2.5797767368608726</v>
      </c>
      <c r="D84" s="49">
        <f t="shared" si="44"/>
        <v>0.38931488255116165</v>
      </c>
      <c r="E84" s="49">
        <f t="shared" si="44"/>
        <v>-0.49640259492254035</v>
      </c>
      <c r="F84" s="44">
        <f>IF(AND(F$5-D$5 &lt;&gt; 0,F32 &lt;&gt; 0,D32 &lt;&gt; 0),(EXP(LN(F32/D32)/(F$5-D$5))-1)*100,0)</f>
        <v>-0.20203513940745266</v>
      </c>
      <c r="H84" s="40">
        <f t="shared" si="45"/>
        <v>17.557180893954172</v>
      </c>
      <c r="I84" s="40">
        <f t="shared" si="45"/>
        <v>16.559855641726422</v>
      </c>
      <c r="J84" s="40">
        <f t="shared" si="45"/>
        <v>17.874710367815467</v>
      </c>
      <c r="K84" s="40">
        <f t="shared" si="45"/>
        <v>17.850375904899547</v>
      </c>
      <c r="L84" s="40">
        <f t="shared" si="45"/>
        <v>17.394263910228396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1.1555583675852743</v>
      </c>
      <c r="C86" s="44">
        <f t="shared" si="46"/>
        <v>-5.7706412982732598</v>
      </c>
      <c r="D86" s="44">
        <f t="shared" si="46"/>
        <v>1.7369807576777418</v>
      </c>
      <c r="E86" s="44">
        <f t="shared" si="46"/>
        <v>0.93844795391755387</v>
      </c>
      <c r="F86" s="44">
        <f>IF(AND(F$5-D$5 &lt;&gt; 0,F34 &lt;&gt; 0,D34 &lt;&gt; 0),(EXP(LN(F34/D34)/(F$5-D$5))-1)*100,0)</f>
        <v>1.2039267059391623</v>
      </c>
      <c r="H86" s="44">
        <f>(B34/B$51)*100</f>
        <v>9.2779905253584172</v>
      </c>
      <c r="I86" s="44">
        <f>(C34/C$51)*100</f>
        <v>9.194458193265044</v>
      </c>
      <c r="J86" s="44">
        <f>(D34/D$51)*100</f>
        <v>8.7258089204173341</v>
      </c>
      <c r="K86" s="44">
        <f>(E34/E$51)*100</f>
        <v>9.1626614772276067</v>
      </c>
      <c r="L86" s="44">
        <f>(F34/F$51)*100</f>
        <v>9.6011199349624494</v>
      </c>
    </row>
    <row r="87" spans="1:12" x14ac:dyDescent="0.2">
      <c r="A87" t="str">
        <f>A35</f>
        <v>61 Caring personal service occupations</v>
      </c>
      <c r="B87" s="49">
        <f t="shared" si="46"/>
        <v>0.70281915346437351</v>
      </c>
      <c r="C87" s="44">
        <f t="shared" si="46"/>
        <v>-4.1974436499488066</v>
      </c>
      <c r="D87" s="49">
        <f t="shared" si="46"/>
        <v>1.8107181214235712</v>
      </c>
      <c r="E87" s="49">
        <f t="shared" si="46"/>
        <v>0.96130622760499662</v>
      </c>
      <c r="F87" s="44">
        <f>IF(AND(F$5-D$5 &lt;&gt; 0,F35 &lt;&gt; 0,D35 &lt;&gt; 0),(EXP(LN(F35/D35)/(F$5-D$5))-1)*100,0)</f>
        <v>1.2436531819955077</v>
      </c>
      <c r="H87" s="40">
        <f t="shared" ref="H87:L89" si="47">(B35/B$34)*100</f>
        <v>75.876934604705298</v>
      </c>
      <c r="I87" s="40">
        <f t="shared" si="47"/>
        <v>74.527625636937927</v>
      </c>
      <c r="J87" s="40">
        <f t="shared" si="47"/>
        <v>75.771894801056604</v>
      </c>
      <c r="K87" s="40">
        <f t="shared" si="47"/>
        <v>76.046884517540775</v>
      </c>
      <c r="L87" s="40">
        <f t="shared" si="47"/>
        <v>76.219274031699996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2.8274052461226162</v>
      </c>
      <c r="C88" s="44">
        <f t="shared" si="46"/>
        <v>-11.688034155968474</v>
      </c>
      <c r="D88" s="49">
        <f t="shared" si="46"/>
        <v>1.7549528184319652</v>
      </c>
      <c r="E88" s="49">
        <f t="shared" si="46"/>
        <v>0.88169031776406115</v>
      </c>
      <c r="F88" s="44">
        <f>IF(AND(F$5-D$5 &lt;&gt; 0,F36 &lt;&gt; 0,D36 &lt;&gt; 0),(EXP(LN(F36/D36)/(F$5-D$5))-1)*100,0)</f>
        <v>1.1719419201296599</v>
      </c>
      <c r="H88" s="40">
        <f t="shared" si="47"/>
        <v>23.149695815970102</v>
      </c>
      <c r="I88" s="40">
        <f t="shared" si="47"/>
        <v>24.718481615152896</v>
      </c>
      <c r="J88" s="40">
        <f t="shared" si="47"/>
        <v>23.166216285346554</v>
      </c>
      <c r="K88" s="40">
        <f t="shared" si="47"/>
        <v>23.186685330417525</v>
      </c>
      <c r="L88" s="40">
        <f t="shared" si="47"/>
        <v>23.056636129866341</v>
      </c>
    </row>
    <row r="89" spans="1:12" x14ac:dyDescent="0.2">
      <c r="A89" t="str">
        <f>A37</f>
        <v>63 Community and civil enforcement occupations</v>
      </c>
      <c r="B89" s="49">
        <f t="shared" si="46"/>
        <v>-5.1040449864064747</v>
      </c>
      <c r="C89" s="44">
        <f t="shared" si="46"/>
        <v>32.725923704944137</v>
      </c>
      <c r="D89" s="49">
        <f t="shared" si="46"/>
        <v>-4.6858138386586585</v>
      </c>
      <c r="E89" s="49">
        <f t="shared" si="46"/>
        <v>0.36646074536137441</v>
      </c>
      <c r="F89" s="44">
        <f>IF(AND(F$5-D$5 &lt;&gt; 0,F37 &lt;&gt; 0,D37 &lt;&gt; 0),(EXP(LN(F37/D37)/(F$5-D$5))-1)*100,0)</f>
        <v>-1.3467066671262184</v>
      </c>
      <c r="H89" s="40">
        <f t="shared" si="47"/>
        <v>0.973369579324603</v>
      </c>
      <c r="I89" s="40">
        <f t="shared" si="47"/>
        <v>0.75389274790917815</v>
      </c>
      <c r="J89" s="40">
        <f t="shared" si="47"/>
        <v>1.0618889135968475</v>
      </c>
      <c r="K89" s="40">
        <f t="shared" si="47"/>
        <v>0.76643015204169285</v>
      </c>
      <c r="L89" s="40">
        <f t="shared" si="47"/>
        <v>0.72408983843366881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-0.69749423760596674</v>
      </c>
      <c r="C91" s="44">
        <f t="shared" si="48"/>
        <v>0.78653615640411623</v>
      </c>
      <c r="D91" s="44">
        <f t="shared" si="48"/>
        <v>0.12540753382837</v>
      </c>
      <c r="E91" s="44">
        <f t="shared" si="48"/>
        <v>-0.14230833104625917</v>
      </c>
      <c r="F91" s="44">
        <f t="shared" ref="F91:F93" si="49">IF(AND(F$5-D$5 &lt;&gt; 0,F39 &lt;&gt; 0,D39 &lt;&gt; 0),(EXP(LN(F39/D39)/(F$5-D$5))-1)*100,0)</f>
        <v>-5.3149339658098427E-2</v>
      </c>
      <c r="H91" s="44">
        <f>(B39/B$51)*100</f>
        <v>9.3318215362488033</v>
      </c>
      <c r="I91" s="44">
        <f>(C39/C$51)*100</f>
        <v>8.5885622050551635</v>
      </c>
      <c r="J91" s="44">
        <f>(D39/D$51)*100</f>
        <v>8.7179887788077384</v>
      </c>
      <c r="K91" s="44">
        <f>(E39/E$51)*100</f>
        <v>8.4520003773525616</v>
      </c>
      <c r="L91" s="44">
        <f>(F39/F$51)*100</f>
        <v>7.952593070368069</v>
      </c>
    </row>
    <row r="92" spans="1:12" s="30" customFormat="1" x14ac:dyDescent="0.2">
      <c r="A92" t="str">
        <f>A40</f>
        <v>71 Sales occupations</v>
      </c>
      <c r="B92" s="49">
        <f t="shared" si="48"/>
        <v>-1.167992149883379</v>
      </c>
      <c r="C92" s="44">
        <f t="shared" si="48"/>
        <v>-6.1139682444200094E-2</v>
      </c>
      <c r="D92" s="49">
        <f t="shared" si="48"/>
        <v>-1.2598783045803641</v>
      </c>
      <c r="E92" s="49">
        <f t="shared" si="48"/>
        <v>-0.63537227681850217</v>
      </c>
      <c r="F92" s="44">
        <f t="shared" si="49"/>
        <v>-0.8439785948252676</v>
      </c>
      <c r="G92"/>
      <c r="H92" s="40">
        <f>(B40/B$34)*100</f>
        <v>83.341326248722751</v>
      </c>
      <c r="I92" s="40">
        <f t="shared" ref="H92:L93" si="50">(C40/C$34)*100</f>
        <v>75.943721376394365</v>
      </c>
      <c r="J92" s="40">
        <f t="shared" si="50"/>
        <v>80.545268132996128</v>
      </c>
      <c r="K92" s="40">
        <f t="shared" si="50"/>
        <v>69.360800630611266</v>
      </c>
      <c r="L92" s="40">
        <f t="shared" si="50"/>
        <v>59.274236486453667</v>
      </c>
    </row>
    <row r="93" spans="1:12" s="30" customFormat="1" x14ac:dyDescent="0.2">
      <c r="A93" t="str">
        <f>A41</f>
        <v>72 Customer service occupations</v>
      </c>
      <c r="B93" s="49">
        <f t="shared" si="48"/>
        <v>1.487811957525853</v>
      </c>
      <c r="C93" s="44">
        <f t="shared" si="48"/>
        <v>4.4722041357397879</v>
      </c>
      <c r="D93" s="49">
        <f t="shared" si="48"/>
        <v>5.1908550283492616</v>
      </c>
      <c r="E93" s="49">
        <f t="shared" si="48"/>
        <v>1.231224957757826</v>
      </c>
      <c r="F93" s="44">
        <f t="shared" si="49"/>
        <v>2.5342572584746037</v>
      </c>
      <c r="G93"/>
      <c r="H93" s="40">
        <f t="shared" si="50"/>
        <v>17.238874935394183</v>
      </c>
      <c r="I93" s="40">
        <f t="shared" si="50"/>
        <v>17.466483167754848</v>
      </c>
      <c r="J93" s="40">
        <f t="shared" si="50"/>
        <v>19.365111045817919</v>
      </c>
      <c r="K93" s="40">
        <f t="shared" si="50"/>
        <v>22.8831439738982</v>
      </c>
      <c r="L93" s="40">
        <f t="shared" si="50"/>
        <v>23.555611742071466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0.98175391865782391</v>
      </c>
      <c r="C95" s="44">
        <f t="shared" si="51"/>
        <v>-10.767620885751461</v>
      </c>
      <c r="D95" s="44">
        <f t="shared" si="51"/>
        <v>2.3883070545419161</v>
      </c>
      <c r="E95" s="44">
        <f t="shared" si="51"/>
        <v>-3.1662255932107808E-2</v>
      </c>
      <c r="F95" s="44">
        <f>IF(AND(F$5-D$5 &lt;&gt; 0,F43 &lt;&gt; 0,D43 &lt;&gt; 0),(EXP(LN(F43/D43)/(F$5-D$5))-1)*100,0)</f>
        <v>0.76857132244094739</v>
      </c>
      <c r="H95" s="44">
        <f>(B43/B$51)*100</f>
        <v>5.745365799785711</v>
      </c>
      <c r="I95" s="44">
        <f>(C43/C$51)*100</f>
        <v>5.654608400371302</v>
      </c>
      <c r="J95" s="44">
        <f>(D43/D$51)*100</f>
        <v>5.081808870114398</v>
      </c>
      <c r="K95" s="44">
        <f>(E43/E$51)*100</f>
        <v>5.5092420812383063</v>
      </c>
      <c r="L95" s="44">
        <f>(F43/F$51)*100</f>
        <v>5.2414396630248818</v>
      </c>
    </row>
    <row r="96" spans="1:12" x14ac:dyDescent="0.2">
      <c r="A96" t="str">
        <f>A44</f>
        <v>81 Process, plant and machine operatives</v>
      </c>
      <c r="B96" s="49">
        <f t="shared" si="51"/>
        <v>-0.31401138554021379</v>
      </c>
      <c r="C96" s="44">
        <f t="shared" si="51"/>
        <v>-11.934233258027893</v>
      </c>
      <c r="D96" s="49">
        <f t="shared" si="51"/>
        <v>3.9310224921004444</v>
      </c>
      <c r="E96" s="49">
        <f t="shared" si="51"/>
        <v>-0.22694316309098683</v>
      </c>
      <c r="F96" s="44">
        <f>IF(AND(F$5-D$5 &lt;&gt; 0,F44 &lt;&gt; 0,D44 &lt;&gt; 0),(EXP(LN(F44/D44)/(F$5-D$5))-1)*100,0)</f>
        <v>1.1402257940243743</v>
      </c>
      <c r="H96" s="40">
        <f>(B44/B$43)*100</f>
        <v>44.182731778573697</v>
      </c>
      <c r="I96" s="40">
        <f t="shared" ref="H96:L97" si="52">(C44/C$43)*100</f>
        <v>41.958253954580989</v>
      </c>
      <c r="J96" s="40">
        <f t="shared" si="52"/>
        <v>41.409697268449612</v>
      </c>
      <c r="K96" s="40">
        <f t="shared" si="52"/>
        <v>44.624796071333009</v>
      </c>
      <c r="L96" s="40">
        <f t="shared" si="52"/>
        <v>43.760705948913504</v>
      </c>
    </row>
    <row r="97" spans="1:12" x14ac:dyDescent="0.2">
      <c r="A97" t="str">
        <f>A45</f>
        <v>82 Transport and mobile machine drivers and operatives</v>
      </c>
      <c r="B97" s="49">
        <f t="shared" si="51"/>
        <v>1.9731610858361393</v>
      </c>
      <c r="C97" s="44">
        <f t="shared" si="51"/>
        <v>-9.9242792994348346</v>
      </c>
      <c r="D97" s="49">
        <f t="shared" si="51"/>
        <v>1.2391013570595355</v>
      </c>
      <c r="E97" s="49">
        <f t="shared" si="51"/>
        <v>0.12324645607639795</v>
      </c>
      <c r="F97" s="44">
        <f>IF(AND(F$5-D$5 &lt;&gt; 0,F45 &lt;&gt; 0,D45 &lt;&gt; 0),(EXP(LN(F45/D45)/(F$5-D$5))-1)*100,0)</f>
        <v>0.4938248048613314</v>
      </c>
      <c r="H97" s="40">
        <f t="shared" si="52"/>
        <v>55.817268221426296</v>
      </c>
      <c r="I97" s="40">
        <f t="shared" si="52"/>
        <v>58.041746045419018</v>
      </c>
      <c r="J97" s="40">
        <f t="shared" si="52"/>
        <v>58.590302731550381</v>
      </c>
      <c r="K97" s="40">
        <f t="shared" si="52"/>
        <v>55.375203928666991</v>
      </c>
      <c r="L97" s="40">
        <f t="shared" si="52"/>
        <v>56.23929405108651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-0.41721787033892621</v>
      </c>
      <c r="C99" s="44">
        <f t="shared" si="53"/>
        <v>-6.8261525022817455</v>
      </c>
      <c r="D99" s="44">
        <f t="shared" si="53"/>
        <v>0.54610128305359051</v>
      </c>
      <c r="E99" s="44">
        <f t="shared" si="53"/>
        <v>-0.36114220365951466</v>
      </c>
      <c r="F99" s="44">
        <f>IF(AND(F$5-D$5 &lt;&gt; 0,F47 &lt;&gt; 0,D47 &lt;&gt; 0),(EXP(LN(F47/D47)/(F$5-D$5))-1)*100,0)</f>
        <v>-5.9640953132711338E-2</v>
      </c>
      <c r="H99" s="44">
        <f>(B47/B$51)*100</f>
        <v>11.140968437735935</v>
      </c>
      <c r="I99" s="44">
        <f>(C47/C$51)*100</f>
        <v>10.369866761754034</v>
      </c>
      <c r="J99" s="44">
        <f>(D47/D$51)*100</f>
        <v>9.7310684276624553</v>
      </c>
      <c r="K99" s="44">
        <f>(E47/E$51)*100</f>
        <v>9.6340394692560434</v>
      </c>
      <c r="L99" s="44">
        <f>(F47/F$51)*100</f>
        <v>8.8680850949180936</v>
      </c>
    </row>
    <row r="100" spans="1:12" x14ac:dyDescent="0.2">
      <c r="A100" t="str">
        <f>A48</f>
        <v>91 Elementary trades and related occupations</v>
      </c>
      <c r="B100" s="49">
        <f t="shared" si="53"/>
        <v>-2.5257184562761603</v>
      </c>
      <c r="C100" s="44">
        <f t="shared" si="53"/>
        <v>-9.7655778547298677</v>
      </c>
      <c r="D100" s="49">
        <f t="shared" si="53"/>
        <v>-2.6027422174589754</v>
      </c>
      <c r="E100" s="49">
        <f t="shared" si="53"/>
        <v>-0.31002619986825186</v>
      </c>
      <c r="F100" s="44">
        <f>IF(AND(F$5-D$5 &lt;&gt; 0,F48 &lt;&gt; 0,D48 &lt;&gt; 0),(EXP(LN(F48/D48)/(F$5-D$5))-1)*100,0)</f>
        <v>-1.0801996681204407</v>
      </c>
      <c r="H100" s="40">
        <f t="shared" ref="H100:L101" si="54">(B48/B$47)*100</f>
        <v>16.169309250358136</v>
      </c>
      <c r="I100" s="40">
        <f t="shared" si="54"/>
        <v>14.842758356238436</v>
      </c>
      <c r="J100" s="40">
        <f t="shared" si="54"/>
        <v>14.374502709570447</v>
      </c>
      <c r="K100" s="40">
        <f t="shared" si="54"/>
        <v>12.260277496399057</v>
      </c>
      <c r="L100" s="40">
        <f t="shared" si="54"/>
        <v>12.323319681991913</v>
      </c>
    </row>
    <row r="101" spans="1:12" x14ac:dyDescent="0.2">
      <c r="A101" t="str">
        <f>A49</f>
        <v>92 Elementary administration and service occupations</v>
      </c>
      <c r="B101" s="49">
        <f t="shared" si="53"/>
        <v>-2.5580612172626527E-2</v>
      </c>
      <c r="C101" s="44">
        <f t="shared" si="53"/>
        <v>-6.3138158017213559</v>
      </c>
      <c r="D101" s="49">
        <f t="shared" si="53"/>
        <v>1.0377962656975992</v>
      </c>
      <c r="E101" s="49">
        <f t="shared" si="53"/>
        <v>-0.36830370713778482</v>
      </c>
      <c r="F101" s="44">
        <f>IF(AND(F$5-D$5 &lt;&gt; 0,F49 &lt;&gt; 0,D49 &lt;&gt; 0),(EXP(LN(F49/D49)/(F$5-D$5))-1)*100,0)</f>
        <v>9.8208492962092997E-2</v>
      </c>
      <c r="H101" s="40">
        <f t="shared" si="54"/>
        <v>83.83069074964186</v>
      </c>
      <c r="I101" s="40">
        <f t="shared" si="54"/>
        <v>85.157241643761566</v>
      </c>
      <c r="J101" s="40">
        <f t="shared" si="54"/>
        <v>85.625497290429564</v>
      </c>
      <c r="K101" s="40">
        <f t="shared" si="54"/>
        <v>87.739722503600944</v>
      </c>
      <c r="L101" s="40">
        <f t="shared" si="54"/>
        <v>87.676680318008081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1.3845311799311588</v>
      </c>
      <c r="C103" s="206">
        <f t="shared" ref="C103" si="56">IF(AND(D$5-C$5 &lt;&gt; 0,D51 &lt;&gt; 0,C51 &lt;&gt; 0),(EXP(LN(D51/C51)/(D$5-C$5))-1)*100,0)</f>
        <v>-0.70973280953247064</v>
      </c>
      <c r="D103" s="50">
        <f>IF(AND(E$5-D$5 &lt;&gt; 0,E51 &lt;&gt; 0,D51 &lt;&gt; 0),(EXP(LN(E51/D51)/(E$5-D$5))-1)*100,0)</f>
        <v>0.74781971914583689</v>
      </c>
      <c r="E103" s="50">
        <f>IF(AND(F$5-E$5 &lt;&gt; 0,F51 &lt;&gt; 0,E51 &lt;&gt; 0),(EXP(LN(F51/E51)/(F$5-E$5))-1)*100,0)</f>
        <v>0.46773174586265398</v>
      </c>
      <c r="F103" s="206">
        <f>IF(AND(F$5-D$5 &lt;&gt; 0,F51 &lt;&gt; 0,D51 &lt;&gt; 0),(EXP(LN(F51/D51)/(F$5-D$5))-1)*100,0)</f>
        <v>0.56100777769414467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6.8763812905171173</v>
      </c>
      <c r="C9" s="330">
        <v>17.683556211126842</v>
      </c>
      <c r="D9" s="330">
        <f>SUM(B9:C9)</f>
        <v>24.559937501643958</v>
      </c>
      <c r="E9" s="331"/>
      <c r="F9" s="330">
        <v>9.9438872299161236</v>
      </c>
      <c r="G9" s="330">
        <v>20.121855070157363</v>
      </c>
      <c r="H9" s="330">
        <f>SUM(F9:G9)</f>
        <v>30.065742300073488</v>
      </c>
      <c r="I9" s="331"/>
      <c r="J9" s="330">
        <v>11.450376572368054</v>
      </c>
      <c r="K9" s="330">
        <v>19.335703019813081</v>
      </c>
      <c r="L9" s="330">
        <f>SUM(J9:K9)</f>
        <v>30.786079592181135</v>
      </c>
      <c r="M9" s="236"/>
      <c r="N9" s="328">
        <f>IF(B9&gt;0,(EXP(LN(F9/B9)/($F$6-$B$6))-1)*100,0)</f>
        <v>7.6562500424789404</v>
      </c>
      <c r="O9" s="328">
        <f>IF(F9&gt;0,(EXP(LN(J9/F9)/($J$6-$F$6))-1)*100,0)</f>
        <v>0.94486663919624014</v>
      </c>
      <c r="P9" s="328"/>
      <c r="Q9" s="328">
        <f>IF(C9&gt;0,(EXP(LN(G9/C9)/($F$6-$B$6))-1)*100,0)</f>
        <v>2.6170869368785654</v>
      </c>
      <c r="R9" s="328">
        <f>IF(G9&gt;0,(EXP(LN(K9/G9)/($J$6-$F$6))-1)*100,0)</f>
        <v>-0.26533574033336116</v>
      </c>
      <c r="S9" s="327"/>
      <c r="T9" s="328">
        <f>IF(D9&gt;0,(EXP(LN(H9/D9)/($F$6-$B$6))-1)*100,0)</f>
        <v>4.1283375300241065</v>
      </c>
      <c r="U9" s="328">
        <f>IF(H9&gt;0,(EXP(LN(L9/H9)/($J$6-$F$6))-1)*100,0)</f>
        <v>0.1579661852982861</v>
      </c>
    </row>
    <row r="10" spans="1:21" x14ac:dyDescent="0.2">
      <c r="A10" s="329" t="str">
        <f>name!D5</f>
        <v>12 Other managers and proprietors</v>
      </c>
      <c r="B10" s="330">
        <v>4.9931251655481939</v>
      </c>
      <c r="C10" s="330">
        <v>8.1231937009517932</v>
      </c>
      <c r="D10" s="330">
        <f t="shared" ref="D10:D33" si="0">SUM(B10:C10)</f>
        <v>13.116318866499988</v>
      </c>
      <c r="E10" s="331"/>
      <c r="F10" s="330">
        <v>6.0000803516282817</v>
      </c>
      <c r="G10" s="330">
        <v>8.6002605709820568</v>
      </c>
      <c r="H10" s="330">
        <f t="shared" ref="H10:H33" si="1">SUM(F10:G10)</f>
        <v>14.600340922610339</v>
      </c>
      <c r="I10" s="331"/>
      <c r="J10" s="330">
        <v>7.8140055337975607</v>
      </c>
      <c r="K10" s="330">
        <v>12.7538533296149</v>
      </c>
      <c r="L10" s="330">
        <f t="shared" ref="L10:L33" si="2">SUM(J10:K10)</f>
        <v>20.567858863412461</v>
      </c>
      <c r="M10" s="236"/>
      <c r="N10" s="328">
        <f t="shared" ref="N10:N36" si="3">IF(B10&gt;0,(EXP(LN(F10/B10)/($F$6-$B$6))-1)*100,0)</f>
        <v>3.7425509355367037</v>
      </c>
      <c r="O10" s="328">
        <f t="shared" ref="O10:O34" si="4">IF(F10&gt;0,(EXP(LN(J10/F10)/($J$6-$F$6))-1)*100,0)</f>
        <v>1.7765620392988568</v>
      </c>
      <c r="P10" s="328"/>
      <c r="Q10" s="328">
        <f t="shared" ref="Q10:Q34" si="5">IF(C10&gt;0,(EXP(LN(G10/C10)/($F$6-$B$6))-1)*100,0)</f>
        <v>1.1479208598969226</v>
      </c>
      <c r="R10" s="328">
        <f t="shared" ref="R10:R34" si="6">IF(G10&gt;0,(EXP(LN(K10/G10)/($J$6-$F$6))-1)*100,0)</f>
        <v>2.6617478284967078</v>
      </c>
      <c r="S10" s="327"/>
      <c r="T10" s="328">
        <f t="shared" ref="T10:T34" si="7">IF(D10&gt;0,(EXP(LN(H10/D10)/($F$6-$B$6))-1)*100,0)</f>
        <v>2.1668976812316165</v>
      </c>
      <c r="U10" s="328">
        <f t="shared" ref="U10:U34" si="8">IF(H10&gt;0,(EXP(LN(L10/H10)/($J$6-$F$6))-1)*100,0)</f>
        <v>2.3108609091462284</v>
      </c>
    </row>
    <row r="11" spans="1:21" x14ac:dyDescent="0.2">
      <c r="A11" s="329" t="str">
        <f>name!D6</f>
        <v>21 Science, research, engineering and technology professionals</v>
      </c>
      <c r="B11" s="330">
        <v>3.6548553506755326</v>
      </c>
      <c r="C11" s="330">
        <v>16.940388961704151</v>
      </c>
      <c r="D11" s="330">
        <f t="shared" si="0"/>
        <v>20.595244312379684</v>
      </c>
      <c r="E11" s="331"/>
      <c r="F11" s="330">
        <v>5.0729691137937802</v>
      </c>
      <c r="G11" s="330">
        <v>18.876294199666983</v>
      </c>
      <c r="H11" s="330">
        <f t="shared" si="1"/>
        <v>23.949263313460762</v>
      </c>
      <c r="I11" s="331"/>
      <c r="J11" s="330">
        <v>7.3175550978647497</v>
      </c>
      <c r="K11" s="330">
        <v>21.199138217473859</v>
      </c>
      <c r="L11" s="330">
        <f t="shared" si="2"/>
        <v>28.516693315338607</v>
      </c>
      <c r="M11" s="236"/>
      <c r="N11" s="328">
        <f t="shared" si="3"/>
        <v>6.7771696865732256</v>
      </c>
      <c r="O11" s="328">
        <f t="shared" si="4"/>
        <v>2.4724025848051889</v>
      </c>
      <c r="P11" s="328"/>
      <c r="Q11" s="328">
        <f t="shared" si="5"/>
        <v>2.1877112020992406</v>
      </c>
      <c r="R11" s="328">
        <f t="shared" si="6"/>
        <v>0.77669186421236436</v>
      </c>
      <c r="S11" s="327"/>
      <c r="T11" s="328">
        <f t="shared" si="7"/>
        <v>3.0635368520887996</v>
      </c>
      <c r="U11" s="328">
        <f t="shared" si="8"/>
        <v>1.1704776495805591</v>
      </c>
    </row>
    <row r="12" spans="1:21" x14ac:dyDescent="0.2">
      <c r="A12" s="329" t="str">
        <f>name!D7</f>
        <v>22 Health professionals</v>
      </c>
      <c r="B12" s="330">
        <v>10.239446124743699</v>
      </c>
      <c r="C12" s="330">
        <v>3.7842359038743765</v>
      </c>
      <c r="D12" s="330">
        <f t="shared" si="0"/>
        <v>14.023682028618076</v>
      </c>
      <c r="E12" s="331"/>
      <c r="F12" s="330">
        <v>11.514467192577269</v>
      </c>
      <c r="G12" s="330">
        <v>4.6880284272085539</v>
      </c>
      <c r="H12" s="330">
        <f t="shared" si="1"/>
        <v>16.202495619785822</v>
      </c>
      <c r="I12" s="331"/>
      <c r="J12" s="330">
        <v>14.451435691855098</v>
      </c>
      <c r="K12" s="330">
        <v>5.9895539934301487</v>
      </c>
      <c r="L12" s="330">
        <f t="shared" si="2"/>
        <v>20.440989685285246</v>
      </c>
      <c r="M12" s="236"/>
      <c r="N12" s="328">
        <f t="shared" si="3"/>
        <v>2.3748966377746816</v>
      </c>
      <c r="O12" s="328">
        <f t="shared" si="4"/>
        <v>1.5261248370480152</v>
      </c>
      <c r="P12" s="328"/>
      <c r="Q12" s="328">
        <f t="shared" si="5"/>
        <v>4.376422400004798</v>
      </c>
      <c r="R12" s="328">
        <f t="shared" si="6"/>
        <v>1.6467779050125753</v>
      </c>
      <c r="S12" s="327"/>
      <c r="T12" s="328">
        <f t="shared" si="7"/>
        <v>2.9304736692423505</v>
      </c>
      <c r="U12" s="328">
        <f t="shared" si="8"/>
        <v>1.5612413382612766</v>
      </c>
    </row>
    <row r="13" spans="1:21" x14ac:dyDescent="0.2">
      <c r="A13" s="329" t="str">
        <f>name!D8</f>
        <v>23 Teaching and other educational professionals</v>
      </c>
      <c r="B13" s="330">
        <v>9.9178015302372042</v>
      </c>
      <c r="C13" s="330">
        <v>5.4095516301924667</v>
      </c>
      <c r="D13" s="330">
        <f t="shared" si="0"/>
        <v>15.32735316042967</v>
      </c>
      <c r="E13" s="331"/>
      <c r="F13" s="330">
        <v>12.229198057147908</v>
      </c>
      <c r="G13" s="330">
        <v>5.6251706799007364</v>
      </c>
      <c r="H13" s="330">
        <f t="shared" si="1"/>
        <v>17.854368737048645</v>
      </c>
      <c r="I13" s="331"/>
      <c r="J13" s="330">
        <v>14.216890505238263</v>
      </c>
      <c r="K13" s="330">
        <v>6.8660451917263643</v>
      </c>
      <c r="L13" s="330">
        <f t="shared" si="2"/>
        <v>21.082935696964626</v>
      </c>
      <c r="M13" s="236"/>
      <c r="N13" s="328">
        <f t="shared" si="3"/>
        <v>4.2789172368666639</v>
      </c>
      <c r="O13" s="328">
        <f t="shared" si="4"/>
        <v>1.0090863106347658</v>
      </c>
      <c r="P13" s="328"/>
      <c r="Q13" s="328">
        <f t="shared" si="5"/>
        <v>0.78476484885841025</v>
      </c>
      <c r="R13" s="328">
        <f t="shared" si="6"/>
        <v>1.3377825385495035</v>
      </c>
      <c r="S13" s="327"/>
      <c r="T13" s="328">
        <f t="shared" si="7"/>
        <v>3.0992407704558911</v>
      </c>
      <c r="U13" s="328">
        <f t="shared" si="8"/>
        <v>1.1142672445209501</v>
      </c>
    </row>
    <row r="14" spans="1:21" x14ac:dyDescent="0.2">
      <c r="A14" s="329" t="str">
        <f>name!D9</f>
        <v>24 Business, media and public service professionals</v>
      </c>
      <c r="B14" s="330">
        <v>7.9871688233254163</v>
      </c>
      <c r="C14" s="330">
        <v>13.082056082044897</v>
      </c>
      <c r="D14" s="330">
        <f t="shared" si="0"/>
        <v>21.069224905370312</v>
      </c>
      <c r="E14" s="331"/>
      <c r="F14" s="330">
        <v>11.720775373173392</v>
      </c>
      <c r="G14" s="330">
        <v>15.354045459360455</v>
      </c>
      <c r="H14" s="330">
        <f t="shared" si="1"/>
        <v>27.074820832533845</v>
      </c>
      <c r="I14" s="331"/>
      <c r="J14" s="330">
        <v>15.382851421749262</v>
      </c>
      <c r="K14" s="330">
        <v>19.210459401212706</v>
      </c>
      <c r="L14" s="330">
        <f t="shared" si="2"/>
        <v>34.593310822961968</v>
      </c>
      <c r="M14" s="236"/>
      <c r="N14" s="328">
        <f t="shared" si="3"/>
        <v>7.9723852834078013</v>
      </c>
      <c r="O14" s="328">
        <f t="shared" si="4"/>
        <v>1.8291300490706153</v>
      </c>
      <c r="P14" s="328"/>
      <c r="Q14" s="328">
        <f t="shared" si="5"/>
        <v>3.254589180270262</v>
      </c>
      <c r="R14" s="328">
        <f t="shared" si="6"/>
        <v>1.5050529082816233</v>
      </c>
      <c r="S14" s="327"/>
      <c r="T14" s="328">
        <f t="shared" si="7"/>
        <v>5.1437364876652625</v>
      </c>
      <c r="U14" s="328">
        <f t="shared" si="8"/>
        <v>1.6471257028899844</v>
      </c>
    </row>
    <row r="15" spans="1:21" x14ac:dyDescent="0.2">
      <c r="A15" s="329" t="str">
        <f>name!D10</f>
        <v>31 Science, engineering and technology associate professionals</v>
      </c>
      <c r="B15" s="330">
        <v>1.5880019612941643</v>
      </c>
      <c r="C15" s="330">
        <v>4.4403961777555212</v>
      </c>
      <c r="D15" s="330">
        <f t="shared" si="0"/>
        <v>6.0283981390496857</v>
      </c>
      <c r="E15" s="331"/>
      <c r="F15" s="330">
        <v>2.2104998061186585</v>
      </c>
      <c r="G15" s="330">
        <v>5.6349497561016451</v>
      </c>
      <c r="H15" s="330">
        <f t="shared" si="1"/>
        <v>7.8454495622203035</v>
      </c>
      <c r="I15" s="331"/>
      <c r="J15" s="330">
        <v>2.750060315589026</v>
      </c>
      <c r="K15" s="330">
        <v>4.7536829602596207</v>
      </c>
      <c r="L15" s="330">
        <f t="shared" si="2"/>
        <v>7.5037432758486471</v>
      </c>
      <c r="M15" s="236"/>
      <c r="N15" s="328">
        <f t="shared" si="3"/>
        <v>6.8385264175491622</v>
      </c>
      <c r="O15" s="328">
        <f t="shared" si="4"/>
        <v>1.4666797073974669</v>
      </c>
      <c r="P15" s="328"/>
      <c r="Q15" s="328">
        <f t="shared" si="5"/>
        <v>4.8802383302191998</v>
      </c>
      <c r="R15" s="328">
        <f t="shared" si="6"/>
        <v>-1.1273871754710507</v>
      </c>
      <c r="S15" s="327"/>
      <c r="T15" s="328">
        <f t="shared" si="7"/>
        <v>5.4103320811293543</v>
      </c>
      <c r="U15" s="328">
        <f t="shared" si="8"/>
        <v>-0.29643769081085791</v>
      </c>
    </row>
    <row r="16" spans="1:21" x14ac:dyDescent="0.2">
      <c r="A16" s="329" t="str">
        <f>name!D11</f>
        <v>32 Health and social care associate professionals</v>
      </c>
      <c r="B16" s="330">
        <v>4.7396503263112111</v>
      </c>
      <c r="C16" s="330">
        <v>1.5106489134872216</v>
      </c>
      <c r="D16" s="330">
        <f t="shared" si="0"/>
        <v>6.2502992397984327</v>
      </c>
      <c r="E16" s="331"/>
      <c r="F16" s="330">
        <v>5.3800030435275881</v>
      </c>
      <c r="G16" s="330">
        <v>1.6417696285667798</v>
      </c>
      <c r="H16" s="330">
        <f t="shared" si="1"/>
        <v>7.0217726720943681</v>
      </c>
      <c r="I16" s="331"/>
      <c r="J16" s="330">
        <v>6.4492010088396192</v>
      </c>
      <c r="K16" s="330">
        <v>1.7312724682987963</v>
      </c>
      <c r="L16" s="330">
        <f t="shared" si="2"/>
        <v>8.1804734771384151</v>
      </c>
      <c r="M16" s="236"/>
      <c r="N16" s="328">
        <f t="shared" si="3"/>
        <v>2.5669033776910766</v>
      </c>
      <c r="O16" s="328">
        <f t="shared" si="4"/>
        <v>1.2157799676127734</v>
      </c>
      <c r="P16" s="328"/>
      <c r="Q16" s="328">
        <f t="shared" si="5"/>
        <v>1.6786414603147337</v>
      </c>
      <c r="R16" s="328">
        <f t="shared" si="6"/>
        <v>0.35450667409373526</v>
      </c>
      <c r="S16" s="327"/>
      <c r="T16" s="328">
        <f t="shared" si="7"/>
        <v>2.3550302573817072</v>
      </c>
      <c r="U16" s="328">
        <f t="shared" si="8"/>
        <v>1.0234304408543782</v>
      </c>
    </row>
    <row r="17" spans="1:21" x14ac:dyDescent="0.2">
      <c r="A17" s="329" t="str">
        <f>name!D12</f>
        <v>33 Protective service occupations</v>
      </c>
      <c r="B17" s="330">
        <v>0.69412156370865241</v>
      </c>
      <c r="C17" s="330">
        <v>2.3004072210236504</v>
      </c>
      <c r="D17" s="330">
        <f t="shared" si="0"/>
        <v>2.994528784732303</v>
      </c>
      <c r="E17" s="331"/>
      <c r="F17" s="330">
        <v>0.86033872371741849</v>
      </c>
      <c r="G17" s="330">
        <v>2.3327307068602741</v>
      </c>
      <c r="H17" s="330">
        <f t="shared" si="1"/>
        <v>3.1930694305776925</v>
      </c>
      <c r="I17" s="331"/>
      <c r="J17" s="330">
        <v>1.4314008434562135</v>
      </c>
      <c r="K17" s="330">
        <v>2.8445779191508866</v>
      </c>
      <c r="L17" s="330">
        <f t="shared" si="2"/>
        <v>4.2759787626071004</v>
      </c>
      <c r="M17" s="236"/>
      <c r="N17" s="328">
        <f t="shared" si="3"/>
        <v>4.3870890276779262</v>
      </c>
      <c r="O17" s="328">
        <f t="shared" si="4"/>
        <v>3.4521338852554706</v>
      </c>
      <c r="P17" s="328"/>
      <c r="Q17" s="328">
        <f t="shared" si="5"/>
        <v>0.27945773033808408</v>
      </c>
      <c r="R17" s="328">
        <f t="shared" si="6"/>
        <v>1.3312846504692999</v>
      </c>
      <c r="S17" s="327"/>
      <c r="T17" s="328">
        <f t="shared" si="7"/>
        <v>1.2921930404666604</v>
      </c>
      <c r="U17" s="328">
        <f t="shared" si="8"/>
        <v>1.9659442073388433</v>
      </c>
    </row>
    <row r="18" spans="1:21" x14ac:dyDescent="0.2">
      <c r="A18" s="329" t="str">
        <f>name!D13</f>
        <v>34 Culture, media and sports occupations</v>
      </c>
      <c r="B18" s="330">
        <v>3.6895622105349029</v>
      </c>
      <c r="C18" s="330">
        <v>3.6516613823608317</v>
      </c>
      <c r="D18" s="330">
        <f t="shared" si="0"/>
        <v>7.3412235928957346</v>
      </c>
      <c r="E18" s="331"/>
      <c r="F18" s="330">
        <v>4.5649638801460144</v>
      </c>
      <c r="G18" s="330">
        <v>3.4450986715615022</v>
      </c>
      <c r="H18" s="330">
        <f t="shared" si="1"/>
        <v>8.0100625517075166</v>
      </c>
      <c r="I18" s="331"/>
      <c r="J18" s="330">
        <v>5.6085008989432206</v>
      </c>
      <c r="K18" s="330">
        <v>4.210370210219831</v>
      </c>
      <c r="L18" s="330">
        <f t="shared" si="2"/>
        <v>9.8188711091630516</v>
      </c>
      <c r="M18" s="236"/>
      <c r="N18" s="328">
        <f t="shared" si="3"/>
        <v>4.3500115852048715</v>
      </c>
      <c r="O18" s="328">
        <f t="shared" si="4"/>
        <v>1.3819475749585086</v>
      </c>
      <c r="P18" s="327"/>
      <c r="Q18" s="328">
        <f t="shared" si="5"/>
        <v>-1.157838680191825</v>
      </c>
      <c r="R18" s="328">
        <f t="shared" si="6"/>
        <v>1.3463023470310587</v>
      </c>
      <c r="S18" s="327"/>
      <c r="T18" s="328">
        <f t="shared" si="7"/>
        <v>1.7591548148782277</v>
      </c>
      <c r="U18" s="328">
        <f t="shared" si="8"/>
        <v>1.3666381945714123</v>
      </c>
    </row>
    <row r="19" spans="1:21" x14ac:dyDescent="0.2">
      <c r="A19" s="329" t="str">
        <f>name!D14</f>
        <v>35 Business and public service associate professionals</v>
      </c>
      <c r="B19" s="330">
        <v>9.7691744722786229</v>
      </c>
      <c r="C19" s="330">
        <v>12.348889967966819</v>
      </c>
      <c r="D19" s="330">
        <f t="shared" si="0"/>
        <v>22.11806444024544</v>
      </c>
      <c r="E19" s="331"/>
      <c r="F19" s="330">
        <v>11.457929349445376</v>
      </c>
      <c r="G19" s="330">
        <v>13.051616224939028</v>
      </c>
      <c r="H19" s="330">
        <f t="shared" si="1"/>
        <v>24.509545574384404</v>
      </c>
      <c r="I19" s="331"/>
      <c r="J19" s="330">
        <v>12.691274129355541</v>
      </c>
      <c r="K19" s="330">
        <v>12.098209755023271</v>
      </c>
      <c r="L19" s="330">
        <f t="shared" si="2"/>
        <v>24.789483884378811</v>
      </c>
      <c r="M19" s="236"/>
      <c r="N19" s="328">
        <f t="shared" si="3"/>
        <v>3.2403943632956844</v>
      </c>
      <c r="O19" s="328">
        <f t="shared" si="4"/>
        <v>0.68387898505608558</v>
      </c>
      <c r="P19" s="327"/>
      <c r="Q19" s="328">
        <f t="shared" si="5"/>
        <v>1.1130649186601893</v>
      </c>
      <c r="R19" s="328">
        <f t="shared" si="6"/>
        <v>-0.50442008899218571</v>
      </c>
      <c r="S19" s="327"/>
      <c r="T19" s="328">
        <f t="shared" si="7"/>
        <v>2.0745862038844987</v>
      </c>
      <c r="U19" s="328">
        <f t="shared" si="8"/>
        <v>7.5741131588413779E-2</v>
      </c>
    </row>
    <row r="20" spans="1:21" x14ac:dyDescent="0.2">
      <c r="A20" s="329" t="str">
        <f>name!D15</f>
        <v>41 Administrative occupations</v>
      </c>
      <c r="B20" s="330">
        <v>23.725370648939982</v>
      </c>
      <c r="C20" s="330">
        <v>8.7132245805109907</v>
      </c>
      <c r="D20" s="330">
        <f t="shared" si="0"/>
        <v>32.438595229450975</v>
      </c>
      <c r="E20" s="331"/>
      <c r="F20" s="330">
        <v>24.069599705260707</v>
      </c>
      <c r="G20" s="330">
        <v>9.3665585742508526</v>
      </c>
      <c r="H20" s="330">
        <f t="shared" si="1"/>
        <v>33.436158279511559</v>
      </c>
      <c r="I20" s="331"/>
      <c r="J20" s="330">
        <v>19.628426241553605</v>
      </c>
      <c r="K20" s="330">
        <v>9.1188212730550653</v>
      </c>
      <c r="L20" s="330">
        <f t="shared" si="2"/>
        <v>28.74724751460867</v>
      </c>
      <c r="M20" s="236"/>
      <c r="N20" s="328">
        <f t="shared" si="3"/>
        <v>0.28850846941741448</v>
      </c>
      <c r="O20" s="328">
        <f t="shared" si="4"/>
        <v>-1.3506016608034632</v>
      </c>
      <c r="P20" s="327"/>
      <c r="Q20" s="328">
        <f t="shared" si="5"/>
        <v>1.4565824481410417</v>
      </c>
      <c r="R20" s="328">
        <f t="shared" si="6"/>
        <v>-0.17854174513685095</v>
      </c>
      <c r="S20" s="327"/>
      <c r="T20" s="328">
        <f t="shared" si="7"/>
        <v>0.60761801393647286</v>
      </c>
      <c r="U20" s="328">
        <f t="shared" si="8"/>
        <v>-1.0022494906609114</v>
      </c>
    </row>
    <row r="21" spans="1:21" x14ac:dyDescent="0.2">
      <c r="A21" s="329" t="str">
        <f>name!D16</f>
        <v>42 Secretarial and related occupations</v>
      </c>
      <c r="B21" s="330">
        <v>6.8465339546077706</v>
      </c>
      <c r="C21" s="330">
        <v>0.82286953908608007</v>
      </c>
      <c r="D21" s="330">
        <f t="shared" si="0"/>
        <v>7.6694034936938511</v>
      </c>
      <c r="E21" s="331"/>
      <c r="F21" s="330">
        <v>6.5133218426102486</v>
      </c>
      <c r="G21" s="330">
        <v>0.57792173562292248</v>
      </c>
      <c r="H21" s="330">
        <f t="shared" si="1"/>
        <v>7.0912435782331711</v>
      </c>
      <c r="I21" s="331"/>
      <c r="J21" s="330">
        <v>5.7389443811813887</v>
      </c>
      <c r="K21" s="330">
        <v>1.0227163387686702</v>
      </c>
      <c r="L21" s="330">
        <f t="shared" si="2"/>
        <v>6.7616607199500587</v>
      </c>
      <c r="M21" s="236"/>
      <c r="N21" s="328">
        <f t="shared" si="3"/>
        <v>-0.99289667656837777</v>
      </c>
      <c r="O21" s="328">
        <f t="shared" si="4"/>
        <v>-0.84027846562954034</v>
      </c>
      <c r="P21" s="327"/>
      <c r="Q21" s="328">
        <f t="shared" si="5"/>
        <v>-6.823239204352161</v>
      </c>
      <c r="R21" s="328">
        <f t="shared" si="6"/>
        <v>3.8785178347426674</v>
      </c>
      <c r="S21" s="327"/>
      <c r="T21" s="328">
        <f t="shared" si="7"/>
        <v>-1.5553400276280382</v>
      </c>
      <c r="U21" s="328">
        <f t="shared" si="8"/>
        <v>-0.31677849846816208</v>
      </c>
    </row>
    <row r="22" spans="1:21" x14ac:dyDescent="0.2">
      <c r="A22" s="329" t="str">
        <f>name!D17</f>
        <v>51 Skilled agricultural and related trades</v>
      </c>
      <c r="B22" s="330">
        <v>0.50230881219846646</v>
      </c>
      <c r="C22" s="330">
        <v>4.5097188013736513</v>
      </c>
      <c r="D22" s="330">
        <f t="shared" si="0"/>
        <v>5.0120276135721173</v>
      </c>
      <c r="E22" s="331"/>
      <c r="F22" s="330">
        <v>0.68091029083654475</v>
      </c>
      <c r="G22" s="330">
        <v>4.7046145366501779</v>
      </c>
      <c r="H22" s="330">
        <f t="shared" si="1"/>
        <v>5.3855248274867229</v>
      </c>
      <c r="I22" s="331"/>
      <c r="J22" s="330">
        <v>0.92245739705329521</v>
      </c>
      <c r="K22" s="330">
        <v>4.9439554042528071</v>
      </c>
      <c r="L22" s="330">
        <f t="shared" si="2"/>
        <v>5.8664128013061028</v>
      </c>
      <c r="M22" s="236"/>
      <c r="N22" s="328">
        <f t="shared" si="3"/>
        <v>6.2732152405592823</v>
      </c>
      <c r="O22" s="328">
        <f t="shared" si="4"/>
        <v>2.0446940673850778</v>
      </c>
      <c r="P22" s="327"/>
      <c r="Q22" s="328">
        <f t="shared" si="5"/>
        <v>0.84977106581416439</v>
      </c>
      <c r="R22" s="328">
        <f t="shared" si="6"/>
        <v>0.33136016523573897</v>
      </c>
      <c r="S22" s="327"/>
      <c r="T22" s="328">
        <f t="shared" si="7"/>
        <v>1.4478658985508375</v>
      </c>
      <c r="U22" s="328">
        <f t="shared" si="8"/>
        <v>0.57181916718247461</v>
      </c>
    </row>
    <row r="23" spans="1:21" x14ac:dyDescent="0.2">
      <c r="A23" s="329" t="str">
        <f>name!D18</f>
        <v>52 Skilled metal, electrical and electronic trades</v>
      </c>
      <c r="B23" s="330">
        <v>0.28770432517934763</v>
      </c>
      <c r="C23" s="330">
        <v>15.531961453048718</v>
      </c>
      <c r="D23" s="330">
        <f t="shared" si="0"/>
        <v>15.819665778228066</v>
      </c>
      <c r="E23" s="331"/>
      <c r="F23" s="330">
        <v>0.38663064818265702</v>
      </c>
      <c r="G23" s="330">
        <v>13.673361797145789</v>
      </c>
      <c r="H23" s="330">
        <f t="shared" si="1"/>
        <v>14.059992445328445</v>
      </c>
      <c r="I23" s="331"/>
      <c r="J23" s="330">
        <v>1.2403458086455628</v>
      </c>
      <c r="K23" s="330">
        <v>12.047061443813083</v>
      </c>
      <c r="L23" s="330">
        <f t="shared" si="2"/>
        <v>13.287407252458646</v>
      </c>
      <c r="M23" s="236"/>
      <c r="N23" s="328">
        <f t="shared" si="3"/>
        <v>6.0889075616275434</v>
      </c>
      <c r="O23" s="328">
        <f t="shared" si="4"/>
        <v>8.0811027304485528</v>
      </c>
      <c r="P23" s="327"/>
      <c r="Q23" s="328">
        <f t="shared" si="5"/>
        <v>-2.5167947709440974</v>
      </c>
      <c r="R23" s="328">
        <f t="shared" si="6"/>
        <v>-0.84063856683822547</v>
      </c>
      <c r="S23" s="327"/>
      <c r="T23" s="328">
        <f t="shared" si="7"/>
        <v>-2.3308165934374236</v>
      </c>
      <c r="U23" s="328">
        <f t="shared" si="8"/>
        <v>-0.37606832173688876</v>
      </c>
    </row>
    <row r="24" spans="1:21" x14ac:dyDescent="0.2">
      <c r="A24" s="329" t="str">
        <f>name!D19</f>
        <v>53 Skilled construction and building trades</v>
      </c>
      <c r="B24" s="330">
        <v>0.18804691690644115</v>
      </c>
      <c r="C24" s="330">
        <v>12.891255126276105</v>
      </c>
      <c r="D24" s="330">
        <f t="shared" si="0"/>
        <v>13.079302043182546</v>
      </c>
      <c r="E24" s="331"/>
      <c r="F24" s="330">
        <v>0.29337498360405617</v>
      </c>
      <c r="G24" s="330">
        <v>11.208090761080626</v>
      </c>
      <c r="H24" s="330">
        <f t="shared" si="1"/>
        <v>11.501465744684683</v>
      </c>
      <c r="I24" s="331"/>
      <c r="J24" s="330">
        <v>0.39136493456873384</v>
      </c>
      <c r="K24" s="330">
        <v>11.486820337869737</v>
      </c>
      <c r="L24" s="330">
        <f t="shared" si="2"/>
        <v>11.878185272438472</v>
      </c>
      <c r="M24" s="236"/>
      <c r="N24" s="328">
        <f t="shared" si="3"/>
        <v>9.3028213449218846</v>
      </c>
      <c r="O24" s="328">
        <f t="shared" si="4"/>
        <v>1.93983403535678</v>
      </c>
      <c r="P24" s="327"/>
      <c r="Q24" s="328">
        <f t="shared" si="5"/>
        <v>-2.7594767446496027</v>
      </c>
      <c r="R24" s="328">
        <f t="shared" si="6"/>
        <v>0.16389692230380781</v>
      </c>
      <c r="S24" s="327"/>
      <c r="T24" s="328">
        <f t="shared" si="7"/>
        <v>-2.538357937629554</v>
      </c>
      <c r="U24" s="328">
        <f t="shared" si="8"/>
        <v>0.21509141784996633</v>
      </c>
    </row>
    <row r="25" spans="1:21" x14ac:dyDescent="0.2">
      <c r="A25" s="329" t="str">
        <f>name!D20</f>
        <v>54 Textiles, printing and other skilled trades</v>
      </c>
      <c r="B25" s="330">
        <v>2.8496018632056224</v>
      </c>
      <c r="C25" s="330">
        <v>4.3721487707727018</v>
      </c>
      <c r="D25" s="330">
        <f t="shared" si="0"/>
        <v>7.2217506339783242</v>
      </c>
      <c r="E25" s="331"/>
      <c r="F25" s="330">
        <v>3.0481864151491012</v>
      </c>
      <c r="G25" s="330">
        <v>3.6874776010509622</v>
      </c>
      <c r="H25" s="330">
        <f t="shared" si="1"/>
        <v>6.7356640162000634</v>
      </c>
      <c r="I25" s="331"/>
      <c r="J25" s="330">
        <v>3.1208993339528988</v>
      </c>
      <c r="K25" s="330">
        <v>3.4135002835384234</v>
      </c>
      <c r="L25" s="330">
        <f t="shared" si="2"/>
        <v>6.5343996174913226</v>
      </c>
      <c r="M25" s="236"/>
      <c r="N25" s="328">
        <f t="shared" si="3"/>
        <v>1.3564678328887858</v>
      </c>
      <c r="O25" s="328">
        <f t="shared" si="4"/>
        <v>0.15728631582636599</v>
      </c>
      <c r="P25" s="327"/>
      <c r="Q25" s="328">
        <f t="shared" si="5"/>
        <v>-3.3488797966568007</v>
      </c>
      <c r="R25" s="328">
        <f t="shared" si="6"/>
        <v>-0.51337375225737336</v>
      </c>
      <c r="S25" s="327"/>
      <c r="T25" s="328">
        <f t="shared" si="7"/>
        <v>-1.383954006147059</v>
      </c>
      <c r="U25" s="328">
        <f t="shared" si="8"/>
        <v>-0.20203513940744156</v>
      </c>
    </row>
    <row r="26" spans="1:21" x14ac:dyDescent="0.2">
      <c r="A26" s="329" t="str">
        <f>name!D21</f>
        <v>61 Caring personal service occupations</v>
      </c>
      <c r="B26" s="330">
        <v>22.840059104908157</v>
      </c>
      <c r="C26" s="330">
        <v>2.7709326704320429</v>
      </c>
      <c r="D26" s="330">
        <f t="shared" si="0"/>
        <v>25.610991775340199</v>
      </c>
      <c r="E26" s="331"/>
      <c r="F26" s="330">
        <v>22.567530933651458</v>
      </c>
      <c r="G26" s="330">
        <v>2.6655342286928345</v>
      </c>
      <c r="H26" s="330">
        <f t="shared" si="1"/>
        <v>25.233065162344293</v>
      </c>
      <c r="I26" s="331"/>
      <c r="J26" s="330">
        <v>26.360614459546053</v>
      </c>
      <c r="K26" s="330">
        <v>4.0123457327766303</v>
      </c>
      <c r="L26" s="330">
        <f t="shared" si="2"/>
        <v>30.372960192322683</v>
      </c>
      <c r="M26" s="236"/>
      <c r="N26" s="328">
        <f t="shared" si="3"/>
        <v>-0.2397877220152278</v>
      </c>
      <c r="O26" s="328">
        <f t="shared" si="4"/>
        <v>1.0411077409076208</v>
      </c>
      <c r="P26" s="327"/>
      <c r="Q26" s="328">
        <f t="shared" si="5"/>
        <v>-0.77258944785020267</v>
      </c>
      <c r="R26" s="328">
        <f t="shared" si="6"/>
        <v>2.7639854435535849</v>
      </c>
      <c r="S26" s="327"/>
      <c r="T26" s="328">
        <f t="shared" si="7"/>
        <v>-0.29688604891465742</v>
      </c>
      <c r="U26" s="328">
        <f t="shared" si="8"/>
        <v>1.2436531819955077</v>
      </c>
    </row>
    <row r="27" spans="1:21" x14ac:dyDescent="0.2">
      <c r="A27" s="329" t="str">
        <f>name!D22</f>
        <v>62 Leisure, travel and related personal service occupations</v>
      </c>
      <c r="B27" s="330">
        <v>5.6750362142602855</v>
      </c>
      <c r="C27" s="330">
        <v>2.1387568999870075</v>
      </c>
      <c r="D27" s="330">
        <f t="shared" si="0"/>
        <v>7.8137931142472929</v>
      </c>
      <c r="E27" s="331"/>
      <c r="F27" s="330">
        <v>5.2618428447030894</v>
      </c>
      <c r="G27" s="330">
        <v>2.452820311443292</v>
      </c>
      <c r="H27" s="330">
        <f t="shared" si="1"/>
        <v>7.714663156146381</v>
      </c>
      <c r="I27" s="331"/>
      <c r="J27" s="330">
        <v>6.183048653901178</v>
      </c>
      <c r="K27" s="330">
        <v>3.0048936380975912</v>
      </c>
      <c r="L27" s="330">
        <f t="shared" si="2"/>
        <v>9.1879422919987697</v>
      </c>
      <c r="M27" s="236"/>
      <c r="N27" s="328">
        <f t="shared" si="3"/>
        <v>-1.5005405580292841</v>
      </c>
      <c r="O27" s="328">
        <f t="shared" si="4"/>
        <v>1.0813389512835281</v>
      </c>
      <c r="P27" s="327"/>
      <c r="Q27" s="328">
        <f t="shared" si="5"/>
        <v>2.7781655937043181</v>
      </c>
      <c r="R27" s="328">
        <f t="shared" si="6"/>
        <v>1.362557088213423</v>
      </c>
      <c r="S27" s="327"/>
      <c r="T27" s="328">
        <f t="shared" si="7"/>
        <v>-0.25502816978428822</v>
      </c>
      <c r="U27" s="328">
        <f t="shared" si="8"/>
        <v>1.1719419201296599</v>
      </c>
    </row>
    <row r="28" spans="1:21" x14ac:dyDescent="0.2">
      <c r="A28" s="329" t="str">
        <f>name!D23</f>
        <v>63 Community and civil enforcement occupations</v>
      </c>
      <c r="B28" s="330">
        <v>7.1658691772633121E-2</v>
      </c>
      <c r="C28" s="330">
        <v>0.25688594989378022</v>
      </c>
      <c r="D28" s="330">
        <f t="shared" si="0"/>
        <v>0.32854464166641334</v>
      </c>
      <c r="E28" s="331"/>
      <c r="F28" s="330">
        <v>7.5224061457801611E-2</v>
      </c>
      <c r="G28" s="330">
        <v>0.27839930011064412</v>
      </c>
      <c r="H28" s="330">
        <f t="shared" si="1"/>
        <v>0.35362336156844576</v>
      </c>
      <c r="I28" s="331"/>
      <c r="J28" s="330">
        <v>9.2805834110957955E-2</v>
      </c>
      <c r="K28" s="330">
        <v>0.19573997162925783</v>
      </c>
      <c r="L28" s="330">
        <f>SUM(J28:K28)</f>
        <v>0.28854580574021577</v>
      </c>
      <c r="M28" s="236"/>
      <c r="N28" s="328">
        <f t="shared" si="3"/>
        <v>0.97586461199825614</v>
      </c>
      <c r="O28" s="328">
        <f t="shared" si="4"/>
        <v>1.4101052290345084</v>
      </c>
      <c r="P28" s="327"/>
      <c r="Q28" s="328">
        <f t="shared" si="5"/>
        <v>1.6214897994178745</v>
      </c>
      <c r="R28" s="328">
        <f t="shared" si="6"/>
        <v>-2.3211003176213718</v>
      </c>
      <c r="S28" s="327"/>
      <c r="T28" s="328">
        <f t="shared" si="7"/>
        <v>1.4820687614102379</v>
      </c>
      <c r="U28" s="328">
        <f t="shared" si="8"/>
        <v>-1.3467066671262296</v>
      </c>
    </row>
    <row r="29" spans="1:21" x14ac:dyDescent="0.2">
      <c r="A29" s="329" t="str">
        <f>name!D24</f>
        <v>71 Sales occupations</v>
      </c>
      <c r="B29" s="330">
        <v>17.589940946676908</v>
      </c>
      <c r="C29" s="330">
        <v>10.540531537771873</v>
      </c>
      <c r="D29" s="330">
        <f t="shared" si="0"/>
        <v>28.130472484448781</v>
      </c>
      <c r="E29" s="331"/>
      <c r="F29" s="330">
        <v>16.459551332086935</v>
      </c>
      <c r="G29" s="330">
        <v>10.363111670528694</v>
      </c>
      <c r="H29" s="330">
        <f t="shared" si="1"/>
        <v>26.822663002615627</v>
      </c>
      <c r="I29" s="331"/>
      <c r="J29" s="330">
        <v>13.960698094094038</v>
      </c>
      <c r="K29" s="330">
        <v>9.6597581239041617</v>
      </c>
      <c r="L29" s="330">
        <f t="shared" si="2"/>
        <v>23.6204562179982</v>
      </c>
      <c r="M29" s="236"/>
      <c r="N29" s="328">
        <f t="shared" si="3"/>
        <v>-1.3196406679021888</v>
      </c>
      <c r="O29" s="328">
        <f t="shared" si="4"/>
        <v>-1.0917291323619849</v>
      </c>
      <c r="P29" s="327"/>
      <c r="Q29" s="328">
        <f t="shared" si="5"/>
        <v>-0.3389328482407028</v>
      </c>
      <c r="R29" s="328">
        <f t="shared" si="6"/>
        <v>-0.46746355247782034</v>
      </c>
      <c r="S29" s="327"/>
      <c r="T29" s="328">
        <f t="shared" si="7"/>
        <v>-0.94760672515853406</v>
      </c>
      <c r="U29" s="328">
        <f t="shared" si="8"/>
        <v>-0.84397859482527871</v>
      </c>
    </row>
    <row r="30" spans="1:21" x14ac:dyDescent="0.2">
      <c r="A30" s="329" t="str">
        <f>name!D25</f>
        <v>72 Customer service occupations</v>
      </c>
      <c r="B30" s="330">
        <v>3.5770833510337061</v>
      </c>
      <c r="C30" s="330">
        <v>2.2416109133906286</v>
      </c>
      <c r="D30" s="330">
        <f t="shared" si="0"/>
        <v>5.8186942644243347</v>
      </c>
      <c r="E30" s="331"/>
      <c r="F30" s="330">
        <v>4.1133193632977818</v>
      </c>
      <c r="G30" s="330">
        <v>2.3355243693040237</v>
      </c>
      <c r="H30" s="330">
        <f t="shared" si="1"/>
        <v>6.4488437326018051</v>
      </c>
      <c r="I30" s="331"/>
      <c r="J30" s="330">
        <v>5.6243444185696632</v>
      </c>
      <c r="K30" s="330">
        <v>3.762436901994791</v>
      </c>
      <c r="L30" s="330">
        <f t="shared" si="2"/>
        <v>9.3867813205644541</v>
      </c>
      <c r="M30" s="236"/>
      <c r="N30" s="328">
        <f t="shared" si="3"/>
        <v>2.8330398090090414</v>
      </c>
      <c r="O30" s="328">
        <f t="shared" si="4"/>
        <v>2.107732477091262</v>
      </c>
      <c r="P30" s="327"/>
      <c r="Q30" s="328">
        <f t="shared" si="5"/>
        <v>0.82421147468911826</v>
      </c>
      <c r="R30" s="328">
        <f t="shared" si="6"/>
        <v>3.229935220822977</v>
      </c>
      <c r="S30" s="327"/>
      <c r="T30" s="328">
        <f t="shared" si="7"/>
        <v>2.0777909525086402</v>
      </c>
      <c r="U30" s="328">
        <f t="shared" si="8"/>
        <v>2.5342572584745815</v>
      </c>
    </row>
    <row r="31" spans="1:21" x14ac:dyDescent="0.2">
      <c r="A31" s="329" t="str">
        <f>name!D26</f>
        <v>81 Process, plant and machine operatives</v>
      </c>
      <c r="B31" s="330">
        <v>1.910140949939175</v>
      </c>
      <c r="C31" s="330">
        <v>7.3247749330414669</v>
      </c>
      <c r="D31" s="330">
        <f t="shared" si="0"/>
        <v>9.2349158829806424</v>
      </c>
      <c r="E31" s="331"/>
      <c r="F31" s="330">
        <v>1.8038034384190729</v>
      </c>
      <c r="G31" s="330">
        <v>6.2273245219111182</v>
      </c>
      <c r="H31" s="330">
        <f t="shared" si="1"/>
        <v>8.0311279603301919</v>
      </c>
      <c r="I31" s="331"/>
      <c r="J31" s="330">
        <v>2.5754195299083338</v>
      </c>
      <c r="K31" s="330">
        <v>6.944544959058951</v>
      </c>
      <c r="L31" s="330">
        <f t="shared" si="2"/>
        <v>9.5199644889672843</v>
      </c>
      <c r="M31" s="236"/>
      <c r="N31" s="328">
        <f t="shared" si="3"/>
        <v>-1.1390546489601805</v>
      </c>
      <c r="O31" s="328">
        <f t="shared" si="4"/>
        <v>2.4025060239843521</v>
      </c>
      <c r="P31" s="327"/>
      <c r="Q31" s="328">
        <f t="shared" si="5"/>
        <v>-3.1941856343710384</v>
      </c>
      <c r="R31" s="328">
        <f t="shared" si="6"/>
        <v>0.72937818949139199</v>
      </c>
      <c r="S31" s="327"/>
      <c r="T31" s="328">
        <f t="shared" si="7"/>
        <v>-2.7546776374079429</v>
      </c>
      <c r="U31" s="328">
        <f t="shared" si="8"/>
        <v>1.1402257940243743</v>
      </c>
    </row>
    <row r="32" spans="1:21" x14ac:dyDescent="0.2">
      <c r="A32" s="329" t="str">
        <f>name!D27</f>
        <v>82 Transport and mobile machine drivers and operatives</v>
      </c>
      <c r="B32" s="330">
        <v>0.8680771736119588</v>
      </c>
      <c r="C32" s="330">
        <v>10.798647723027781</v>
      </c>
      <c r="D32" s="330">
        <f t="shared" si="0"/>
        <v>11.666724896639739</v>
      </c>
      <c r="E32" s="331"/>
      <c r="F32" s="330">
        <v>0.93832853793567161</v>
      </c>
      <c r="G32" s="330">
        <v>10.424860509816137</v>
      </c>
      <c r="H32" s="330">
        <f t="shared" si="1"/>
        <v>11.363189047751808</v>
      </c>
      <c r="I32" s="331"/>
      <c r="J32" s="330">
        <v>1.5042028965802736</v>
      </c>
      <c r="K32" s="330">
        <v>10.730427935837215</v>
      </c>
      <c r="L32" s="330">
        <f t="shared" si="2"/>
        <v>12.234630832417489</v>
      </c>
      <c r="M32" s="236"/>
      <c r="N32" s="328">
        <f t="shared" si="3"/>
        <v>1.5685652552395624</v>
      </c>
      <c r="O32" s="328">
        <f t="shared" si="4"/>
        <v>3.1961352517488439</v>
      </c>
      <c r="P32" s="327"/>
      <c r="Q32" s="328">
        <f t="shared" si="5"/>
        <v>-0.70207442549881094</v>
      </c>
      <c r="R32" s="328">
        <f t="shared" si="6"/>
        <v>0.19278593218179374</v>
      </c>
      <c r="S32" s="327"/>
      <c r="T32" s="328">
        <f t="shared" si="7"/>
        <v>-0.52584584511310428</v>
      </c>
      <c r="U32" s="328">
        <f t="shared" si="8"/>
        <v>0.4938248048613092</v>
      </c>
    </row>
    <row r="33" spans="1:21" x14ac:dyDescent="0.2">
      <c r="A33" s="329" t="str">
        <f>name!D28</f>
        <v>91 Elementary trades and related occupations</v>
      </c>
      <c r="B33" s="330">
        <v>1.6891537796687019</v>
      </c>
      <c r="C33" s="330">
        <v>4.8644035953145721</v>
      </c>
      <c r="D33" s="330">
        <f t="shared" si="0"/>
        <v>6.5535573749832743</v>
      </c>
      <c r="E33" s="331"/>
      <c r="F33" s="330">
        <v>1.326744059685605</v>
      </c>
      <c r="G33" s="330">
        <v>4.0116363566201656</v>
      </c>
      <c r="H33" s="330">
        <f t="shared" si="1"/>
        <v>5.3383804163057711</v>
      </c>
      <c r="I33" s="331"/>
      <c r="J33" s="330">
        <v>1.2224506944132156</v>
      </c>
      <c r="K33" s="330">
        <v>3.3133920018837437</v>
      </c>
      <c r="L33" s="330">
        <f t="shared" si="2"/>
        <v>4.5358426962969594</v>
      </c>
      <c r="M33" s="236"/>
      <c r="N33" s="328">
        <f t="shared" si="3"/>
        <v>-4.7152075120255983</v>
      </c>
      <c r="O33" s="328">
        <f t="shared" si="4"/>
        <v>-0.54431491262697529</v>
      </c>
      <c r="P33" s="327"/>
      <c r="Q33" s="328">
        <f t="shared" si="5"/>
        <v>-3.7815422322917458</v>
      </c>
      <c r="R33" s="328">
        <f t="shared" si="6"/>
        <v>-1.2667535261361218</v>
      </c>
      <c r="S33" s="327"/>
      <c r="T33" s="328">
        <f t="shared" si="7"/>
        <v>-4.0187321143987154</v>
      </c>
      <c r="U33" s="328">
        <f t="shared" si="8"/>
        <v>-1.0801996681204629</v>
      </c>
    </row>
    <row r="34" spans="1:21" x14ac:dyDescent="0.2">
      <c r="A34" s="329" t="str">
        <f>name!D29</f>
        <v>92 Elementary administration and service occupations</v>
      </c>
      <c r="B34" s="330">
        <v>16.274763055869482</v>
      </c>
      <c r="C34" s="330">
        <v>17.702522745630588</v>
      </c>
      <c r="D34" s="330">
        <f t="shared" ref="D34" si="9">SUM(B34:C34)</f>
        <v>33.977285801500074</v>
      </c>
      <c r="E34" s="331"/>
      <c r="F34" s="330">
        <v>15.75523886259891</v>
      </c>
      <c r="G34" s="330">
        <v>16.044224889794876</v>
      </c>
      <c r="H34" s="330">
        <f t="shared" ref="H34" si="10">SUM(F34:G34)</f>
        <v>31.799463752393784</v>
      </c>
      <c r="I34" s="331"/>
      <c r="J34" s="330">
        <v>15.938321800404673</v>
      </c>
      <c r="K34" s="330">
        <v>16.332822689755897</v>
      </c>
      <c r="L34" s="330">
        <f t="shared" ref="L34" si="11">SUM(J34:K34)</f>
        <v>32.271144490160566</v>
      </c>
      <c r="M34" s="236"/>
      <c r="N34" s="328">
        <f t="shared" si="3"/>
        <v>-0.64675334985226929</v>
      </c>
      <c r="O34" s="328">
        <f t="shared" si="4"/>
        <v>7.7052666164356687E-2</v>
      </c>
      <c r="P34" s="327"/>
      <c r="Q34" s="328">
        <f t="shared" si="5"/>
        <v>-1.9479414347571722</v>
      </c>
      <c r="R34" s="328">
        <f t="shared" si="6"/>
        <v>0.11892252473191256</v>
      </c>
      <c r="S34" s="327"/>
      <c r="T34" s="328">
        <f t="shared" si="7"/>
        <v>-1.3161186133587188</v>
      </c>
      <c r="U34" s="328">
        <f t="shared" si="8"/>
        <v>9.8208492962092997E-2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169.04476860795339</v>
      </c>
      <c r="C36" s="333">
        <f t="shared" ref="C36:D36" si="12">SUM(C9:C34)</f>
        <v>194.75523139204654</v>
      </c>
      <c r="D36" s="333">
        <f t="shared" si="12"/>
        <v>363.79999999999995</v>
      </c>
      <c r="E36" s="333"/>
      <c r="F36" s="333">
        <f>SUM(F9:F34)</f>
        <v>184.24871944067147</v>
      </c>
      <c r="G36" s="333">
        <f t="shared" ref="G36:H36" si="13">SUM(G9:G34)</f>
        <v>197.3932805593285</v>
      </c>
      <c r="H36" s="333">
        <f t="shared" si="13"/>
        <v>381.64199999999994</v>
      </c>
      <c r="I36" s="333"/>
      <c r="J36" s="333">
        <f>SUM(J9:J34)</f>
        <v>204.06789649754046</v>
      </c>
      <c r="K36" s="333">
        <f t="shared" ref="K36:L36" si="14">SUM(K9:K34)</f>
        <v>210.98210350245952</v>
      </c>
      <c r="L36" s="333">
        <f t="shared" si="14"/>
        <v>415.05</v>
      </c>
      <c r="M36" s="258"/>
      <c r="N36" s="334">
        <f t="shared" si="3"/>
        <v>1.7373798430651677</v>
      </c>
      <c r="O36" s="334">
        <f>IF(F36&gt;0,(EXP(LN(J36/F36)/($J$6-$F$6))-1)*100,0)</f>
        <v>0.68343270503483655</v>
      </c>
      <c r="P36" s="335"/>
      <c r="Q36" s="334">
        <f t="shared" ref="Q36" si="15">IF(C36&gt;0,(EXP(LN(G36/C36)/($F$6-$B$6))-1)*100,0)</f>
        <v>0.26945317867332896</v>
      </c>
      <c r="R36" s="334">
        <f t="shared" ref="R36" si="16">IF(G36&gt;0,(EXP(LN(K36/G36)/($J$6-$F$6))-1)*100,0)</f>
        <v>0.4448212433108667</v>
      </c>
      <c r="S36" s="335"/>
      <c r="T36" s="334">
        <f t="shared" ref="T36" si="17">IF(D36&gt;0,(EXP(LN(H36/D36)/($F$6-$B$6))-1)*100,0)</f>
        <v>0.96217402139004982</v>
      </c>
      <c r="U36" s="334">
        <f t="shared" ref="U36" si="18">IF(H36&gt;0,(EXP(LN(L36/H36)/($J$6-$F$6))-1)*100,0)</f>
        <v>0.56100777769414467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Swindon and Wiltshire</v>
      </c>
      <c r="Q1" s="19" t="str">
        <f>CONCATENATE("Occupation Table 5.1  Males: Employment Change by Status (SOC 2020), ",B$5,"-",L$5,", ",Info!B5)</f>
        <v>Occupation Table 5.1  Males: Employment Change by Status (SOC 2020), 2015-2035, Swindon and Wiltshire</v>
      </c>
      <c r="AG1" s="19" t="str">
        <f>CONCATENATE("Occupation Table 5.2  Females: Employment Change by Status (SOC 2020), ",R$5,"-",AB$5,", ",Info!B5)</f>
        <v>Occupation Table 5.2  Females: Employment Change by Status (SOC 2020), 2015-2035, Swindon and Wiltshire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25.495604240867571</v>
      </c>
      <c r="C8" s="11">
        <v>3.5453712522283336</v>
      </c>
      <c r="D8" s="11">
        <v>8.6352808750480605</v>
      </c>
      <c r="E8" s="11">
        <f>SUM(B8:D8)</f>
        <v>37.676256368143967</v>
      </c>
      <c r="F8" s="11"/>
      <c r="G8" s="11">
        <v>29.158122506241693</v>
      </c>
      <c r="H8" s="11">
        <v>5.5317070051433923</v>
      </c>
      <c r="I8" s="11">
        <v>9.97625371129873</v>
      </c>
      <c r="J8" s="11">
        <f>SUM(G8:I8)</f>
        <v>44.666083222683817</v>
      </c>
      <c r="K8" s="11"/>
      <c r="L8" s="11">
        <v>32.842308889534131</v>
      </c>
      <c r="M8" s="11">
        <v>7.1256748718263641</v>
      </c>
      <c r="N8" s="11">
        <v>11.385954694233074</v>
      </c>
      <c r="O8" s="11">
        <f>SUM(L8:N8)</f>
        <v>51.353938455593564</v>
      </c>
      <c r="Q8" s="10" t="str">
        <f>name!E4</f>
        <v>Managers, directors and senior officials</v>
      </c>
      <c r="R8" s="11">
        <v>19.223734108081207</v>
      </c>
      <c r="S8" s="11">
        <v>1.24734797505251</v>
      </c>
      <c r="T8" s="11">
        <v>5.3356678289449153</v>
      </c>
      <c r="U8" s="11">
        <f>SUM(R8:T8)</f>
        <v>25.806749912078629</v>
      </c>
      <c r="V8" s="11"/>
      <c r="W8" s="11">
        <v>21.41131538990205</v>
      </c>
      <c r="X8" s="11">
        <v>1.9794060541818124</v>
      </c>
      <c r="Y8" s="11">
        <v>5.3313941970555412</v>
      </c>
      <c r="Z8" s="11">
        <f>SUM(W8:Y8)</f>
        <v>28.722115641139403</v>
      </c>
      <c r="AA8" s="11"/>
      <c r="AB8" s="11">
        <v>22.813832630039901</v>
      </c>
      <c r="AC8" s="11">
        <v>2.7381810973841492</v>
      </c>
      <c r="AD8" s="11">
        <v>6.5375426220039259</v>
      </c>
      <c r="AE8" s="11">
        <f>SUM(AB8:AD8)</f>
        <v>32.08955634942798</v>
      </c>
      <c r="AG8" s="10" t="str">
        <f>name!E4</f>
        <v>Managers, directors and senior officials</v>
      </c>
      <c r="AH8" s="11">
        <v>6.2718701327863489</v>
      </c>
      <c r="AI8" s="11">
        <v>2.2980232771758229</v>
      </c>
      <c r="AJ8" s="11">
        <v>3.2996130461031381</v>
      </c>
      <c r="AK8" s="11">
        <f>SUM(AH8:AJ8)</f>
        <v>11.869506456065309</v>
      </c>
      <c r="AL8" s="11"/>
      <c r="AM8" s="11">
        <v>7.7468071163396344</v>
      </c>
      <c r="AN8" s="11">
        <v>3.5523009509615835</v>
      </c>
      <c r="AO8" s="11">
        <v>4.6448595142431861</v>
      </c>
      <c r="AP8" s="11">
        <f>SUM(AM8:AO8)</f>
        <v>15.943967581544403</v>
      </c>
      <c r="AQ8" s="11"/>
      <c r="AR8" s="11">
        <v>10.028476259494235</v>
      </c>
      <c r="AS8" s="11">
        <v>4.3874937744422171</v>
      </c>
      <c r="AT8" s="11">
        <v>4.8484120722291584</v>
      </c>
      <c r="AU8" s="11">
        <f>SUM(AR8:AT8)</f>
        <v>19.264382106165613</v>
      </c>
    </row>
    <row r="9" spans="1:47" x14ac:dyDescent="0.2">
      <c r="A9" t="str">
        <f>name!E5</f>
        <v>Professional occupations</v>
      </c>
      <c r="B9" s="11">
        <v>46.290214715583851</v>
      </c>
      <c r="C9" s="11">
        <v>13.991797543985269</v>
      </c>
      <c r="D9" s="11">
        <v>10.733492147228635</v>
      </c>
      <c r="E9" s="11">
        <f t="shared" ref="E9:E18" si="0">SUM(B9:D9)</f>
        <v>71.01550440679776</v>
      </c>
      <c r="F9" s="11"/>
      <c r="G9" s="11">
        <v>57.122286574997389</v>
      </c>
      <c r="H9" s="11">
        <v>17.68397512405669</v>
      </c>
      <c r="I9" s="11">
        <v>10.274686803774948</v>
      </c>
      <c r="J9" s="11">
        <f t="shared" ref="J9:J16" si="1">SUM(G9:I9)</f>
        <v>85.080948502829017</v>
      </c>
      <c r="K9" s="11"/>
      <c r="L9" s="11">
        <v>70.716230498694287</v>
      </c>
      <c r="M9" s="11">
        <v>23.22714973828527</v>
      </c>
      <c r="N9" s="11">
        <v>10.690549283570894</v>
      </c>
      <c r="O9" s="11">
        <f t="shared" ref="O9:O16" si="2">SUM(L9:N9)</f>
        <v>104.63392952055044</v>
      </c>
      <c r="Q9" s="10" t="str">
        <f>name!E5</f>
        <v>Professional occupations</v>
      </c>
      <c r="R9" s="11">
        <v>29.696430991697493</v>
      </c>
      <c r="S9" s="11">
        <v>2.5495658878209193</v>
      </c>
      <c r="T9" s="11">
        <v>6.970235698297464</v>
      </c>
      <c r="U9" s="11">
        <f t="shared" ref="U9:U16" si="3">SUM(R9:T9)</f>
        <v>39.21623257781588</v>
      </c>
      <c r="V9" s="11"/>
      <c r="W9" s="11">
        <v>35.388677586062293</v>
      </c>
      <c r="X9" s="11">
        <v>3.8255623407433021</v>
      </c>
      <c r="Y9" s="11">
        <v>5.3292988393311074</v>
      </c>
      <c r="Z9" s="11">
        <f t="shared" ref="Z9:Z16" si="4">SUM(W9:Y9)</f>
        <v>44.543538766136706</v>
      </c>
      <c r="AA9" s="11"/>
      <c r="AB9" s="11">
        <v>42.716882632780269</v>
      </c>
      <c r="AC9" s="11">
        <v>5.4843807589919686</v>
      </c>
      <c r="AD9" s="11">
        <v>5.0639334120708277</v>
      </c>
      <c r="AE9" s="11">
        <f t="shared" ref="AE9:AE16" si="5">SUM(AB9:AD9)</f>
        <v>53.265196803843068</v>
      </c>
      <c r="AG9" s="10" t="str">
        <f>name!E5</f>
        <v>Professional occupations</v>
      </c>
      <c r="AH9" s="11">
        <v>16.593783723886336</v>
      </c>
      <c r="AI9" s="11">
        <v>11.442231656164347</v>
      </c>
      <c r="AJ9" s="11">
        <v>3.7632564489311688</v>
      </c>
      <c r="AK9" s="11">
        <f t="shared" ref="AK9:AK18" si="6">SUM(AH9:AJ9)</f>
        <v>31.799271828981855</v>
      </c>
      <c r="AL9" s="11"/>
      <c r="AM9" s="11">
        <v>21.733608988935114</v>
      </c>
      <c r="AN9" s="11">
        <v>13.858412783313389</v>
      </c>
      <c r="AO9" s="11">
        <v>4.9453879644438441</v>
      </c>
      <c r="AP9" s="11">
        <f t="shared" ref="AP9:AP18" si="7">SUM(AM9:AO9)</f>
        <v>40.537409736692346</v>
      </c>
      <c r="AQ9" s="11"/>
      <c r="AR9" s="11">
        <v>27.999347865914032</v>
      </c>
      <c r="AS9" s="11">
        <v>17.742768979293295</v>
      </c>
      <c r="AT9" s="11">
        <v>5.6266158715000669</v>
      </c>
      <c r="AU9" s="11">
        <f t="shared" ref="AU9:AU18" si="8">SUM(AR9:AT9)</f>
        <v>51.368732716707392</v>
      </c>
    </row>
    <row r="10" spans="1:47" x14ac:dyDescent="0.2">
      <c r="A10" t="str">
        <f>name!E6</f>
        <v>Associate professional occupations</v>
      </c>
      <c r="B10" s="11">
        <v>27.745223415197163</v>
      </c>
      <c r="C10" s="11">
        <v>8.5669837760958032</v>
      </c>
      <c r="D10" s="11">
        <v>8.4203070054286382</v>
      </c>
      <c r="E10" s="11">
        <f t="shared" si="0"/>
        <v>44.73251419672161</v>
      </c>
      <c r="F10" s="11"/>
      <c r="G10" s="11">
        <v>32.267412247166597</v>
      </c>
      <c r="H10" s="11">
        <v>10.214355717254698</v>
      </c>
      <c r="I10" s="11">
        <v>8.0981318265629767</v>
      </c>
      <c r="J10" s="11">
        <f t="shared" si="1"/>
        <v>50.579899790984271</v>
      </c>
      <c r="K10" s="11"/>
      <c r="L10" s="11">
        <v>33.47616436133449</v>
      </c>
      <c r="M10" s="11">
        <v>11.731201360875598</v>
      </c>
      <c r="N10" s="11">
        <v>9.3611847869259339</v>
      </c>
      <c r="O10" s="11">
        <f t="shared" si="2"/>
        <v>54.568550509136017</v>
      </c>
      <c r="Q10" s="10" t="str">
        <f>name!E6</f>
        <v>Associate professional occupations</v>
      </c>
      <c r="R10" s="11">
        <v>17.964561017309261</v>
      </c>
      <c r="S10" s="11">
        <v>1.854464112901016</v>
      </c>
      <c r="T10" s="11">
        <v>4.4329785323837729</v>
      </c>
      <c r="U10" s="11">
        <f t="shared" si="3"/>
        <v>24.252003662594049</v>
      </c>
      <c r="V10" s="11"/>
      <c r="W10" s="11">
        <v>20.01902606461385</v>
      </c>
      <c r="X10" s="11">
        <v>2.6091893628384688</v>
      </c>
      <c r="Y10" s="11">
        <v>3.47794956057689</v>
      </c>
      <c r="Z10" s="11">
        <f t="shared" si="4"/>
        <v>26.106164988029207</v>
      </c>
      <c r="AA10" s="11"/>
      <c r="AB10" s="11">
        <v>19.202592029486805</v>
      </c>
      <c r="AC10" s="11">
        <v>2.5508531377381174</v>
      </c>
      <c r="AD10" s="11">
        <v>3.8846681457274777</v>
      </c>
      <c r="AE10" s="11">
        <f t="shared" si="5"/>
        <v>25.638113312952399</v>
      </c>
      <c r="AG10" s="10" t="str">
        <f>name!E6</f>
        <v>Associate professional occupations</v>
      </c>
      <c r="AH10" s="11">
        <v>9.7806623978879035</v>
      </c>
      <c r="AI10" s="11">
        <v>6.7125196631947865</v>
      </c>
      <c r="AJ10" s="11">
        <v>3.9873284730448608</v>
      </c>
      <c r="AK10" s="11">
        <f t="shared" si="6"/>
        <v>20.480510534127554</v>
      </c>
      <c r="AL10" s="11"/>
      <c r="AM10" s="11">
        <v>12.24838618255273</v>
      </c>
      <c r="AN10" s="11">
        <v>7.6051663544162285</v>
      </c>
      <c r="AO10" s="11">
        <v>4.6201822659860872</v>
      </c>
      <c r="AP10" s="11">
        <f t="shared" si="7"/>
        <v>24.473734802955047</v>
      </c>
      <c r="AQ10" s="11"/>
      <c r="AR10" s="11">
        <v>14.27357233184768</v>
      </c>
      <c r="AS10" s="11">
        <v>9.1803482231374804</v>
      </c>
      <c r="AT10" s="11">
        <v>5.4765166411984572</v>
      </c>
      <c r="AU10" s="11">
        <f t="shared" si="8"/>
        <v>28.930437196183618</v>
      </c>
    </row>
    <row r="11" spans="1:47" x14ac:dyDescent="0.2">
      <c r="A11" t="str">
        <f>name!E7</f>
        <v>Administrative and secretarial occupations</v>
      </c>
      <c r="B11" s="11">
        <v>21.505356887615804</v>
      </c>
      <c r="C11" s="11">
        <v>16.279047570525872</v>
      </c>
      <c r="D11" s="11">
        <v>2.3235942650031647</v>
      </c>
      <c r="E11" s="11">
        <f t="shared" si="0"/>
        <v>40.107998723144846</v>
      </c>
      <c r="F11" s="11"/>
      <c r="G11" s="11">
        <v>21.873235203380229</v>
      </c>
      <c r="H11" s="11">
        <v>15.96851024117519</v>
      </c>
      <c r="I11" s="11">
        <v>2.6856564131893332</v>
      </c>
      <c r="J11" s="11">
        <f t="shared" si="1"/>
        <v>40.527401857744756</v>
      </c>
      <c r="K11" s="11"/>
      <c r="L11" s="11">
        <v>18.580628440640158</v>
      </c>
      <c r="M11" s="11">
        <v>13.674271329692022</v>
      </c>
      <c r="N11" s="11">
        <v>3.2540084642265739</v>
      </c>
      <c r="O11" s="11">
        <f t="shared" si="2"/>
        <v>35.508908234558753</v>
      </c>
      <c r="Q11" s="10" t="str">
        <f>name!E7</f>
        <v>Administrative and secretarial occupations</v>
      </c>
      <c r="R11" s="11">
        <v>7.2684715844261909</v>
      </c>
      <c r="S11" s="11">
        <v>1.683267980273</v>
      </c>
      <c r="T11" s="11">
        <v>0.58435455489788279</v>
      </c>
      <c r="U11" s="11">
        <f t="shared" si="3"/>
        <v>9.5360941195970739</v>
      </c>
      <c r="V11" s="11"/>
      <c r="W11" s="11">
        <v>7.7464868000666689</v>
      </c>
      <c r="X11" s="11">
        <v>1.7846711262310977</v>
      </c>
      <c r="Y11" s="11">
        <v>0.41332238357600964</v>
      </c>
      <c r="Z11" s="11">
        <f t="shared" si="4"/>
        <v>9.9444803098737751</v>
      </c>
      <c r="AA11" s="11"/>
      <c r="AB11" s="11">
        <v>8.047047676659087</v>
      </c>
      <c r="AC11" s="11">
        <v>1.5066087943429534</v>
      </c>
      <c r="AD11" s="11">
        <v>0.58788114082170828</v>
      </c>
      <c r="AE11" s="11">
        <f t="shared" si="5"/>
        <v>10.141537611823749</v>
      </c>
      <c r="AG11" s="10" t="str">
        <f>name!E7</f>
        <v>Administrative and secretarial occupations</v>
      </c>
      <c r="AH11" s="11">
        <v>14.236885303189604</v>
      </c>
      <c r="AI11" s="11">
        <v>14.595779590252871</v>
      </c>
      <c r="AJ11" s="11">
        <v>1.739239710105283</v>
      </c>
      <c r="AK11" s="11">
        <f t="shared" si="6"/>
        <v>30.571904603547761</v>
      </c>
      <c r="AL11" s="11"/>
      <c r="AM11" s="11">
        <v>14.12674840331356</v>
      </c>
      <c r="AN11" s="11">
        <v>14.183839114944091</v>
      </c>
      <c r="AO11" s="11">
        <v>2.2723340296133236</v>
      </c>
      <c r="AP11" s="11">
        <f t="shared" si="7"/>
        <v>30.582921547870971</v>
      </c>
      <c r="AQ11" s="11"/>
      <c r="AR11" s="11">
        <v>10.533580763981062</v>
      </c>
      <c r="AS11" s="11">
        <v>12.16766253534907</v>
      </c>
      <c r="AT11" s="11">
        <v>2.6661273234048659</v>
      </c>
      <c r="AU11" s="11">
        <f t="shared" si="8"/>
        <v>25.367370622734995</v>
      </c>
    </row>
    <row r="12" spans="1:47" x14ac:dyDescent="0.2">
      <c r="A12" t="str">
        <f>name!E8</f>
        <v>Skilled trades occupations</v>
      </c>
      <c r="B12" s="11">
        <v>23.326984804453122</v>
      </c>
      <c r="C12" s="11">
        <v>3.4329924365082096</v>
      </c>
      <c r="D12" s="11">
        <v>14.37276882799973</v>
      </c>
      <c r="E12" s="11">
        <f t="shared" si="0"/>
        <v>41.132746068961062</v>
      </c>
      <c r="F12" s="11"/>
      <c r="G12" s="11">
        <v>20.427690056169254</v>
      </c>
      <c r="H12" s="11">
        <v>3.1272862325311799</v>
      </c>
      <c r="I12" s="11">
        <v>14.127670744999476</v>
      </c>
      <c r="J12" s="11">
        <f t="shared" si="1"/>
        <v>37.682647033699908</v>
      </c>
      <c r="K12" s="11"/>
      <c r="L12" s="11">
        <v>18.512991471365748</v>
      </c>
      <c r="M12" s="11">
        <v>3.7905074486700259</v>
      </c>
      <c r="N12" s="11">
        <v>15.262906023658756</v>
      </c>
      <c r="O12" s="11">
        <f t="shared" si="2"/>
        <v>37.566404943694529</v>
      </c>
      <c r="Q12" s="10" t="str">
        <f>name!E8</f>
        <v>Skilled trades occupations</v>
      </c>
      <c r="R12" s="11">
        <v>21.72302053829975</v>
      </c>
      <c r="S12" s="11">
        <v>2.2523949366537641</v>
      </c>
      <c r="T12" s="11">
        <v>13.329668676517672</v>
      </c>
      <c r="U12" s="11">
        <f t="shared" si="3"/>
        <v>37.305084151471185</v>
      </c>
      <c r="V12" s="11"/>
      <c r="W12" s="11">
        <v>18.771525360307699</v>
      </c>
      <c r="X12" s="11">
        <v>1.9665811281368619</v>
      </c>
      <c r="Y12" s="11">
        <v>12.535438207483001</v>
      </c>
      <c r="Z12" s="11">
        <f t="shared" si="4"/>
        <v>33.273544695927562</v>
      </c>
      <c r="AA12" s="11"/>
      <c r="AB12" s="11">
        <v>16.10089961753085</v>
      </c>
      <c r="AC12" s="11">
        <v>2.3673871005138656</v>
      </c>
      <c r="AD12" s="11">
        <v>13.423050751429335</v>
      </c>
      <c r="AE12" s="11">
        <f t="shared" si="5"/>
        <v>31.891337469474053</v>
      </c>
      <c r="AG12" s="10" t="str">
        <f>name!E8</f>
        <v>Skilled trades occupations</v>
      </c>
      <c r="AH12" s="11">
        <v>1.6039642661533753</v>
      </c>
      <c r="AI12" s="11">
        <v>1.1805974998544451</v>
      </c>
      <c r="AJ12" s="11">
        <v>1.0431001514820559</v>
      </c>
      <c r="AK12" s="11">
        <f t="shared" si="6"/>
        <v>3.8276619174898761</v>
      </c>
      <c r="AL12" s="11"/>
      <c r="AM12" s="11">
        <v>1.6561646958615606</v>
      </c>
      <c r="AN12" s="11">
        <v>1.1607051043943184</v>
      </c>
      <c r="AO12" s="11">
        <v>1.5922325375164808</v>
      </c>
      <c r="AP12" s="11">
        <f t="shared" si="7"/>
        <v>4.4091023377723602</v>
      </c>
      <c r="AQ12" s="11"/>
      <c r="AR12" s="11">
        <v>2.4120918538349034</v>
      </c>
      <c r="AS12" s="11">
        <v>1.4231203481561598</v>
      </c>
      <c r="AT12" s="11">
        <v>1.8398552722294248</v>
      </c>
      <c r="AU12" s="11">
        <f t="shared" si="8"/>
        <v>5.6750674742204881</v>
      </c>
    </row>
    <row r="13" spans="1:47" x14ac:dyDescent="0.2">
      <c r="A13" t="str">
        <f>name!E9</f>
        <v>Caring, leisure and other service occupations</v>
      </c>
      <c r="B13" s="11">
        <v>13.543946763401101</v>
      </c>
      <c r="C13" s="11">
        <v>16.055883533776981</v>
      </c>
      <c r="D13" s="11">
        <v>4.1534992340758414</v>
      </c>
      <c r="E13" s="11">
        <f t="shared" si="0"/>
        <v>33.753329531253925</v>
      </c>
      <c r="F13" s="11"/>
      <c r="G13" s="11">
        <v>13.36106122775475</v>
      </c>
      <c r="H13" s="11">
        <v>15.332959297988381</v>
      </c>
      <c r="I13" s="11">
        <v>4.6073311543159923</v>
      </c>
      <c r="J13" s="11">
        <f t="shared" si="1"/>
        <v>33.30135168005912</v>
      </c>
      <c r="K13" s="11"/>
      <c r="L13" s="11">
        <v>16.608879124865048</v>
      </c>
      <c r="M13" s="11">
        <v>17.233277683712508</v>
      </c>
      <c r="N13" s="11">
        <v>6.0072914814841196</v>
      </c>
      <c r="O13" s="11">
        <f t="shared" si="2"/>
        <v>39.849448290061673</v>
      </c>
      <c r="Q13" s="10" t="str">
        <f>name!E9</f>
        <v>Caring, leisure and other service occupations</v>
      </c>
      <c r="R13" s="11">
        <v>2.9959169440790783</v>
      </c>
      <c r="S13" s="11">
        <v>1.4442427187735729</v>
      </c>
      <c r="T13" s="11">
        <v>0.72641585746017978</v>
      </c>
      <c r="U13" s="11">
        <f t="shared" si="3"/>
        <v>5.166575520312831</v>
      </c>
      <c r="V13" s="11"/>
      <c r="W13" s="11">
        <v>3.0078691984635881</v>
      </c>
      <c r="X13" s="11">
        <v>1.6082872375444508</v>
      </c>
      <c r="Y13" s="11">
        <v>0.78059740423873203</v>
      </c>
      <c r="Z13" s="11">
        <f t="shared" si="4"/>
        <v>5.3967538402467703</v>
      </c>
      <c r="AA13" s="11"/>
      <c r="AB13" s="11">
        <v>3.8869610086739286</v>
      </c>
      <c r="AC13" s="11">
        <v>2.0704967867435857</v>
      </c>
      <c r="AD13" s="11">
        <v>1.2555215470859624</v>
      </c>
      <c r="AE13" s="11">
        <f t="shared" si="5"/>
        <v>7.2129793425034769</v>
      </c>
      <c r="AG13" s="10" t="str">
        <f>name!E9</f>
        <v>Caring, leisure and other service occupations</v>
      </c>
      <c r="AH13" s="11">
        <v>10.548029819322023</v>
      </c>
      <c r="AI13" s="11">
        <v>14.61164081500341</v>
      </c>
      <c r="AJ13" s="11">
        <v>3.4270833766156619</v>
      </c>
      <c r="AK13" s="11">
        <f t="shared" si="6"/>
        <v>28.586754010941096</v>
      </c>
      <c r="AL13" s="11"/>
      <c r="AM13" s="11">
        <v>10.353192029291161</v>
      </c>
      <c r="AN13" s="11">
        <v>13.724672060443933</v>
      </c>
      <c r="AO13" s="11">
        <v>3.8267337500772611</v>
      </c>
      <c r="AP13" s="11">
        <f t="shared" si="7"/>
        <v>27.904597839812354</v>
      </c>
      <c r="AQ13" s="11"/>
      <c r="AR13" s="11">
        <v>12.721918116191114</v>
      </c>
      <c r="AS13" s="11">
        <v>15.16278089696892</v>
      </c>
      <c r="AT13" s="11">
        <v>4.7517699343981565</v>
      </c>
      <c r="AU13" s="11">
        <f t="shared" si="8"/>
        <v>32.636468947558193</v>
      </c>
    </row>
    <row r="14" spans="1:47" x14ac:dyDescent="0.2">
      <c r="A14" t="str">
        <f>name!E10</f>
        <v>Sales and customer service occupations</v>
      </c>
      <c r="B14" s="11">
        <v>11.781400333500883</v>
      </c>
      <c r="C14" s="11">
        <v>19.600614059955923</v>
      </c>
      <c r="D14" s="11">
        <v>2.5671523554162992</v>
      </c>
      <c r="E14" s="11">
        <f t="shared" si="0"/>
        <v>33.949166748873104</v>
      </c>
      <c r="F14" s="11"/>
      <c r="G14" s="11">
        <v>11.806555851207468</v>
      </c>
      <c r="H14" s="11">
        <v>19.329282838450879</v>
      </c>
      <c r="I14" s="11">
        <v>2.1356680455591075</v>
      </c>
      <c r="J14" s="11">
        <f t="shared" si="1"/>
        <v>33.271506735217457</v>
      </c>
      <c r="K14" s="11"/>
      <c r="L14" s="11">
        <v>11.564373588064781</v>
      </c>
      <c r="M14" s="11">
        <v>19.600113567103421</v>
      </c>
      <c r="N14" s="11">
        <v>1.8427503833944527</v>
      </c>
      <c r="O14" s="11">
        <f t="shared" si="2"/>
        <v>33.007237538562656</v>
      </c>
      <c r="Q14" s="10" t="str">
        <f>name!E10</f>
        <v>Sales and customer service occupations</v>
      </c>
      <c r="R14" s="11">
        <v>5.5422654434970369</v>
      </c>
      <c r="S14" s="11">
        <v>5.8047880150550322</v>
      </c>
      <c r="T14" s="11">
        <v>1.435088992610434</v>
      </c>
      <c r="U14" s="11">
        <f t="shared" si="3"/>
        <v>12.782142451162501</v>
      </c>
      <c r="V14" s="11"/>
      <c r="W14" s="11">
        <v>5.4804736042914044</v>
      </c>
      <c r="X14" s="11">
        <v>6.0267553782611136</v>
      </c>
      <c r="Y14" s="11">
        <v>1.1914070572802082</v>
      </c>
      <c r="Z14" s="11">
        <f t="shared" si="4"/>
        <v>12.698636039832728</v>
      </c>
      <c r="AA14" s="11"/>
      <c r="AB14" s="11">
        <v>5.8629385662936695</v>
      </c>
      <c r="AC14" s="11">
        <v>6.5015708781672856</v>
      </c>
      <c r="AD14" s="11">
        <v>1.0576855814379946</v>
      </c>
      <c r="AE14" s="11">
        <f t="shared" si="5"/>
        <v>13.422195025898949</v>
      </c>
      <c r="AG14" s="10" t="str">
        <f>name!E10</f>
        <v>Sales and customer service occupations</v>
      </c>
      <c r="AH14" s="11">
        <v>6.2391348900038528</v>
      </c>
      <c r="AI14" s="11">
        <v>13.795826044900879</v>
      </c>
      <c r="AJ14" s="11">
        <v>1.1320633628058665</v>
      </c>
      <c r="AK14" s="11">
        <f t="shared" si="6"/>
        <v>21.167024297710597</v>
      </c>
      <c r="AL14" s="11"/>
      <c r="AM14" s="11">
        <v>6.3260822469160622</v>
      </c>
      <c r="AN14" s="11">
        <v>13.302527460189761</v>
      </c>
      <c r="AO14" s="11">
        <v>0.94426098827889837</v>
      </c>
      <c r="AP14" s="11">
        <f t="shared" si="7"/>
        <v>20.572870695384722</v>
      </c>
      <c r="AQ14" s="11"/>
      <c r="AR14" s="11">
        <v>5.7014350217711129</v>
      </c>
      <c r="AS14" s="11">
        <v>13.098542688936133</v>
      </c>
      <c r="AT14" s="11">
        <v>0.785064801956459</v>
      </c>
      <c r="AU14" s="11">
        <f t="shared" si="8"/>
        <v>19.585042512663705</v>
      </c>
    </row>
    <row r="15" spans="1:47" x14ac:dyDescent="0.2">
      <c r="A15" t="str">
        <f>name!E11</f>
        <v>Process, plant and machine operatives</v>
      </c>
      <c r="B15" s="11">
        <v>15.387028044770235</v>
      </c>
      <c r="C15" s="11">
        <v>2.9566093127468585</v>
      </c>
      <c r="D15" s="11">
        <v>2.5580034221032819</v>
      </c>
      <c r="E15" s="11">
        <f t="shared" si="0"/>
        <v>20.901640779620376</v>
      </c>
      <c r="F15" s="11"/>
      <c r="G15" s="11">
        <v>13.378613282630278</v>
      </c>
      <c r="H15" s="11">
        <v>3.0807107421574944</v>
      </c>
      <c r="I15" s="11">
        <v>2.9349929832942241</v>
      </c>
      <c r="J15" s="11">
        <f t="shared" si="1"/>
        <v>19.394317008081998</v>
      </c>
      <c r="K15" s="11"/>
      <c r="L15" s="11">
        <v>13.699808868571864</v>
      </c>
      <c r="M15" s="11">
        <v>4.4382040143367796</v>
      </c>
      <c r="N15" s="11">
        <v>3.6165824384761045</v>
      </c>
      <c r="O15" s="11">
        <f t="shared" si="2"/>
        <v>21.754595321384748</v>
      </c>
      <c r="Q15" s="10" t="str">
        <f>name!E11</f>
        <v>Process, plant and machine operatives</v>
      </c>
      <c r="R15" s="11">
        <v>13.766914083648974</v>
      </c>
      <c r="S15" s="11">
        <v>2.1411696051837263</v>
      </c>
      <c r="T15" s="11">
        <v>2.2153389672365478</v>
      </c>
      <c r="U15" s="11">
        <f t="shared" si="3"/>
        <v>18.123422656069248</v>
      </c>
      <c r="V15" s="11"/>
      <c r="W15" s="11">
        <v>12.030655041352221</v>
      </c>
      <c r="X15" s="11">
        <v>2.3893543699899493</v>
      </c>
      <c r="Y15" s="11">
        <v>2.2321756203850809</v>
      </c>
      <c r="Z15" s="11">
        <f t="shared" si="4"/>
        <v>16.65218503172725</v>
      </c>
      <c r="AA15" s="11"/>
      <c r="AB15" s="11">
        <v>12.054978538851799</v>
      </c>
      <c r="AC15" s="11">
        <v>2.9839641205760663</v>
      </c>
      <c r="AD15" s="11">
        <v>2.636030235468283</v>
      </c>
      <c r="AE15" s="11">
        <f t="shared" si="5"/>
        <v>17.67497289489615</v>
      </c>
      <c r="AG15" s="10" t="str">
        <f>name!E11</f>
        <v>Process, plant and machine operatives</v>
      </c>
      <c r="AH15" s="11">
        <v>1.6201139611212649</v>
      </c>
      <c r="AI15" s="11">
        <v>0.81543970756313333</v>
      </c>
      <c r="AJ15" s="11">
        <v>0.34266445486673408</v>
      </c>
      <c r="AK15" s="11">
        <f t="shared" si="6"/>
        <v>2.7782181235511323</v>
      </c>
      <c r="AL15" s="11"/>
      <c r="AM15" s="11">
        <v>1.3479582412780613</v>
      </c>
      <c r="AN15" s="11">
        <v>0.69135637216754264</v>
      </c>
      <c r="AO15" s="11">
        <v>0.70281736290914298</v>
      </c>
      <c r="AP15" s="11">
        <f t="shared" si="7"/>
        <v>2.7421319763547469</v>
      </c>
      <c r="AQ15" s="11"/>
      <c r="AR15" s="11">
        <v>1.6448303297200733</v>
      </c>
      <c r="AS15" s="11">
        <v>1.4542398937607124</v>
      </c>
      <c r="AT15" s="11">
        <v>0.98055220300782198</v>
      </c>
      <c r="AU15" s="11">
        <f t="shared" si="8"/>
        <v>4.0796224264886076</v>
      </c>
    </row>
    <row r="16" spans="1:47" x14ac:dyDescent="0.2">
      <c r="A16" t="str">
        <f>name!E12</f>
        <v>Elementary occupations</v>
      </c>
      <c r="B16" s="11">
        <v>17.230476230373096</v>
      </c>
      <c r="C16" s="11">
        <v>19.846452853341574</v>
      </c>
      <c r="D16" s="11">
        <v>3.4539140927686462</v>
      </c>
      <c r="E16" s="11">
        <f t="shared" si="0"/>
        <v>40.530843176483323</v>
      </c>
      <c r="F16" s="11"/>
      <c r="G16" s="11">
        <v>14.507935145866698</v>
      </c>
      <c r="H16" s="11">
        <v>19.042165616674826</v>
      </c>
      <c r="I16" s="11">
        <v>3.5877434061580336</v>
      </c>
      <c r="J16" s="11">
        <f t="shared" si="1"/>
        <v>37.137844168699559</v>
      </c>
      <c r="K16" s="11"/>
      <c r="L16" s="11">
        <v>14.32480915985915</v>
      </c>
      <c r="M16" s="11">
        <v>17.407448160984018</v>
      </c>
      <c r="N16" s="11">
        <v>5.0747298656143345</v>
      </c>
      <c r="O16" s="11">
        <f t="shared" si="2"/>
        <v>36.806987186457505</v>
      </c>
      <c r="Q16" s="10" t="str">
        <f>name!E12</f>
        <v>Elementary occupations</v>
      </c>
      <c r="R16" s="11">
        <v>12.43763020039297</v>
      </c>
      <c r="S16" s="11">
        <v>8.4683008181518993</v>
      </c>
      <c r="T16" s="11">
        <v>1.6609953224002685</v>
      </c>
      <c r="U16" s="11">
        <f t="shared" si="3"/>
        <v>22.566926340945137</v>
      </c>
      <c r="V16" s="11"/>
      <c r="W16" s="11">
        <v>10.316137597987437</v>
      </c>
      <c r="X16" s="11">
        <v>8.0528087591275312</v>
      </c>
      <c r="Y16" s="11">
        <v>1.6869148893000729</v>
      </c>
      <c r="Z16" s="11">
        <f t="shared" si="4"/>
        <v>20.055861246415041</v>
      </c>
      <c r="AA16" s="11"/>
      <c r="AB16" s="11">
        <v>9.180596067595296</v>
      </c>
      <c r="AC16" s="11">
        <v>8.1402842719030684</v>
      </c>
      <c r="AD16" s="11">
        <v>2.3253343521412644</v>
      </c>
      <c r="AE16" s="11">
        <f t="shared" si="5"/>
        <v>19.646214691639631</v>
      </c>
      <c r="AG16" s="10" t="str">
        <f>name!E12</f>
        <v>Elementary occupations</v>
      </c>
      <c r="AH16" s="11">
        <v>4.792846029980133</v>
      </c>
      <c r="AI16" s="11">
        <v>11.378152035189675</v>
      </c>
      <c r="AJ16" s="11">
        <v>1.7929187703683771</v>
      </c>
      <c r="AK16" s="11">
        <f t="shared" si="6"/>
        <v>17.963916835538186</v>
      </c>
      <c r="AL16" s="11"/>
      <c r="AM16" s="11">
        <v>4.1917975478792702</v>
      </c>
      <c r="AN16" s="11">
        <v>10.989356857547286</v>
      </c>
      <c r="AO16" s="11">
        <v>1.9008285168579597</v>
      </c>
      <c r="AP16" s="11">
        <f t="shared" si="7"/>
        <v>17.081982922284517</v>
      </c>
      <c r="AQ16" s="11"/>
      <c r="AR16" s="11">
        <v>5.1442130922638514</v>
      </c>
      <c r="AS16" s="11">
        <v>9.2671638890809653</v>
      </c>
      <c r="AT16" s="11">
        <v>2.7493955134730719</v>
      </c>
      <c r="AU16" s="11">
        <f t="shared" si="8"/>
        <v>17.160772494817888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202.30623543576283</v>
      </c>
      <c r="C18" s="34">
        <f t="shared" ref="C18:D18" si="9">SUM(C8:C16)</f>
        <v>104.27575233916482</v>
      </c>
      <c r="D18" s="34">
        <f t="shared" si="9"/>
        <v>57.218012225072293</v>
      </c>
      <c r="E18" s="34">
        <f t="shared" si="0"/>
        <v>363.79999999999995</v>
      </c>
      <c r="F18" s="34"/>
      <c r="G18" s="34">
        <f>SUM(G8:G16)</f>
        <v>213.90291209541439</v>
      </c>
      <c r="H18" s="34">
        <f t="shared" ref="H18:I18" si="10">SUM(H8:H16)</f>
        <v>109.31095281543273</v>
      </c>
      <c r="I18" s="34">
        <f t="shared" si="10"/>
        <v>58.428135089152825</v>
      </c>
      <c r="J18" s="34">
        <f t="shared" ref="J18" si="11">SUM(G18:I18)</f>
        <v>381.64199999999994</v>
      </c>
      <c r="K18" s="34"/>
      <c r="L18" s="34">
        <f>SUM(L8:L16)</f>
        <v>230.32619440292964</v>
      </c>
      <c r="M18" s="34">
        <f t="shared" ref="M18:N18" si="12">SUM(M8:M16)</f>
        <v>118.227848175486</v>
      </c>
      <c r="N18" s="34">
        <f t="shared" si="12"/>
        <v>66.495957421584237</v>
      </c>
      <c r="O18" s="34">
        <f>SUM(L18:N18)</f>
        <v>415.0499999999999</v>
      </c>
      <c r="Q18" s="231" t="str">
        <f>name!E3</f>
        <v>All occupations</v>
      </c>
      <c r="R18" s="34">
        <f>SUM(R8:R16)</f>
        <v>130.61894491143195</v>
      </c>
      <c r="S18" s="34">
        <f t="shared" ref="S18:T18" si="13">SUM(S8:S16)</f>
        <v>27.445542049865441</v>
      </c>
      <c r="T18" s="34">
        <f t="shared" si="13"/>
        <v>36.690744430749135</v>
      </c>
      <c r="U18" s="34">
        <f t="shared" ref="U18" si="14">SUM(R18:T18)</f>
        <v>194.75523139204654</v>
      </c>
      <c r="V18" s="34"/>
      <c r="W18" s="34">
        <f>SUM(W8:W16)</f>
        <v>134.17216664304723</v>
      </c>
      <c r="X18" s="34">
        <f t="shared" ref="X18:Y18" si="15">SUM(X8:X16)</f>
        <v>30.242615757054587</v>
      </c>
      <c r="Y18" s="34">
        <f t="shared" si="15"/>
        <v>32.978498159226646</v>
      </c>
      <c r="Z18" s="34">
        <f t="shared" ref="Z18" si="16">SUM(W18:Y18)</f>
        <v>197.39328055932845</v>
      </c>
      <c r="AA18" s="34"/>
      <c r="AB18" s="34">
        <f>SUM(AB8:AB16)</f>
        <v>139.86672876791161</v>
      </c>
      <c r="AC18" s="34">
        <f t="shared" ref="AC18:AD18" si="17">SUM(AC8:AC16)</f>
        <v>34.343726946361059</v>
      </c>
      <c r="AD18" s="34">
        <f t="shared" si="17"/>
        <v>36.771647788186776</v>
      </c>
      <c r="AE18" s="34">
        <f t="shared" ref="AE18" si="18">SUM(AB18:AD18)</f>
        <v>210.98210350245944</v>
      </c>
      <c r="AG18" s="231" t="str">
        <f>name!E3</f>
        <v>All occupations</v>
      </c>
      <c r="AH18" s="34">
        <f>SUM(AH8:AH16)</f>
        <v>71.687290524330848</v>
      </c>
      <c r="AI18" s="34">
        <f t="shared" ref="AI18:AJ18" si="19">SUM(AI8:AI16)</f>
        <v>76.830210289299359</v>
      </c>
      <c r="AJ18" s="34">
        <f t="shared" si="19"/>
        <v>20.527267794323148</v>
      </c>
      <c r="AK18" s="34">
        <f t="shared" si="6"/>
        <v>169.04476860795333</v>
      </c>
      <c r="AL18" s="34"/>
      <c r="AM18" s="34">
        <f>SUM(AM8:AM16)</f>
        <v>79.730745452367159</v>
      </c>
      <c r="AN18" s="34">
        <f t="shared" ref="AN18:AO18" si="20">SUM(AN8:AN16)</f>
        <v>79.068337058378148</v>
      </c>
      <c r="AO18" s="34">
        <f t="shared" si="20"/>
        <v>25.449636929926182</v>
      </c>
      <c r="AP18" s="34">
        <f t="shared" si="7"/>
        <v>184.24871944067149</v>
      </c>
      <c r="AQ18" s="34"/>
      <c r="AR18" s="34">
        <f>SUM(AR8:AR16)</f>
        <v>90.459465635018091</v>
      </c>
      <c r="AS18" s="34">
        <f t="shared" ref="AS18:AT18" si="21">SUM(AS8:AS16)</f>
        <v>83.884121229124943</v>
      </c>
      <c r="AT18" s="34">
        <f t="shared" si="21"/>
        <v>29.724309633397482</v>
      </c>
      <c r="AU18" s="34">
        <f t="shared" si="8"/>
        <v>204.06789649754052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12.602480682787975</v>
      </c>
      <c r="C26" s="18">
        <f t="shared" ref="C26:O26" si="22">C8/C$18*100</f>
        <v>3.3999958501346925</v>
      </c>
      <c r="D26" s="18">
        <f t="shared" si="22"/>
        <v>15.091892464003104</v>
      </c>
      <c r="E26" s="18">
        <f t="shared" si="22"/>
        <v>10.356310161666842</v>
      </c>
      <c r="F26" s="18"/>
      <c r="G26" s="18">
        <f t="shared" si="22"/>
        <v>13.63147524295289</v>
      </c>
      <c r="H26" s="18">
        <f t="shared" si="22"/>
        <v>5.0605240030095278</v>
      </c>
      <c r="I26" s="18">
        <f t="shared" si="22"/>
        <v>17.074400365639637</v>
      </c>
      <c r="J26" s="18">
        <f t="shared" si="22"/>
        <v>11.703660294905651</v>
      </c>
      <c r="K26" s="18"/>
      <c r="L26" s="18">
        <f t="shared" si="22"/>
        <v>14.259042040211989</v>
      </c>
      <c r="M26" s="18">
        <f t="shared" si="22"/>
        <v>6.0270697486176861</v>
      </c>
      <c r="N26" s="18">
        <f t="shared" si="22"/>
        <v>17.122777287115586</v>
      </c>
      <c r="O26" s="18">
        <f t="shared" si="22"/>
        <v>12.372952284205175</v>
      </c>
      <c r="Q26" t="str">
        <f>$A$8</f>
        <v>Managers, directors and senior officials</v>
      </c>
      <c r="R26" s="18">
        <f>R8/R$18*100</f>
        <v>14.7174164675087</v>
      </c>
      <c r="S26" s="18">
        <f t="shared" ref="S26:U26" si="23">S8/S$18*100</f>
        <v>4.5448108577568629</v>
      </c>
      <c r="T26" s="18">
        <f t="shared" si="23"/>
        <v>14.542271931864354</v>
      </c>
      <c r="U26" s="18">
        <f t="shared" si="23"/>
        <v>13.25086352115958</v>
      </c>
      <c r="V26" s="18"/>
      <c r="W26" s="18">
        <f t="shared" ref="W26:Z26" si="24">W8/W$18*100</f>
        <v>15.958090210218408</v>
      </c>
      <c r="X26" s="18">
        <f t="shared" si="24"/>
        <v>6.5450887915344538</v>
      </c>
      <c r="Y26" s="18">
        <f t="shared" si="24"/>
        <v>16.166273464954426</v>
      </c>
      <c r="Z26" s="18">
        <f t="shared" si="24"/>
        <v>14.550705859770488</v>
      </c>
      <c r="AA26" s="18"/>
      <c r="AB26" s="18">
        <f t="shared" ref="AB26:AE26" si="25">AB8/AB$18*100</f>
        <v>16.311121902261775</v>
      </c>
      <c r="AC26" s="18">
        <f t="shared" si="25"/>
        <v>7.9728711495427182</v>
      </c>
      <c r="AD26" s="18">
        <f t="shared" si="25"/>
        <v>17.778758949453906</v>
      </c>
      <c r="AE26" s="18">
        <f t="shared" si="25"/>
        <v>15.209610586261837</v>
      </c>
      <c r="AG26" t="str">
        <f>$A$8</f>
        <v>Managers, directors and senior officials</v>
      </c>
      <c r="AH26" s="18">
        <f>AH8/AH$18*100</f>
        <v>8.7489289759914417</v>
      </c>
      <c r="AI26" s="18">
        <f t="shared" ref="AI26:AK26" si="26">AI8/AI$18*100</f>
        <v>2.9910412434415572</v>
      </c>
      <c r="AJ26" s="18">
        <f t="shared" si="26"/>
        <v>16.074292395676991</v>
      </c>
      <c r="AK26" s="18">
        <f t="shared" si="26"/>
        <v>7.0215165803757769</v>
      </c>
      <c r="AL26" s="18"/>
      <c r="AM26" s="18">
        <f t="shared" ref="AM26:AP26" si="27">AM8/AM$18*100</f>
        <v>9.7162105689426177</v>
      </c>
      <c r="AN26" s="18">
        <f t="shared" si="27"/>
        <v>4.492697182108218</v>
      </c>
      <c r="AO26" s="18">
        <f t="shared" si="27"/>
        <v>18.251181842131917</v>
      </c>
      <c r="AP26" s="18">
        <f t="shared" si="27"/>
        <v>8.6535025209108145</v>
      </c>
      <c r="AQ26" s="18"/>
      <c r="AR26" s="18">
        <f t="shared" ref="AR26:AU26" si="28">AR8/AR$18*100</f>
        <v>11.086154654015639</v>
      </c>
      <c r="AS26" s="18">
        <f t="shared" si="28"/>
        <v>5.2304222898848938</v>
      </c>
      <c r="AT26" s="18">
        <f t="shared" si="28"/>
        <v>16.311268897500668</v>
      </c>
      <c r="AU26" s="18">
        <f t="shared" si="28"/>
        <v>9.4401826239228139</v>
      </c>
    </row>
    <row r="27" spans="1:47" x14ac:dyDescent="0.2">
      <c r="A27" t="str">
        <f>$A$9</f>
        <v>Professional occupations</v>
      </c>
      <c r="B27" s="18">
        <f t="shared" ref="B27:B34" si="29">B9/B$18*100</f>
        <v>22.881259500418182</v>
      </c>
      <c r="C27" s="18">
        <f t="shared" ref="C27:O27" si="30">C9/C$18*100</f>
        <v>13.418073933886262</v>
      </c>
      <c r="D27" s="18">
        <f t="shared" si="30"/>
        <v>18.758939239286153</v>
      </c>
      <c r="E27" s="18">
        <f t="shared" si="30"/>
        <v>19.520479496096144</v>
      </c>
      <c r="F27" s="18"/>
      <c r="G27" s="18">
        <f t="shared" si="30"/>
        <v>26.704772747328093</v>
      </c>
      <c r="H27" s="18">
        <f t="shared" si="30"/>
        <v>16.177679060135347</v>
      </c>
      <c r="I27" s="18">
        <f t="shared" si="30"/>
        <v>17.585169863965831</v>
      </c>
      <c r="J27" s="18">
        <f t="shared" si="30"/>
        <v>22.293392368457621</v>
      </c>
      <c r="K27" s="18"/>
      <c r="L27" s="18">
        <f t="shared" si="30"/>
        <v>30.702643562539933</v>
      </c>
      <c r="M27" s="18">
        <f t="shared" si="30"/>
        <v>19.646090237394095</v>
      </c>
      <c r="N27" s="18">
        <f t="shared" si="30"/>
        <v>16.07699129105373</v>
      </c>
      <c r="O27" s="18">
        <f t="shared" si="30"/>
        <v>25.209957720889157</v>
      </c>
      <c r="Q27" t="str">
        <f>$A$9</f>
        <v>Professional occupations</v>
      </c>
      <c r="R27" s="18">
        <f t="shared" ref="R27:U27" si="31">R9/R$18*100</f>
        <v>22.735163732821135</v>
      </c>
      <c r="S27" s="18">
        <f t="shared" si="31"/>
        <v>9.2895446669941766</v>
      </c>
      <c r="T27" s="18">
        <f t="shared" si="31"/>
        <v>18.997258863071668</v>
      </c>
      <c r="U27" s="18">
        <f t="shared" si="31"/>
        <v>20.136163890187238</v>
      </c>
      <c r="V27" s="18"/>
      <c r="W27" s="18">
        <f t="shared" ref="W27:Z27" si="32">W9/W$18*100</f>
        <v>26.375572871391896</v>
      </c>
      <c r="X27" s="18">
        <f t="shared" si="32"/>
        <v>12.64957492921533</v>
      </c>
      <c r="Y27" s="18">
        <f t="shared" si="32"/>
        <v>16.159919756200566</v>
      </c>
      <c r="Z27" s="18">
        <f t="shared" si="32"/>
        <v>22.565884026000933</v>
      </c>
      <c r="AA27" s="18"/>
      <c r="AB27" s="18">
        <f t="shared" ref="AB27:AE27" si="33">AB9/AB$18*100</f>
        <v>30.541132268605992</v>
      </c>
      <c r="AC27" s="18">
        <f t="shared" si="33"/>
        <v>15.969090272461168</v>
      </c>
      <c r="AD27" s="18">
        <f t="shared" si="33"/>
        <v>13.771298586455138</v>
      </c>
      <c r="AE27" s="18">
        <f t="shared" si="33"/>
        <v>25.246310430885504</v>
      </c>
      <c r="AG27" t="str">
        <f>$A$9</f>
        <v>Professional occupations</v>
      </c>
      <c r="AH27" s="18">
        <f t="shared" ref="AH27:AK27" si="34">AH9/AH$18*100</f>
        <v>23.147455570599874</v>
      </c>
      <c r="AI27" s="18">
        <f>AI9/AI$18*100</f>
        <v>14.892880825237024</v>
      </c>
      <c r="AJ27" s="18">
        <f t="shared" si="34"/>
        <v>18.332963191389279</v>
      </c>
      <c r="AK27" s="18">
        <f t="shared" si="34"/>
        <v>18.811154045666068</v>
      </c>
      <c r="AL27" s="18"/>
      <c r="AM27" s="18">
        <f t="shared" ref="AM27:AP27" si="35">AM9/AM$18*100</f>
        <v>27.258755534800855</v>
      </c>
      <c r="AN27" s="18">
        <f t="shared" si="35"/>
        <v>17.527133235496496</v>
      </c>
      <c r="AO27" s="18">
        <f t="shared" si="35"/>
        <v>19.432057039008566</v>
      </c>
      <c r="AP27" s="18">
        <f t="shared" si="35"/>
        <v>22.001460775278542</v>
      </c>
      <c r="AQ27" s="18"/>
      <c r="AR27" s="18">
        <f t="shared" ref="AR27:AU27" si="36">AR9/AR$18*100</f>
        <v>30.952369295309108</v>
      </c>
      <c r="AS27" s="18">
        <f t="shared" si="36"/>
        <v>21.151522742701065</v>
      </c>
      <c r="AT27" s="18">
        <f t="shared" si="36"/>
        <v>18.929340801840336</v>
      </c>
      <c r="AU27" s="18">
        <f t="shared" si="36"/>
        <v>25.172373312196367</v>
      </c>
    </row>
    <row r="28" spans="1:47" x14ac:dyDescent="0.2">
      <c r="A28" t="str">
        <f>$A$10</f>
        <v>Associate professional occupations</v>
      </c>
      <c r="B28" s="18">
        <f t="shared" si="29"/>
        <v>13.714467750059512</v>
      </c>
      <c r="C28" s="18">
        <f t="shared" ref="C28:O28" si="37">C10/C$18*100</f>
        <v>8.2157007587258022</v>
      </c>
      <c r="D28" s="18">
        <f t="shared" si="37"/>
        <v>14.716182331372488</v>
      </c>
      <c r="E28" s="18">
        <f t="shared" si="37"/>
        <v>12.29590824538802</v>
      </c>
      <c r="F28" s="18"/>
      <c r="G28" s="18">
        <f t="shared" si="37"/>
        <v>15.085073845452495</v>
      </c>
      <c r="H28" s="18">
        <f t="shared" si="37"/>
        <v>9.3443113010836498</v>
      </c>
      <c r="I28" s="18">
        <f t="shared" si="37"/>
        <v>13.859986826905235</v>
      </c>
      <c r="J28" s="18">
        <f t="shared" si="37"/>
        <v>13.25323203184772</v>
      </c>
      <c r="K28" s="18"/>
      <c r="L28" s="18">
        <f t="shared" si="37"/>
        <v>14.534241078447085</v>
      </c>
      <c r="M28" s="18">
        <f t="shared" si="37"/>
        <v>9.9225364767384896</v>
      </c>
      <c r="N28" s="18">
        <f t="shared" si="37"/>
        <v>14.077825404597217</v>
      </c>
      <c r="O28" s="18">
        <f t="shared" si="37"/>
        <v>13.147464283613067</v>
      </c>
      <c r="Q28" t="str">
        <f>$A$10</f>
        <v>Associate professional occupations</v>
      </c>
      <c r="R28" s="18">
        <f t="shared" ref="R28:U28" si="38">R10/R$18*100</f>
        <v>13.753411520427139</v>
      </c>
      <c r="S28" s="18">
        <f t="shared" si="38"/>
        <v>6.7568864536603606</v>
      </c>
      <c r="T28" s="18">
        <f t="shared" si="38"/>
        <v>12.082007604807986</v>
      </c>
      <c r="U28" s="18">
        <f t="shared" si="38"/>
        <v>12.452555697348245</v>
      </c>
      <c r="V28" s="18"/>
      <c r="W28" s="18">
        <f t="shared" ref="W28:Z28" si="39">W10/W$18*100</f>
        <v>14.920401574696662</v>
      </c>
      <c r="X28" s="18">
        <f t="shared" si="39"/>
        <v>8.627525422399458</v>
      </c>
      <c r="Y28" s="18">
        <f t="shared" si="39"/>
        <v>10.546112633100115</v>
      </c>
      <c r="Z28" s="18">
        <f t="shared" si="39"/>
        <v>13.225457783596006</v>
      </c>
      <c r="AA28" s="18"/>
      <c r="AB28" s="18">
        <f t="shared" ref="AB28:AE28" si="40">AB10/AB$18*100</f>
        <v>13.729206508683491</v>
      </c>
      <c r="AC28" s="18">
        <f t="shared" si="40"/>
        <v>7.4274208554071821</v>
      </c>
      <c r="AD28" s="18">
        <f t="shared" si="40"/>
        <v>10.564302606464816</v>
      </c>
      <c r="AE28" s="18">
        <f t="shared" si="40"/>
        <v>12.15179528848215</v>
      </c>
      <c r="AG28" t="str">
        <f>$A$10</f>
        <v>Associate professional occupations</v>
      </c>
      <c r="AH28" s="18">
        <f t="shared" ref="AH28:AK28" si="41">AH10/AH$18*100</f>
        <v>13.643509646341457</v>
      </c>
      <c r="AI28" s="18">
        <f t="shared" si="41"/>
        <v>8.7368232338805427</v>
      </c>
      <c r="AJ28" s="18">
        <f t="shared" si="41"/>
        <v>19.424545502093384</v>
      </c>
      <c r="AK28" s="18">
        <f t="shared" si="41"/>
        <v>12.115435871089106</v>
      </c>
      <c r="AL28" s="18"/>
      <c r="AM28" s="18">
        <f t="shared" ref="AM28:AP28" si="42">AM10/AM$18*100</f>
        <v>15.362186961954565</v>
      </c>
      <c r="AN28" s="18">
        <f t="shared" si="42"/>
        <v>9.6184726242581053</v>
      </c>
      <c r="AO28" s="18">
        <f t="shared" si="42"/>
        <v>18.154216811451732</v>
      </c>
      <c r="AP28" s="18">
        <f t="shared" si="42"/>
        <v>13.28298773378213</v>
      </c>
      <c r="AQ28" s="18"/>
      <c r="AR28" s="18">
        <f t="shared" ref="AR28:AU28" si="43">AR10/AR$18*100</f>
        <v>15.77897042796833</v>
      </c>
      <c r="AS28" s="18">
        <f t="shared" si="43"/>
        <v>10.944083443470614</v>
      </c>
      <c r="AT28" s="18">
        <f t="shared" si="43"/>
        <v>18.424369510150644</v>
      </c>
      <c r="AU28" s="18">
        <f t="shared" si="43"/>
        <v>14.176868430910835</v>
      </c>
    </row>
    <row r="29" spans="1:47" x14ac:dyDescent="0.2">
      <c r="A29" t="str">
        <f>$A$11</f>
        <v>Administrative and secretarial occupations</v>
      </c>
      <c r="B29" s="18">
        <f t="shared" si="29"/>
        <v>10.630100867278646</v>
      </c>
      <c r="C29" s="18">
        <f t="shared" ref="C29:O29" si="44">C11/C$18*100</f>
        <v>15.611536915674346</v>
      </c>
      <c r="D29" s="18">
        <f t="shared" si="44"/>
        <v>4.0609489470957039</v>
      </c>
      <c r="E29" s="18">
        <f t="shared" si="44"/>
        <v>11.024738516532393</v>
      </c>
      <c r="F29" s="18"/>
      <c r="G29" s="18">
        <f t="shared" si="44"/>
        <v>10.225777194479413</v>
      </c>
      <c r="H29" s="18">
        <f t="shared" si="44"/>
        <v>14.608335056906324</v>
      </c>
      <c r="I29" s="18">
        <f t="shared" si="44"/>
        <v>4.5965122951321522</v>
      </c>
      <c r="J29" s="18">
        <f t="shared" si="44"/>
        <v>10.619219545475802</v>
      </c>
      <c r="K29" s="18"/>
      <c r="L29" s="18">
        <f t="shared" si="44"/>
        <v>8.0670930585235325</v>
      </c>
      <c r="M29" s="18">
        <f t="shared" si="44"/>
        <v>11.566032487874814</v>
      </c>
      <c r="N29" s="18">
        <f t="shared" si="44"/>
        <v>4.8935432925586237</v>
      </c>
      <c r="O29" s="18">
        <f t="shared" si="44"/>
        <v>8.5553326670422276</v>
      </c>
      <c r="Q29" t="str">
        <f>$A$11</f>
        <v>Administrative and secretarial occupations</v>
      </c>
      <c r="R29" s="18">
        <f t="shared" ref="R29:U29" si="45">R11/R$18*100</f>
        <v>5.5646381077068732</v>
      </c>
      <c r="S29" s="18">
        <f t="shared" si="45"/>
        <v>6.1331198240307758</v>
      </c>
      <c r="T29" s="18">
        <f t="shared" si="45"/>
        <v>1.5926484021080729</v>
      </c>
      <c r="U29" s="18">
        <f t="shared" si="45"/>
        <v>4.8964508174882901</v>
      </c>
      <c r="V29" s="18"/>
      <c r="W29" s="18">
        <f t="shared" ref="W29:Z29" si="46">W11/W$18*100</f>
        <v>5.7735423030586421</v>
      </c>
      <c r="X29" s="18">
        <f t="shared" si="46"/>
        <v>5.9011797807694393</v>
      </c>
      <c r="Y29" s="18">
        <f t="shared" si="46"/>
        <v>1.2533086909549618</v>
      </c>
      <c r="Z29" s="18">
        <f t="shared" si="46"/>
        <v>5.037902142208365</v>
      </c>
      <c r="AA29" s="18"/>
      <c r="AB29" s="18">
        <f t="shared" ref="AB29:AE29" si="47">AB11/AB$18*100</f>
        <v>5.7533680436696182</v>
      </c>
      <c r="AC29" s="18">
        <f t="shared" si="47"/>
        <v>4.3868529373530567</v>
      </c>
      <c r="AD29" s="18">
        <f t="shared" si="47"/>
        <v>1.598734830182319</v>
      </c>
      <c r="AE29" s="18">
        <f t="shared" si="47"/>
        <v>4.8068236326525806</v>
      </c>
      <c r="AG29" t="str">
        <f>$A$11</f>
        <v>Administrative and secretarial occupations</v>
      </c>
      <c r="AH29" s="18">
        <f t="shared" ref="AH29:AK29" si="48">AH11/AH$18*100</f>
        <v>19.859706231131121</v>
      </c>
      <c r="AI29" s="18">
        <f t="shared" si="48"/>
        <v>18.997448445466144</v>
      </c>
      <c r="AJ29" s="18">
        <f t="shared" si="48"/>
        <v>8.4728261331801455</v>
      </c>
      <c r="AK29" s="18">
        <f t="shared" si="48"/>
        <v>18.085093585149487</v>
      </c>
      <c r="AL29" s="18"/>
      <c r="AM29" s="18">
        <f t="shared" ref="AM29:AP29" si="49">AM11/AM$18*100</f>
        <v>17.718068886930425</v>
      </c>
      <c r="AN29" s="18">
        <f t="shared" si="49"/>
        <v>17.938709276852254</v>
      </c>
      <c r="AO29" s="18">
        <f t="shared" si="49"/>
        <v>8.928748319160853</v>
      </c>
      <c r="AP29" s="18">
        <f t="shared" si="49"/>
        <v>16.598715931764584</v>
      </c>
      <c r="AQ29" s="18"/>
      <c r="AR29" s="18">
        <f t="shared" ref="AR29:AU29" si="50">AR11/AR$18*100</f>
        <v>11.644531271587978</v>
      </c>
      <c r="AS29" s="18">
        <f t="shared" si="50"/>
        <v>14.505322767957187</v>
      </c>
      <c r="AT29" s="18">
        <f t="shared" si="50"/>
        <v>8.9695180688377469</v>
      </c>
      <c r="AU29" s="18">
        <f t="shared" si="50"/>
        <v>12.430848290260457</v>
      </c>
    </row>
    <row r="30" spans="1:47" x14ac:dyDescent="0.2">
      <c r="A30" t="str">
        <f>$A$12</f>
        <v>Skilled trades occupations</v>
      </c>
      <c r="B30" s="18">
        <f t="shared" si="29"/>
        <v>11.530531797108157</v>
      </c>
      <c r="C30" s="18">
        <f t="shared" ref="C30:O30" si="51">C12/C$18*100</f>
        <v>3.2922250470484644</v>
      </c>
      <c r="D30" s="18">
        <f t="shared" si="51"/>
        <v>25.119308184742817</v>
      </c>
      <c r="E30" s="18">
        <f t="shared" si="51"/>
        <v>11.306417281187759</v>
      </c>
      <c r="F30" s="18"/>
      <c r="G30" s="18">
        <f t="shared" si="51"/>
        <v>9.5499822120501072</v>
      </c>
      <c r="H30" s="18">
        <f t="shared" si="51"/>
        <v>2.8609084012024675</v>
      </c>
      <c r="I30" s="18">
        <f t="shared" si="51"/>
        <v>24.17956815401126</v>
      </c>
      <c r="J30" s="18">
        <f t="shared" si="51"/>
        <v>9.8738207623112526</v>
      </c>
      <c r="K30" s="18"/>
      <c r="L30" s="18">
        <f t="shared" si="51"/>
        <v>8.0377273281298436</v>
      </c>
      <c r="M30" s="18">
        <f t="shared" si="51"/>
        <v>3.2061037286610876</v>
      </c>
      <c r="N30" s="18">
        <f t="shared" si="51"/>
        <v>22.953133717425803</v>
      </c>
      <c r="O30" s="18">
        <f t="shared" si="51"/>
        <v>9.0510552809768807</v>
      </c>
      <c r="Q30" t="str">
        <f>$A$12</f>
        <v>Skilled trades occupations</v>
      </c>
      <c r="R30" s="18">
        <f t="shared" ref="R30:U30" si="52">R12/R$18*100</f>
        <v>16.630834488082378</v>
      </c>
      <c r="S30" s="18">
        <f t="shared" si="52"/>
        <v>8.2067788370199342</v>
      </c>
      <c r="T30" s="18">
        <f t="shared" si="52"/>
        <v>36.329785299604275</v>
      </c>
      <c r="U30" s="18">
        <f t="shared" si="52"/>
        <v>19.154856013277115</v>
      </c>
      <c r="V30" s="18"/>
      <c r="W30" s="18">
        <f t="shared" ref="W30:Z30" si="53">W12/W$18*100</f>
        <v>13.990625500032078</v>
      </c>
      <c r="X30" s="18">
        <f t="shared" si="53"/>
        <v>6.5026819899932917</v>
      </c>
      <c r="Y30" s="18">
        <f t="shared" si="53"/>
        <v>38.010943212026973</v>
      </c>
      <c r="Z30" s="18">
        <f t="shared" si="53"/>
        <v>16.856472825034629</v>
      </c>
      <c r="AA30" s="18"/>
      <c r="AB30" s="18">
        <f t="shared" ref="AB30:AE30" si="54">AB12/AB$18*100</f>
        <v>11.511600907066283</v>
      </c>
      <c r="AC30" s="18">
        <f t="shared" si="54"/>
        <v>6.893215474870602</v>
      </c>
      <c r="AD30" s="18">
        <f t="shared" si="54"/>
        <v>36.503805401240712</v>
      </c>
      <c r="AE30" s="18">
        <f t="shared" si="54"/>
        <v>15.115660020472918</v>
      </c>
      <c r="AG30" t="str">
        <f>$A$12</f>
        <v>Skilled trades occupations</v>
      </c>
      <c r="AH30" s="18">
        <f t="shared" ref="AH30:AK30" si="55">AH12/AH$18*100</f>
        <v>2.2374457932804499</v>
      </c>
      <c r="AI30" s="18">
        <f t="shared" si="55"/>
        <v>1.5366318735937059</v>
      </c>
      <c r="AJ30" s="18">
        <f t="shared" si="55"/>
        <v>5.0815342886038017</v>
      </c>
      <c r="AK30" s="18">
        <f t="shared" si="55"/>
        <v>2.2642888916408559</v>
      </c>
      <c r="AL30" s="18"/>
      <c r="AM30" s="18">
        <f t="shared" ref="AM30:AP30" si="56">AM12/AM$18*100</f>
        <v>2.0771970542417524</v>
      </c>
      <c r="AN30" s="18">
        <f t="shared" si="56"/>
        <v>1.4679771291222938</v>
      </c>
      <c r="AO30" s="18">
        <f t="shared" si="56"/>
        <v>6.2564057078715232</v>
      </c>
      <c r="AP30" s="18">
        <f t="shared" si="56"/>
        <v>2.3930165437009188</v>
      </c>
      <c r="AQ30" s="18"/>
      <c r="AR30" s="18">
        <f t="shared" ref="AR30:AU30" si="57">AR12/AR$18*100</f>
        <v>2.6664891693779249</v>
      </c>
      <c r="AS30" s="18">
        <f t="shared" si="57"/>
        <v>1.6965312711198148</v>
      </c>
      <c r="AT30" s="18">
        <f t="shared" si="57"/>
        <v>6.1897325620717192</v>
      </c>
      <c r="AU30" s="18">
        <f t="shared" si="57"/>
        <v>2.7809702415827497</v>
      </c>
    </row>
    <row r="31" spans="1:47" x14ac:dyDescent="0.2">
      <c r="A31" t="str">
        <f>$A$13</f>
        <v>Caring, leisure and other service occupations</v>
      </c>
      <c r="B31" s="18">
        <f t="shared" si="29"/>
        <v>6.6947747479101487</v>
      </c>
      <c r="C31" s="18">
        <f t="shared" ref="C31:O31" si="58">C13/C$18*100</f>
        <v>15.397523559987366</v>
      </c>
      <c r="D31" s="18">
        <f t="shared" si="58"/>
        <v>7.259076421141077</v>
      </c>
      <c r="E31" s="18">
        <f t="shared" si="58"/>
        <v>9.2779905253584189</v>
      </c>
      <c r="F31" s="18"/>
      <c r="G31" s="18">
        <f t="shared" si="58"/>
        <v>6.246320396888688</v>
      </c>
      <c r="H31" s="18">
        <f t="shared" si="58"/>
        <v>14.026919446834832</v>
      </c>
      <c r="I31" s="18">
        <f t="shared" si="58"/>
        <v>7.885466731542734</v>
      </c>
      <c r="J31" s="18">
        <f t="shared" si="58"/>
        <v>8.7258089204173359</v>
      </c>
      <c r="K31" s="18"/>
      <c r="L31" s="18">
        <f t="shared" si="58"/>
        <v>7.2110248545198861</v>
      </c>
      <c r="M31" s="18">
        <f t="shared" si="58"/>
        <v>14.576326939599793</v>
      </c>
      <c r="N31" s="18">
        <f t="shared" si="58"/>
        <v>9.0340702118143863</v>
      </c>
      <c r="O31" s="18">
        <f t="shared" si="58"/>
        <v>9.6011199349624583</v>
      </c>
      <c r="Q31" t="str">
        <f>$A$13</f>
        <v>Caring, leisure and other service occupations</v>
      </c>
      <c r="R31" s="18">
        <f t="shared" ref="R31:U31" si="59">R13/R$18*100</f>
        <v>2.2936312539582238</v>
      </c>
      <c r="S31" s="18">
        <f t="shared" si="59"/>
        <v>5.2622124064795202</v>
      </c>
      <c r="T31" s="18">
        <f t="shared" si="59"/>
        <v>1.9798340664121221</v>
      </c>
      <c r="U31" s="18">
        <f t="shared" si="59"/>
        <v>2.6528558351854494</v>
      </c>
      <c r="V31" s="18"/>
      <c r="W31" s="18">
        <f t="shared" ref="W31:Z31" si="60">W13/W$18*100</f>
        <v>2.2417981864045982</v>
      </c>
      <c r="X31" s="18">
        <f t="shared" si="60"/>
        <v>5.3179501748928288</v>
      </c>
      <c r="Y31" s="18">
        <f t="shared" si="60"/>
        <v>2.3669889407026812</v>
      </c>
      <c r="Z31" s="18">
        <f t="shared" si="60"/>
        <v>2.7340109171673266</v>
      </c>
      <c r="AA31" s="18"/>
      <c r="AB31" s="18">
        <f t="shared" ref="AB31:AE31" si="61">AB13/AB$18*100</f>
        <v>2.779046198416331</v>
      </c>
      <c r="AC31" s="18">
        <f t="shared" si="61"/>
        <v>6.0287481028990895</v>
      </c>
      <c r="AD31" s="18">
        <f t="shared" si="61"/>
        <v>3.4143739065435899</v>
      </c>
      <c r="AE31" s="18">
        <f t="shared" si="61"/>
        <v>3.4187635931022911</v>
      </c>
      <c r="AG31" t="str">
        <f>$A$13</f>
        <v>Caring, leisure and other service occupations</v>
      </c>
      <c r="AH31" s="18">
        <f t="shared" ref="AH31:AK31" si="62">AH13/AH$18*100</f>
        <v>14.71394684074717</v>
      </c>
      <c r="AI31" s="18">
        <f t="shared" si="62"/>
        <v>19.018092961068554</v>
      </c>
      <c r="AJ31" s="18">
        <f t="shared" si="62"/>
        <v>16.69527289726998</v>
      </c>
      <c r="AK31" s="18">
        <f t="shared" si="62"/>
        <v>16.910759348749306</v>
      </c>
      <c r="AL31" s="18"/>
      <c r="AM31" s="18">
        <f t="shared" ref="AM31:AP31" si="63">AM13/AM$18*100</f>
        <v>12.985194068549601</v>
      </c>
      <c r="AN31" s="18">
        <f t="shared" si="63"/>
        <v>17.357987496702581</v>
      </c>
      <c r="AO31" s="18">
        <f t="shared" si="63"/>
        <v>15.036496436526416</v>
      </c>
      <c r="AP31" s="18">
        <f t="shared" si="63"/>
        <v>15.145070166307287</v>
      </c>
      <c r="AQ31" s="18"/>
      <c r="AR31" s="18">
        <f t="shared" ref="AR31:AU31" si="64">AR13/AR$18*100</f>
        <v>14.063667109775945</v>
      </c>
      <c r="AS31" s="18">
        <f t="shared" si="64"/>
        <v>18.07586546153664</v>
      </c>
      <c r="AT31" s="18">
        <f t="shared" si="64"/>
        <v>15.986140613537373</v>
      </c>
      <c r="AU31" s="18">
        <f t="shared" si="64"/>
        <v>15.992946224126703</v>
      </c>
    </row>
    <row r="32" spans="1:47" x14ac:dyDescent="0.2">
      <c r="A32" t="str">
        <f>$A$14</f>
        <v>Sales and customer service occupations</v>
      </c>
      <c r="B32" s="18">
        <f t="shared" si="29"/>
        <v>5.823547805199393</v>
      </c>
      <c r="C32" s="18">
        <f t="shared" ref="C32:O32" si="65">C14/C$18*100</f>
        <v>18.796904956584186</v>
      </c>
      <c r="D32" s="18">
        <f t="shared" si="65"/>
        <v>4.4866157623899454</v>
      </c>
      <c r="E32" s="18">
        <f t="shared" si="65"/>
        <v>9.3318215362487926</v>
      </c>
      <c r="F32" s="18"/>
      <c r="G32" s="18">
        <f t="shared" si="65"/>
        <v>5.5195863092976447</v>
      </c>
      <c r="H32" s="18">
        <f t="shared" si="65"/>
        <v>17.682841783556327</v>
      </c>
      <c r="I32" s="18">
        <f t="shared" si="65"/>
        <v>3.655204880834189</v>
      </c>
      <c r="J32" s="18">
        <f t="shared" si="65"/>
        <v>8.7179887788077473</v>
      </c>
      <c r="K32" s="18"/>
      <c r="L32" s="18">
        <f t="shared" si="65"/>
        <v>5.0208677384884046</v>
      </c>
      <c r="M32" s="18">
        <f t="shared" si="65"/>
        <v>16.578254505665114</v>
      </c>
      <c r="N32" s="18">
        <f t="shared" si="65"/>
        <v>2.7712216724866732</v>
      </c>
      <c r="O32" s="18">
        <f t="shared" si="65"/>
        <v>7.9525930703680681</v>
      </c>
      <c r="Q32" t="str">
        <f>$A$14</f>
        <v>Sales and customer service occupations</v>
      </c>
      <c r="R32" s="18">
        <f t="shared" ref="R32:U32" si="66">R14/R$18*100</f>
        <v>4.2430793230300923</v>
      </c>
      <c r="S32" s="18">
        <f t="shared" si="66"/>
        <v>21.150203572253702</v>
      </c>
      <c r="T32" s="18">
        <f t="shared" si="66"/>
        <v>3.9113106448931569</v>
      </c>
      <c r="U32" s="18">
        <f t="shared" si="66"/>
        <v>6.5631831092802688</v>
      </c>
      <c r="V32" s="18"/>
      <c r="W32" s="18">
        <f t="shared" ref="W32:Z32" si="67">W14/W$18*100</f>
        <v>4.0846576018047784</v>
      </c>
      <c r="X32" s="18">
        <f t="shared" si="67"/>
        <v>19.928022849198399</v>
      </c>
      <c r="Y32" s="18">
        <f t="shared" si="67"/>
        <v>3.6126783321904528</v>
      </c>
      <c r="Z32" s="18">
        <f t="shared" si="67"/>
        <v>6.4331653052475772</v>
      </c>
      <c r="AA32" s="18"/>
      <c r="AB32" s="18">
        <f>AB14/AB$18*100</f>
        <v>4.1918035961378344</v>
      </c>
      <c r="AC32" s="18">
        <f t="shared" ref="AC32:AE32" si="68">AC14/AC$18*100</f>
        <v>18.93088332644157</v>
      </c>
      <c r="AD32" s="18">
        <f t="shared" si="68"/>
        <v>2.8763616673653272</v>
      </c>
      <c r="AE32" s="18">
        <f t="shared" si="68"/>
        <v>6.3617694596274061</v>
      </c>
      <c r="AG32" t="str">
        <f>$A$14</f>
        <v>Sales and customer service occupations</v>
      </c>
      <c r="AH32" s="18">
        <f t="shared" ref="AH32:AK32" si="69">AH14/AH$18*100</f>
        <v>8.7032650339689912</v>
      </c>
      <c r="AI32" s="18">
        <f t="shared" si="69"/>
        <v>17.956251834992457</v>
      </c>
      <c r="AJ32" s="18">
        <f t="shared" si="69"/>
        <v>5.5149247047819028</v>
      </c>
      <c r="AK32" s="18">
        <f t="shared" si="69"/>
        <v>12.521549452264278</v>
      </c>
      <c r="AL32" s="18"/>
      <c r="AM32" s="18">
        <f t="shared" ref="AM32:AP32" si="70">AM14/AM$18*100</f>
        <v>7.9343071622168626</v>
      </c>
      <c r="AN32" s="18">
        <f t="shared" si="70"/>
        <v>16.824089079258325</v>
      </c>
      <c r="AO32" s="18">
        <f t="shared" si="70"/>
        <v>3.7103122173367571</v>
      </c>
      <c r="AP32" s="18">
        <f t="shared" si="70"/>
        <v>11.165814751841047</v>
      </c>
      <c r="AQ32" s="18"/>
      <c r="AR32" s="18">
        <f t="shared" ref="AR32:AU32" si="71">AR14/AR$18*100</f>
        <v>6.302751162354876</v>
      </c>
      <c r="AS32" s="18">
        <f t="shared" si="71"/>
        <v>15.615044298024142</v>
      </c>
      <c r="AT32" s="18">
        <f t="shared" si="71"/>
        <v>2.6411540306200418</v>
      </c>
      <c r="AU32" s="18">
        <f t="shared" si="71"/>
        <v>9.5973167993622894</v>
      </c>
    </row>
    <row r="33" spans="1:47" x14ac:dyDescent="0.2">
      <c r="A33" t="str">
        <f>$A$15</f>
        <v>Process, plant and machine operatives</v>
      </c>
      <c r="B33" s="18">
        <f t="shared" si="29"/>
        <v>7.6058100787783145</v>
      </c>
      <c r="C33" s="18">
        <f t="shared" ref="C33:O33" si="72">C15/C$18*100</f>
        <v>2.8353756711629963</v>
      </c>
      <c r="D33" s="18">
        <f t="shared" si="72"/>
        <v>4.4706261588416272</v>
      </c>
      <c r="E33" s="18">
        <f t="shared" si="72"/>
        <v>5.7453657997857004</v>
      </c>
      <c r="F33" s="18"/>
      <c r="G33" s="18">
        <f t="shared" si="72"/>
        <v>6.2545260144296497</v>
      </c>
      <c r="H33" s="18">
        <f t="shared" si="72"/>
        <v>2.8183001454201517</v>
      </c>
      <c r="I33" s="18">
        <f t="shared" si="72"/>
        <v>5.0232528880407568</v>
      </c>
      <c r="J33" s="18">
        <f t="shared" si="72"/>
        <v>5.0818088701144006</v>
      </c>
      <c r="K33" s="18"/>
      <c r="L33" s="18">
        <f t="shared" si="72"/>
        <v>5.9480029633996372</v>
      </c>
      <c r="M33" s="18">
        <f t="shared" si="72"/>
        <v>3.7539412945663515</v>
      </c>
      <c r="N33" s="18">
        <f t="shared" si="72"/>
        <v>5.4388004605257114</v>
      </c>
      <c r="O33" s="18">
        <f t="shared" si="72"/>
        <v>5.2414396630248774</v>
      </c>
      <c r="Q33" t="str">
        <f>$A$15</f>
        <v>Process, plant and machine operatives</v>
      </c>
      <c r="R33" s="18">
        <f t="shared" ref="R33:U33" si="73">R15/R$18*100</f>
        <v>10.539752937817578</v>
      </c>
      <c r="S33" s="18">
        <f t="shared" si="73"/>
        <v>7.8015205576682138</v>
      </c>
      <c r="T33" s="18">
        <f t="shared" si="73"/>
        <v>6.0378686821626744</v>
      </c>
      <c r="U33" s="18">
        <f t="shared" si="73"/>
        <v>9.3057436899275903</v>
      </c>
      <c r="V33" s="18"/>
      <c r="W33" s="18">
        <f t="shared" ref="W33:Z33" si="74">W15/W$18*100</f>
        <v>8.9665802843883977</v>
      </c>
      <c r="X33" s="18">
        <f t="shared" si="74"/>
        <v>7.900620730640977</v>
      </c>
      <c r="Y33" s="18">
        <f t="shared" si="74"/>
        <v>6.7685787557932446</v>
      </c>
      <c r="Z33" s="18">
        <f t="shared" si="74"/>
        <v>8.4360445221549849</v>
      </c>
      <c r="AA33" s="18"/>
      <c r="AB33" s="18">
        <f t="shared" ref="AB33:AE33" si="75">AB15/AB$18*100</f>
        <v>8.6189036127778991</v>
      </c>
      <c r="AC33" s="18">
        <f t="shared" si="75"/>
        <v>8.6885273844521898</v>
      </c>
      <c r="AD33" s="18">
        <f t="shared" si="75"/>
        <v>7.168648657390686</v>
      </c>
      <c r="AE33" s="18">
        <f t="shared" si="75"/>
        <v>8.3774749618467581</v>
      </c>
      <c r="AG33" t="str">
        <f>$A$15</f>
        <v>Process, plant and machine operatives</v>
      </c>
      <c r="AH33" s="18">
        <f t="shared" ref="AH33:AK33" si="76">AH15/AH$18*100</f>
        <v>2.2599737683925913</v>
      </c>
      <c r="AI33" s="18">
        <f t="shared" si="76"/>
        <v>1.0613529554229333</v>
      </c>
      <c r="AJ33" s="18">
        <f t="shared" si="76"/>
        <v>1.6693135116671425</v>
      </c>
      <c r="AK33" s="18">
        <f t="shared" si="76"/>
        <v>1.6434806864649825</v>
      </c>
      <c r="AL33" s="18"/>
      <c r="AM33" s="18">
        <f t="shared" ref="AM33:AP33" si="77">AM15/AM$18*100</f>
        <v>1.6906379510566099</v>
      </c>
      <c r="AN33" s="18">
        <f t="shared" si="77"/>
        <v>0.87437828831166231</v>
      </c>
      <c r="AO33" s="18">
        <f t="shared" si="77"/>
        <v>2.7616007444204489</v>
      </c>
      <c r="AP33" s="18">
        <f t="shared" si="77"/>
        <v>1.4882773593646168</v>
      </c>
      <c r="AQ33" s="18"/>
      <c r="AR33" s="18">
        <f t="shared" ref="AR33:AU33" si="78">AR15/AR$18*100</f>
        <v>1.8183064847592214</v>
      </c>
      <c r="AS33" s="18">
        <f t="shared" si="78"/>
        <v>1.7336295266043675</v>
      </c>
      <c r="AT33" s="18">
        <f t="shared" si="78"/>
        <v>3.2988224624941278</v>
      </c>
      <c r="AU33" s="18">
        <f t="shared" si="78"/>
        <v>1.9991495460618798</v>
      </c>
    </row>
    <row r="34" spans="1:47" x14ac:dyDescent="0.2">
      <c r="A34" t="str">
        <f>$A$16</f>
        <v>Elementary occupations</v>
      </c>
      <c r="B34" s="18">
        <f t="shared" si="29"/>
        <v>8.5170267704596743</v>
      </c>
      <c r="C34" s="18">
        <f t="shared" ref="C34:O34" si="79">C16/C$18*100</f>
        <v>19.032663306795882</v>
      </c>
      <c r="D34" s="18">
        <f t="shared" si="79"/>
        <v>6.0364104911270928</v>
      </c>
      <c r="E34" s="18">
        <f t="shared" si="79"/>
        <v>11.140968437735935</v>
      </c>
      <c r="F34" s="18"/>
      <c r="G34" s="18">
        <f t="shared" si="79"/>
        <v>6.7824860371210054</v>
      </c>
      <c r="H34" s="18">
        <f t="shared" si="79"/>
        <v>17.420180801851373</v>
      </c>
      <c r="I34" s="18">
        <f t="shared" si="79"/>
        <v>6.1404379939281988</v>
      </c>
      <c r="J34" s="18">
        <f t="shared" si="79"/>
        <v>9.7310684276624588</v>
      </c>
      <c r="K34" s="18"/>
      <c r="L34" s="18">
        <f t="shared" si="79"/>
        <v>6.219357375739694</v>
      </c>
      <c r="M34" s="18">
        <f t="shared" si="79"/>
        <v>14.723644580882569</v>
      </c>
      <c r="N34" s="18">
        <f t="shared" si="79"/>
        <v>7.6316366624222836</v>
      </c>
      <c r="O34" s="18">
        <f t="shared" si="79"/>
        <v>8.8680850949180847</v>
      </c>
      <c r="Q34" t="str">
        <f>$A$16</f>
        <v>Elementary occupations</v>
      </c>
      <c r="R34" s="18">
        <f t="shared" ref="R34:U34" si="80">R16/R$18*100</f>
        <v>9.5220721686478811</v>
      </c>
      <c r="S34" s="18">
        <f t="shared" si="80"/>
        <v>30.854922824136448</v>
      </c>
      <c r="T34" s="18">
        <f t="shared" si="80"/>
        <v>4.5270145050757016</v>
      </c>
      <c r="U34" s="18">
        <f t="shared" si="80"/>
        <v>11.587327426146219</v>
      </c>
      <c r="V34" s="18"/>
      <c r="W34" s="18">
        <f t="shared" ref="W34:Z34" si="81">W16/W$18*100</f>
        <v>7.6887314680045202</v>
      </c>
      <c r="X34" s="18">
        <f t="shared" si="81"/>
        <v>26.627355331355822</v>
      </c>
      <c r="Y34" s="18">
        <f t="shared" si="81"/>
        <v>5.1151962140765708</v>
      </c>
      <c r="Z34" s="18">
        <f t="shared" si="81"/>
        <v>10.160356618819687</v>
      </c>
      <c r="AA34" s="18"/>
      <c r="AB34" s="18">
        <f t="shared" ref="AB34:AE34" si="82">AB16/AB$18*100</f>
        <v>6.5638169623807769</v>
      </c>
      <c r="AC34" s="18">
        <f t="shared" si="82"/>
        <v>23.702390496572427</v>
      </c>
      <c r="AD34" s="18">
        <f t="shared" si="82"/>
        <v>6.3237153949035134</v>
      </c>
      <c r="AE34" s="18">
        <f t="shared" si="82"/>
        <v>9.311792026668563</v>
      </c>
      <c r="AG34" t="str">
        <f>$A$16</f>
        <v>Elementary occupations</v>
      </c>
      <c r="AH34" s="18">
        <f t="shared" ref="AH34:AK34" si="83">AH16/AH$18*100</f>
        <v>6.6857681395468962</v>
      </c>
      <c r="AI34" s="18">
        <f t="shared" si="83"/>
        <v>14.809476626897094</v>
      </c>
      <c r="AJ34" s="18">
        <f t="shared" si="83"/>
        <v>8.7343273753373634</v>
      </c>
      <c r="AK34" s="18">
        <f t="shared" si="83"/>
        <v>10.626721538600165</v>
      </c>
      <c r="AL34" s="18"/>
      <c r="AM34" s="18">
        <f t="shared" ref="AM34:AP34" si="84">AM16/AM$18*100</f>
        <v>5.2574418113067045</v>
      </c>
      <c r="AN34" s="18">
        <f t="shared" si="84"/>
        <v>13.89855568789004</v>
      </c>
      <c r="AO34" s="18">
        <f t="shared" si="84"/>
        <v>7.4689808820917944</v>
      </c>
      <c r="AP34" s="18">
        <f t="shared" si="84"/>
        <v>9.2711542170500429</v>
      </c>
      <c r="AQ34" s="18"/>
      <c r="AR34" s="18">
        <f t="shared" ref="AR34:AU34" si="85">AR16/AR$18*100</f>
        <v>5.6867604248509469</v>
      </c>
      <c r="AS34" s="18">
        <f t="shared" si="85"/>
        <v>11.047578198701286</v>
      </c>
      <c r="AT34" s="18">
        <f t="shared" si="85"/>
        <v>9.2496530529473446</v>
      </c>
      <c r="AU34" s="18">
        <f t="shared" si="85"/>
        <v>8.409344531575897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3.6625182653741213</v>
      </c>
      <c r="C44" s="27">
        <f t="shared" ref="C44:E44" si="93">H8-C8</f>
        <v>1.9863357529150587</v>
      </c>
      <c r="D44" s="27">
        <f t="shared" si="93"/>
        <v>1.3409728362506694</v>
      </c>
      <c r="E44" s="27">
        <f t="shared" si="93"/>
        <v>6.9898268545398494</v>
      </c>
      <c r="F44" s="27"/>
      <c r="G44" s="27">
        <f>L8-G8</f>
        <v>3.6841863832924382</v>
      </c>
      <c r="H44" s="27">
        <f t="shared" ref="H44:J44" si="94">M8-H8</f>
        <v>1.5939678666829717</v>
      </c>
      <c r="I44" s="27">
        <f t="shared" si="94"/>
        <v>1.4097009829343445</v>
      </c>
      <c r="J44" s="27">
        <f t="shared" si="94"/>
        <v>6.6878552329097474</v>
      </c>
      <c r="K44" s="27"/>
      <c r="L44" s="27">
        <f>L8-B8</f>
        <v>7.3467046486665595</v>
      </c>
      <c r="M44" s="27">
        <f t="shared" ref="M44:O44" si="95">M8-C8</f>
        <v>3.5803036195980305</v>
      </c>
      <c r="N44" s="27">
        <f t="shared" si="95"/>
        <v>2.750673819185014</v>
      </c>
      <c r="O44" s="27">
        <f t="shared" si="95"/>
        <v>13.677682087449597</v>
      </c>
      <c r="Q44" t="str">
        <f>$A$8</f>
        <v>Managers, directors and senior officials</v>
      </c>
      <c r="R44" s="27">
        <f>W8-R8</f>
        <v>2.1875812818208438</v>
      </c>
      <c r="S44" s="27">
        <f t="shared" ref="S44:S52" si="96">X8-S8</f>
        <v>0.73205807912930232</v>
      </c>
      <c r="T44" s="27">
        <f t="shared" ref="T44:T52" si="97">Y8-T8</f>
        <v>-4.2736318893741299E-3</v>
      </c>
      <c r="U44" s="27">
        <f t="shared" ref="U44:U52" si="98">Z8-U8</f>
        <v>2.915365729060774</v>
      </c>
      <c r="V44" s="27"/>
      <c r="W44" s="27">
        <f>AB8-W8</f>
        <v>1.4025172401378505</v>
      </c>
      <c r="X44" s="27">
        <f t="shared" ref="X44:X52" si="99">AC8-X8</f>
        <v>0.7587750432023368</v>
      </c>
      <c r="Y44" s="27">
        <f t="shared" ref="Y44:Y52" si="100">AD8-Y8</f>
        <v>1.2061484249483847</v>
      </c>
      <c r="Z44" s="27">
        <f t="shared" ref="Z44:Z52" si="101">AE8-Z8</f>
        <v>3.3674407082885764</v>
      </c>
      <c r="AA44" s="27"/>
      <c r="AB44" s="27">
        <f>AB8-R8</f>
        <v>3.5900985219586943</v>
      </c>
      <c r="AC44" s="27">
        <f t="shared" ref="AC44:AC52" si="102">AC8-S8</f>
        <v>1.4908331223316391</v>
      </c>
      <c r="AD44" s="27">
        <f t="shared" ref="AD44:AD52" si="103">AD8-T8</f>
        <v>1.2018747930590106</v>
      </c>
      <c r="AE44" s="27">
        <f t="shared" ref="AE44:AE52" si="104">AE8-U8</f>
        <v>6.2828064373493504</v>
      </c>
      <c r="AG44" t="str">
        <f>$A$8</f>
        <v>Managers, directors and senior officials</v>
      </c>
      <c r="AH44" s="27">
        <f>AM8-AH8</f>
        <v>1.4749369835532855</v>
      </c>
      <c r="AI44" s="27">
        <f t="shared" ref="AI44:AI52" si="105">AN8-AI8</f>
        <v>1.2542776737857606</v>
      </c>
      <c r="AJ44" s="27">
        <f t="shared" ref="AJ44:AJ52" si="106">AO8-AJ8</f>
        <v>1.345246468140048</v>
      </c>
      <c r="AK44" s="27">
        <f t="shared" ref="AK44:AK52" si="107">AP8-AK8</f>
        <v>4.0744611254790932</v>
      </c>
      <c r="AL44" s="27"/>
      <c r="AM44" s="27">
        <f>AR8-AM8</f>
        <v>2.281669143154601</v>
      </c>
      <c r="AN44" s="27">
        <f t="shared" ref="AN44:AN52" si="108">AS8-AN8</f>
        <v>0.83519282348063362</v>
      </c>
      <c r="AO44" s="27">
        <f t="shared" ref="AO44:AO52" si="109">AT8-AO8</f>
        <v>0.20355255798597227</v>
      </c>
      <c r="AP44" s="27">
        <f t="shared" ref="AP44:AP52" si="110">AU8-AP8</f>
        <v>3.32041452462121</v>
      </c>
      <c r="AQ44" s="27"/>
      <c r="AR44" s="27">
        <f>AR8-AH8</f>
        <v>3.7566061267078865</v>
      </c>
      <c r="AS44" s="27">
        <f t="shared" ref="AS44:AS52" si="111">AS8-AI8</f>
        <v>2.0894704972663942</v>
      </c>
      <c r="AT44" s="27">
        <f t="shared" ref="AT44:AT52" si="112">AT8-AJ8</f>
        <v>1.5487990261260203</v>
      </c>
      <c r="AU44" s="27">
        <f t="shared" ref="AU44:AU52" si="113">AU8-AK8</f>
        <v>7.3948756501003032</v>
      </c>
    </row>
    <row r="45" spans="1:47" x14ac:dyDescent="0.2">
      <c r="A45" t="str">
        <f>$A$9</f>
        <v>Professional occupations</v>
      </c>
      <c r="B45" s="27">
        <f t="shared" ref="B45:B54" si="114">G9-B9</f>
        <v>10.832071859413539</v>
      </c>
      <c r="C45" s="27">
        <f t="shared" ref="C45:C54" si="115">H9-C9</f>
        <v>3.6921775800714212</v>
      </c>
      <c r="D45" s="27">
        <f t="shared" ref="D45:D54" si="116">I9-D9</f>
        <v>-0.45880534345368673</v>
      </c>
      <c r="E45" s="27">
        <f t="shared" ref="E45:E54" si="117">J9-E9</f>
        <v>14.065444096031257</v>
      </c>
      <c r="F45" s="27"/>
      <c r="G45" s="27">
        <f t="shared" ref="G45:G54" si="118">L9-G9</f>
        <v>13.593943923696898</v>
      </c>
      <c r="H45" s="27">
        <f t="shared" ref="H45:H54" si="119">M9-H9</f>
        <v>5.5431746142285796</v>
      </c>
      <c r="I45" s="27">
        <f t="shared" ref="I45:I54" si="120">N9-I9</f>
        <v>0.41586247979594582</v>
      </c>
      <c r="J45" s="27">
        <f t="shared" ref="J45:J54" si="121">O9-J9</f>
        <v>19.552981017721422</v>
      </c>
      <c r="K45" s="27"/>
      <c r="L45" s="27">
        <f t="shared" ref="L45:L54" si="122">L9-B9</f>
        <v>24.426015783110437</v>
      </c>
      <c r="M45" s="27">
        <f t="shared" ref="M45:M54" si="123">M9-C9</f>
        <v>9.2353521943000008</v>
      </c>
      <c r="N45" s="27">
        <f t="shared" ref="N45:N54" si="124">N9-D9</f>
        <v>-4.2942863657740915E-2</v>
      </c>
      <c r="O45" s="27">
        <f t="shared" ref="O45:O54" si="125">O9-E9</f>
        <v>33.618425113752679</v>
      </c>
      <c r="Q45" t="str">
        <f>$A$9</f>
        <v>Professional occupations</v>
      </c>
      <c r="R45" s="27">
        <f t="shared" ref="R45:R52" si="126">W9-R9</f>
        <v>5.6922465943648</v>
      </c>
      <c r="S45" s="27">
        <f t="shared" si="96"/>
        <v>1.2759964529223828</v>
      </c>
      <c r="T45" s="27">
        <f t="shared" si="97"/>
        <v>-1.6409368589663567</v>
      </c>
      <c r="U45" s="27">
        <f t="shared" si="98"/>
        <v>5.3273061883208257</v>
      </c>
      <c r="V45" s="27"/>
      <c r="W45" s="27">
        <f t="shared" ref="W45:W52" si="127">AB9-W9</f>
        <v>7.3282050467179758</v>
      </c>
      <c r="X45" s="27">
        <f t="shared" si="99"/>
        <v>1.6588184182486665</v>
      </c>
      <c r="Y45" s="27">
        <f t="shared" si="100"/>
        <v>-0.26536542726027967</v>
      </c>
      <c r="Z45" s="27">
        <f t="shared" si="101"/>
        <v>8.7216580377063622</v>
      </c>
      <c r="AA45" s="27"/>
      <c r="AB45" s="27">
        <f t="shared" ref="AB45:AB52" si="128">AB9-R9</f>
        <v>13.020451641082776</v>
      </c>
      <c r="AC45" s="27">
        <f t="shared" si="102"/>
        <v>2.9348148711710493</v>
      </c>
      <c r="AD45" s="27">
        <f t="shared" si="103"/>
        <v>-1.9063022862266363</v>
      </c>
      <c r="AE45" s="27">
        <f t="shared" si="104"/>
        <v>14.048964226027188</v>
      </c>
      <c r="AG45" t="str">
        <f>$A$9</f>
        <v>Professional occupations</v>
      </c>
      <c r="AH45" s="27">
        <f t="shared" ref="AH45:AH52" si="129">AM9-AH9</f>
        <v>5.1398252650487777</v>
      </c>
      <c r="AI45" s="27">
        <f t="shared" si="105"/>
        <v>2.4161811271490414</v>
      </c>
      <c r="AJ45" s="27">
        <f t="shared" si="106"/>
        <v>1.1821315155126753</v>
      </c>
      <c r="AK45" s="27">
        <f t="shared" si="107"/>
        <v>8.7381379077104917</v>
      </c>
      <c r="AL45" s="27"/>
      <c r="AM45" s="27">
        <f t="shared" ref="AM45:AM52" si="130">AR9-AM9</f>
        <v>6.2657388769789186</v>
      </c>
      <c r="AN45" s="27">
        <f t="shared" si="108"/>
        <v>3.8843561959799064</v>
      </c>
      <c r="AO45" s="27">
        <f t="shared" si="109"/>
        <v>0.68122790705622283</v>
      </c>
      <c r="AP45" s="27">
        <f t="shared" si="110"/>
        <v>10.831322980015045</v>
      </c>
      <c r="AQ45" s="27"/>
      <c r="AR45" s="27">
        <f t="shared" ref="AR45:AR52" si="131">AR9-AH9</f>
        <v>11.405564142027696</v>
      </c>
      <c r="AS45" s="27">
        <f t="shared" si="111"/>
        <v>6.3005373231289479</v>
      </c>
      <c r="AT45" s="27">
        <f t="shared" si="112"/>
        <v>1.8633594225688981</v>
      </c>
      <c r="AU45" s="27">
        <f t="shared" si="113"/>
        <v>19.569460887725537</v>
      </c>
    </row>
    <row r="46" spans="1:47" x14ac:dyDescent="0.2">
      <c r="A46" t="str">
        <f>$A$10</f>
        <v>Associate professional occupations</v>
      </c>
      <c r="B46" s="27">
        <f t="shared" si="114"/>
        <v>4.5221888319694337</v>
      </c>
      <c r="C46" s="27">
        <f t="shared" si="115"/>
        <v>1.6473719411588945</v>
      </c>
      <c r="D46" s="27">
        <f t="shared" si="116"/>
        <v>-0.32217517886566149</v>
      </c>
      <c r="E46" s="27">
        <f t="shared" si="117"/>
        <v>5.8473855942626614</v>
      </c>
      <c r="F46" s="27"/>
      <c r="G46" s="27">
        <f t="shared" si="118"/>
        <v>1.2087521141678934</v>
      </c>
      <c r="H46" s="27">
        <f t="shared" si="119"/>
        <v>1.5168456436209006</v>
      </c>
      <c r="I46" s="27">
        <f t="shared" si="120"/>
        <v>1.2630529603629572</v>
      </c>
      <c r="J46" s="27">
        <f t="shared" si="121"/>
        <v>3.9886507181517459</v>
      </c>
      <c r="K46" s="27"/>
      <c r="L46" s="27">
        <f t="shared" si="122"/>
        <v>5.7309409461373271</v>
      </c>
      <c r="M46" s="27">
        <f t="shared" si="123"/>
        <v>3.1642175847797951</v>
      </c>
      <c r="N46" s="27">
        <f t="shared" si="124"/>
        <v>0.94087778149729573</v>
      </c>
      <c r="O46" s="27">
        <f t="shared" si="125"/>
        <v>9.8360363124144072</v>
      </c>
      <c r="Q46" t="str">
        <f>$A$10</f>
        <v>Associate professional occupations</v>
      </c>
      <c r="R46" s="27">
        <f t="shared" si="126"/>
        <v>2.0544650473045891</v>
      </c>
      <c r="S46" s="27">
        <f t="shared" si="96"/>
        <v>0.75472524993745282</v>
      </c>
      <c r="T46" s="27">
        <f t="shared" si="97"/>
        <v>-0.95502897180688295</v>
      </c>
      <c r="U46" s="27">
        <f t="shared" si="98"/>
        <v>1.8541613254351574</v>
      </c>
      <c r="V46" s="27"/>
      <c r="W46" s="27">
        <f>AB10-W10</f>
        <v>-0.81643403512704538</v>
      </c>
      <c r="X46" s="27">
        <f t="shared" si="99"/>
        <v>-5.8336225100351413E-2</v>
      </c>
      <c r="Y46" s="27">
        <f t="shared" si="100"/>
        <v>0.40671858515058767</v>
      </c>
      <c r="Z46" s="27">
        <f t="shared" si="101"/>
        <v>-0.46805167507680778</v>
      </c>
      <c r="AA46" s="27"/>
      <c r="AB46" s="27">
        <f t="shared" si="128"/>
        <v>1.2380310121775437</v>
      </c>
      <c r="AC46" s="27">
        <f t="shared" si="102"/>
        <v>0.69638902483710141</v>
      </c>
      <c r="AD46" s="27">
        <f t="shared" si="103"/>
        <v>-0.54831038665629528</v>
      </c>
      <c r="AE46" s="27">
        <f t="shared" si="104"/>
        <v>1.3861096503583497</v>
      </c>
      <c r="AG46" t="str">
        <f>$A$10</f>
        <v>Associate professional occupations</v>
      </c>
      <c r="AH46" s="27">
        <f t="shared" si="129"/>
        <v>2.4677237846648268</v>
      </c>
      <c r="AI46" s="27">
        <f t="shared" si="105"/>
        <v>0.89264669122144191</v>
      </c>
      <c r="AJ46" s="27">
        <f t="shared" si="106"/>
        <v>0.63285379294122635</v>
      </c>
      <c r="AK46" s="27">
        <f t="shared" si="107"/>
        <v>3.9932242688274933</v>
      </c>
      <c r="AL46" s="27"/>
      <c r="AM46" s="27">
        <f t="shared" si="130"/>
        <v>2.0251861492949494</v>
      </c>
      <c r="AN46" s="27">
        <f t="shared" si="108"/>
        <v>1.575181868721252</v>
      </c>
      <c r="AO46" s="27">
        <f t="shared" si="109"/>
        <v>0.85633437521236999</v>
      </c>
      <c r="AP46" s="27">
        <f t="shared" si="110"/>
        <v>4.4567023932285714</v>
      </c>
      <c r="AQ46" s="27"/>
      <c r="AR46" s="27">
        <f t="shared" si="131"/>
        <v>4.4929099339597762</v>
      </c>
      <c r="AS46" s="27">
        <f t="shared" si="111"/>
        <v>2.4678285599426939</v>
      </c>
      <c r="AT46" s="27">
        <f t="shared" si="112"/>
        <v>1.4891881681535963</v>
      </c>
      <c r="AU46" s="27">
        <f t="shared" si="113"/>
        <v>8.4499266620560647</v>
      </c>
    </row>
    <row r="47" spans="1:47" x14ac:dyDescent="0.2">
      <c r="A47" t="str">
        <f>$A$11</f>
        <v>Administrative and secretarial occupations</v>
      </c>
      <c r="B47" s="27">
        <f t="shared" si="114"/>
        <v>0.36787831576442542</v>
      </c>
      <c r="C47" s="27">
        <f t="shared" si="115"/>
        <v>-0.3105373293506819</v>
      </c>
      <c r="D47" s="27">
        <f t="shared" si="116"/>
        <v>0.36206214818616855</v>
      </c>
      <c r="E47" s="27">
        <f t="shared" si="117"/>
        <v>0.41940313459991074</v>
      </c>
      <c r="F47" s="27"/>
      <c r="G47" s="27">
        <f t="shared" si="118"/>
        <v>-3.2926067627400712</v>
      </c>
      <c r="H47" s="27">
        <f t="shared" si="119"/>
        <v>-2.2942389114831681</v>
      </c>
      <c r="I47" s="27">
        <f t="shared" si="120"/>
        <v>0.56835205103724062</v>
      </c>
      <c r="J47" s="27">
        <f t="shared" si="121"/>
        <v>-5.0184936231860036</v>
      </c>
      <c r="K47" s="27"/>
      <c r="L47" s="27">
        <f t="shared" si="122"/>
        <v>-2.9247284469756458</v>
      </c>
      <c r="M47" s="27">
        <f t="shared" si="123"/>
        <v>-2.60477624083385</v>
      </c>
      <c r="N47" s="27">
        <f t="shared" si="124"/>
        <v>0.93041419922340918</v>
      </c>
      <c r="O47" s="27">
        <f t="shared" si="125"/>
        <v>-4.5990904885860928</v>
      </c>
      <c r="Q47" t="str">
        <f>$A$11</f>
        <v>Administrative and secretarial occupations</v>
      </c>
      <c r="R47" s="27">
        <f t="shared" si="126"/>
        <v>0.478015215640478</v>
      </c>
      <c r="S47" s="27">
        <f t="shared" si="96"/>
        <v>0.10140314595809774</v>
      </c>
      <c r="T47" s="27">
        <f t="shared" si="97"/>
        <v>-0.17103217132187315</v>
      </c>
      <c r="U47" s="27">
        <f t="shared" si="98"/>
        <v>0.4083861902767012</v>
      </c>
      <c r="V47" s="27"/>
      <c r="W47" s="27">
        <f t="shared" si="127"/>
        <v>0.30056087659241815</v>
      </c>
      <c r="X47" s="27">
        <f t="shared" si="99"/>
        <v>-0.27806233188814433</v>
      </c>
      <c r="Y47" s="27">
        <f t="shared" si="100"/>
        <v>0.17455875724569864</v>
      </c>
      <c r="Z47" s="27">
        <f t="shared" si="101"/>
        <v>0.19705730194997351</v>
      </c>
      <c r="AA47" s="27"/>
      <c r="AB47" s="27">
        <f t="shared" si="128"/>
        <v>0.77857609223289614</v>
      </c>
      <c r="AC47" s="27">
        <f t="shared" si="102"/>
        <v>-0.17665918593004659</v>
      </c>
      <c r="AD47" s="27">
        <f t="shared" si="103"/>
        <v>3.5265859238254871E-3</v>
      </c>
      <c r="AE47" s="27">
        <f t="shared" si="104"/>
        <v>0.60544349222667471</v>
      </c>
      <c r="AG47" t="str">
        <f>$A$11</f>
        <v>Administrative and secretarial occupations</v>
      </c>
      <c r="AH47" s="27">
        <f t="shared" si="129"/>
        <v>-0.11013689987604458</v>
      </c>
      <c r="AI47" s="27">
        <f t="shared" si="105"/>
        <v>-0.41194047530878031</v>
      </c>
      <c r="AJ47" s="27">
        <f t="shared" si="106"/>
        <v>0.53309431950804065</v>
      </c>
      <c r="AK47" s="27">
        <f t="shared" si="107"/>
        <v>1.1016944323209543E-2</v>
      </c>
      <c r="AL47" s="27"/>
      <c r="AM47" s="27">
        <f t="shared" si="130"/>
        <v>-3.5931676393324974</v>
      </c>
      <c r="AN47" s="27">
        <f t="shared" si="108"/>
        <v>-2.0161765795950206</v>
      </c>
      <c r="AO47" s="27">
        <f t="shared" si="109"/>
        <v>0.39379329379154226</v>
      </c>
      <c r="AP47" s="27">
        <f>AU11-AP11</f>
        <v>-5.2155509251359753</v>
      </c>
      <c r="AQ47" s="27"/>
      <c r="AR47" s="27">
        <f t="shared" si="131"/>
        <v>-3.703304539208542</v>
      </c>
      <c r="AS47" s="27">
        <f t="shared" si="111"/>
        <v>-2.4281170549038009</v>
      </c>
      <c r="AT47" s="27">
        <f t="shared" si="112"/>
        <v>0.92688761329958291</v>
      </c>
      <c r="AU47" s="27">
        <f t="shared" si="113"/>
        <v>-5.2045339808127657</v>
      </c>
    </row>
    <row r="48" spans="1:47" x14ac:dyDescent="0.2">
      <c r="A48" t="str">
        <f>$A$12</f>
        <v>Skilled trades occupations</v>
      </c>
      <c r="B48" s="27">
        <f t="shared" si="114"/>
        <v>-2.899294748283868</v>
      </c>
      <c r="C48" s="27">
        <f t="shared" si="115"/>
        <v>-0.30570620397702974</v>
      </c>
      <c r="D48" s="27">
        <f t="shared" si="116"/>
        <v>-0.24509808300025426</v>
      </c>
      <c r="E48" s="27">
        <f t="shared" si="117"/>
        <v>-3.4500990352611538</v>
      </c>
      <c r="F48" s="27"/>
      <c r="G48" s="27">
        <f t="shared" si="118"/>
        <v>-1.9146985848035065</v>
      </c>
      <c r="H48" s="27">
        <f t="shared" si="119"/>
        <v>0.66322121613884599</v>
      </c>
      <c r="I48" s="27">
        <f t="shared" si="120"/>
        <v>1.1352352786592803</v>
      </c>
      <c r="J48" s="27">
        <f t="shared" si="121"/>
        <v>-0.11624209000537888</v>
      </c>
      <c r="K48" s="27"/>
      <c r="L48" s="27">
        <f t="shared" si="122"/>
        <v>-4.8139933330873745</v>
      </c>
      <c r="M48" s="27">
        <f t="shared" si="123"/>
        <v>0.35751501216181625</v>
      </c>
      <c r="N48" s="27">
        <f t="shared" si="124"/>
        <v>0.89013719565902605</v>
      </c>
      <c r="O48" s="27">
        <f t="shared" si="125"/>
        <v>-3.5663411252665327</v>
      </c>
      <c r="Q48" t="str">
        <f>$A$12</f>
        <v>Skilled trades occupations</v>
      </c>
      <c r="R48" s="27">
        <f t="shared" si="126"/>
        <v>-2.9514951779920509</v>
      </c>
      <c r="S48" s="27">
        <f t="shared" si="96"/>
        <v>-0.28581380851690219</v>
      </c>
      <c r="T48" s="27">
        <f t="shared" si="97"/>
        <v>-0.79423046903467132</v>
      </c>
      <c r="U48" s="27">
        <f t="shared" si="98"/>
        <v>-4.0315394555436228</v>
      </c>
      <c r="V48" s="27"/>
      <c r="W48" s="27">
        <f t="shared" si="127"/>
        <v>-2.6706257427768492</v>
      </c>
      <c r="X48" s="27">
        <f t="shared" si="99"/>
        <v>0.40080597237700366</v>
      </c>
      <c r="Y48" s="27">
        <f t="shared" si="100"/>
        <v>0.88761254394633404</v>
      </c>
      <c r="Z48" s="27">
        <f t="shared" si="101"/>
        <v>-1.3822072264535095</v>
      </c>
      <c r="AA48" s="27"/>
      <c r="AB48" s="27">
        <f t="shared" si="128"/>
        <v>-5.6221209207689</v>
      </c>
      <c r="AC48" s="27">
        <f t="shared" si="102"/>
        <v>0.11499216386010147</v>
      </c>
      <c r="AD48" s="27">
        <f t="shared" si="103"/>
        <v>9.3382074911662727E-2</v>
      </c>
      <c r="AE48" s="27">
        <f t="shared" si="104"/>
        <v>-5.4137466819971323</v>
      </c>
      <c r="AG48" t="str">
        <f>$A$12</f>
        <v>Skilled trades occupations</v>
      </c>
      <c r="AH48" s="27">
        <f t="shared" si="129"/>
        <v>5.2200429708185281E-2</v>
      </c>
      <c r="AI48" s="27">
        <f t="shared" si="105"/>
        <v>-1.9892395460126666E-2</v>
      </c>
      <c r="AJ48" s="27">
        <f t="shared" si="106"/>
        <v>0.54913238603442482</v>
      </c>
      <c r="AK48" s="27">
        <f t="shared" si="107"/>
        <v>0.58144042028248411</v>
      </c>
      <c r="AL48" s="27"/>
      <c r="AM48" s="27">
        <f t="shared" si="130"/>
        <v>0.75592715797334287</v>
      </c>
      <c r="AN48" s="27">
        <f t="shared" si="108"/>
        <v>0.26241524376184144</v>
      </c>
      <c r="AO48" s="27">
        <f t="shared" si="109"/>
        <v>0.24762273471294405</v>
      </c>
      <c r="AP48" s="27">
        <f t="shared" si="110"/>
        <v>1.2659651364481279</v>
      </c>
      <c r="AQ48" s="27"/>
      <c r="AR48" s="27">
        <f t="shared" si="131"/>
        <v>0.80812758768152815</v>
      </c>
      <c r="AS48" s="27">
        <f t="shared" si="111"/>
        <v>0.24252284830171478</v>
      </c>
      <c r="AT48" s="27">
        <f t="shared" si="112"/>
        <v>0.79675512074736887</v>
      </c>
      <c r="AU48" s="27">
        <f t="shared" si="113"/>
        <v>1.847405556730612</v>
      </c>
    </row>
    <row r="49" spans="1:47" x14ac:dyDescent="0.2">
      <c r="A49" t="str">
        <f>$A$13</f>
        <v>Caring, leisure and other service occupations</v>
      </c>
      <c r="B49" s="27">
        <f t="shared" si="114"/>
        <v>-0.18288553564635102</v>
      </c>
      <c r="C49" s="27">
        <f t="shared" si="115"/>
        <v>-0.7229242357886001</v>
      </c>
      <c r="D49" s="27">
        <f t="shared" si="116"/>
        <v>0.45383192024015084</v>
      </c>
      <c r="E49" s="27">
        <f t="shared" si="117"/>
        <v>-0.45197785119480471</v>
      </c>
      <c r="F49" s="27"/>
      <c r="G49" s="27">
        <f t="shared" si="118"/>
        <v>3.2478178971102984</v>
      </c>
      <c r="H49" s="27">
        <f t="shared" si="119"/>
        <v>1.9003183857241268</v>
      </c>
      <c r="I49" s="27">
        <f t="shared" si="120"/>
        <v>1.3999603271681273</v>
      </c>
      <c r="J49" s="27">
        <f t="shared" si="121"/>
        <v>6.5480966100025526</v>
      </c>
      <c r="K49" s="27"/>
      <c r="L49" s="27">
        <f t="shared" si="122"/>
        <v>3.0649323614639474</v>
      </c>
      <c r="M49" s="27">
        <f t="shared" si="123"/>
        <v>1.1773941499355267</v>
      </c>
      <c r="N49" s="27">
        <f t="shared" si="124"/>
        <v>1.8537922474082782</v>
      </c>
      <c r="O49" s="27">
        <f t="shared" si="125"/>
        <v>6.0961187588077479</v>
      </c>
      <c r="Q49" t="str">
        <f>$A$13</f>
        <v>Caring, leisure and other service occupations</v>
      </c>
      <c r="R49" s="27">
        <f t="shared" si="126"/>
        <v>1.1952254384509864E-2</v>
      </c>
      <c r="S49" s="27">
        <f t="shared" si="96"/>
        <v>0.16404451877087789</v>
      </c>
      <c r="T49" s="27">
        <f t="shared" si="97"/>
        <v>5.4181546778552248E-2</v>
      </c>
      <c r="U49" s="27">
        <f t="shared" si="98"/>
        <v>0.23017831993393933</v>
      </c>
      <c r="V49" s="27"/>
      <c r="W49" s="27">
        <f t="shared" si="127"/>
        <v>0.87909181021034044</v>
      </c>
      <c r="X49" s="27">
        <f t="shared" si="99"/>
        <v>0.46220954919913493</v>
      </c>
      <c r="Y49" s="27">
        <f t="shared" si="100"/>
        <v>0.47492414284723039</v>
      </c>
      <c r="Z49" s="27">
        <f t="shared" si="101"/>
        <v>1.8162255022567066</v>
      </c>
      <c r="AA49" s="27"/>
      <c r="AB49" s="27">
        <f t="shared" si="128"/>
        <v>0.8910440645948503</v>
      </c>
      <c r="AC49" s="27">
        <f t="shared" si="102"/>
        <v>0.62625406797001282</v>
      </c>
      <c r="AD49" s="27">
        <f t="shared" si="103"/>
        <v>0.52910568962578264</v>
      </c>
      <c r="AE49" s="27">
        <f t="shared" si="104"/>
        <v>2.046403822190646</v>
      </c>
      <c r="AG49" t="str">
        <f>$A$13</f>
        <v>Caring, leisure and other service occupations</v>
      </c>
      <c r="AH49" s="27">
        <f t="shared" si="129"/>
        <v>-0.19483779003086177</v>
      </c>
      <c r="AI49" s="27">
        <f t="shared" si="105"/>
        <v>-0.88696875455947755</v>
      </c>
      <c r="AJ49" s="27">
        <f t="shared" si="106"/>
        <v>0.39965037346159926</v>
      </c>
      <c r="AK49" s="27">
        <f t="shared" si="107"/>
        <v>-0.68215617112874227</v>
      </c>
      <c r="AL49" s="27"/>
      <c r="AM49" s="27">
        <f t="shared" si="130"/>
        <v>2.3687260868999527</v>
      </c>
      <c r="AN49" s="27">
        <f t="shared" si="108"/>
        <v>1.4381088365249877</v>
      </c>
      <c r="AO49" s="27">
        <f t="shared" si="109"/>
        <v>0.9250361843208954</v>
      </c>
      <c r="AP49" s="27">
        <f t="shared" si="110"/>
        <v>4.7318711077458389</v>
      </c>
      <c r="AQ49" s="27"/>
      <c r="AR49" s="27">
        <f t="shared" si="131"/>
        <v>2.1738882968690909</v>
      </c>
      <c r="AS49" s="27">
        <f t="shared" si="111"/>
        <v>0.55114008196551012</v>
      </c>
      <c r="AT49" s="27">
        <f t="shared" si="112"/>
        <v>1.3246865577824947</v>
      </c>
      <c r="AU49" s="27">
        <f t="shared" si="113"/>
        <v>4.0497149366170966</v>
      </c>
    </row>
    <row r="50" spans="1:47" x14ac:dyDescent="0.2">
      <c r="A50" t="str">
        <f>$A$14</f>
        <v>Sales and customer service occupations</v>
      </c>
      <c r="B50" s="27">
        <f t="shared" si="114"/>
        <v>2.5155517706584973E-2</v>
      </c>
      <c r="C50" s="27">
        <f t="shared" si="115"/>
        <v>-0.27133122150504363</v>
      </c>
      <c r="D50" s="27">
        <f t="shared" si="116"/>
        <v>-0.43148430985719166</v>
      </c>
      <c r="E50" s="27">
        <f t="shared" si="117"/>
        <v>-0.67766001365564676</v>
      </c>
      <c r="F50" s="27"/>
      <c r="G50" s="27">
        <f t="shared" si="118"/>
        <v>-0.24218226314268776</v>
      </c>
      <c r="H50" s="27">
        <f t="shared" si="119"/>
        <v>0.2708307286525411</v>
      </c>
      <c r="I50" s="27">
        <f t="shared" si="120"/>
        <v>-0.29291766216465476</v>
      </c>
      <c r="J50" s="27">
        <f t="shared" si="121"/>
        <v>-0.26426919665480142</v>
      </c>
      <c r="K50" s="27"/>
      <c r="L50" s="27">
        <f t="shared" si="122"/>
        <v>-0.21702674543610279</v>
      </c>
      <c r="M50" s="27">
        <f t="shared" si="123"/>
        <v>-5.0049285250253206E-4</v>
      </c>
      <c r="N50" s="27">
        <f t="shared" si="124"/>
        <v>-0.72440197202184642</v>
      </c>
      <c r="O50" s="27">
        <f t="shared" si="125"/>
        <v>-0.94192921031044818</v>
      </c>
      <c r="Q50" t="str">
        <f>$A$14</f>
        <v>Sales and customer service occupations</v>
      </c>
      <c r="R50" s="27">
        <f t="shared" si="126"/>
        <v>-6.1791839205632471E-2</v>
      </c>
      <c r="S50" s="27">
        <f t="shared" si="96"/>
        <v>0.22196736320608146</v>
      </c>
      <c r="T50" s="27">
        <f t="shared" si="97"/>
        <v>-0.24368193533022575</v>
      </c>
      <c r="U50" s="27">
        <f t="shared" si="98"/>
        <v>-8.3506411329773655E-2</v>
      </c>
      <c r="V50" s="27"/>
      <c r="W50" s="27">
        <f t="shared" si="127"/>
        <v>0.3824649620022651</v>
      </c>
      <c r="X50" s="27">
        <f t="shared" si="99"/>
        <v>0.474815499906172</v>
      </c>
      <c r="Y50" s="27">
        <f t="shared" si="100"/>
        <v>-0.13372147584221361</v>
      </c>
      <c r="Z50" s="27">
        <f t="shared" si="101"/>
        <v>0.72355898606622127</v>
      </c>
      <c r="AA50" s="27"/>
      <c r="AB50" s="27">
        <f t="shared" si="128"/>
        <v>0.32067312279663263</v>
      </c>
      <c r="AC50" s="27">
        <f t="shared" si="102"/>
        <v>0.69678286311225346</v>
      </c>
      <c r="AD50" s="27">
        <f t="shared" si="103"/>
        <v>-0.37740341117243936</v>
      </c>
      <c r="AE50" s="27">
        <f t="shared" si="104"/>
        <v>0.64005257473644761</v>
      </c>
      <c r="AG50" t="str">
        <f>$A$14</f>
        <v>Sales and customer service occupations</v>
      </c>
      <c r="AH50" s="27">
        <f t="shared" si="129"/>
        <v>8.694735691220945E-2</v>
      </c>
      <c r="AI50" s="27">
        <f t="shared" si="105"/>
        <v>-0.49329858471111798</v>
      </c>
      <c r="AJ50" s="27">
        <f t="shared" si="106"/>
        <v>-0.18780237452696813</v>
      </c>
      <c r="AK50" s="27">
        <f t="shared" si="107"/>
        <v>-0.59415360232587489</v>
      </c>
      <c r="AL50" s="27"/>
      <c r="AM50" s="27">
        <f t="shared" si="130"/>
        <v>-0.6246472251449493</v>
      </c>
      <c r="AN50" s="27">
        <f t="shared" si="108"/>
        <v>-0.20398477125362824</v>
      </c>
      <c r="AO50" s="27">
        <f t="shared" si="109"/>
        <v>-0.15919618632243937</v>
      </c>
      <c r="AP50" s="27">
        <f t="shared" si="110"/>
        <v>-0.98782818272101736</v>
      </c>
      <c r="AQ50" s="27"/>
      <c r="AR50" s="27">
        <f t="shared" si="131"/>
        <v>-0.53769986823273985</v>
      </c>
      <c r="AS50" s="27">
        <f t="shared" si="111"/>
        <v>-0.69728335596474622</v>
      </c>
      <c r="AT50" s="27">
        <f t="shared" si="112"/>
        <v>-0.3469985608494075</v>
      </c>
      <c r="AU50" s="27">
        <f t="shared" si="113"/>
        <v>-1.5819817850468922</v>
      </c>
    </row>
    <row r="51" spans="1:47" x14ac:dyDescent="0.2">
      <c r="A51" t="str">
        <f>$A$15</f>
        <v>Process, plant and machine operatives</v>
      </c>
      <c r="B51" s="27">
        <f t="shared" si="114"/>
        <v>-2.0084147621399566</v>
      </c>
      <c r="C51" s="27">
        <f t="shared" si="115"/>
        <v>0.12410142941063596</v>
      </c>
      <c r="D51" s="27">
        <f t="shared" si="116"/>
        <v>0.37698956119094218</v>
      </c>
      <c r="E51" s="27">
        <f t="shared" si="117"/>
        <v>-1.5073237715383776</v>
      </c>
      <c r="F51" s="27"/>
      <c r="G51" s="27">
        <f t="shared" si="118"/>
        <v>0.32119558594158626</v>
      </c>
      <c r="H51" s="27">
        <f t="shared" si="119"/>
        <v>1.3574932721792852</v>
      </c>
      <c r="I51" s="27">
        <f t="shared" si="120"/>
        <v>0.68158945518188041</v>
      </c>
      <c r="J51" s="27">
        <f t="shared" si="121"/>
        <v>2.3602783133027501</v>
      </c>
      <c r="K51" s="27"/>
      <c r="L51" s="27">
        <f t="shared" si="122"/>
        <v>-1.6872191761983704</v>
      </c>
      <c r="M51" s="27">
        <f t="shared" si="123"/>
        <v>1.4815947015899211</v>
      </c>
      <c r="N51" s="27">
        <f t="shared" si="124"/>
        <v>1.0585790163728226</v>
      </c>
      <c r="O51" s="27">
        <f t="shared" si="125"/>
        <v>0.85295454176437246</v>
      </c>
      <c r="Q51" t="str">
        <f>$A$15</f>
        <v>Process, plant and machine operatives</v>
      </c>
      <c r="R51" s="27">
        <f t="shared" si="126"/>
        <v>-1.7362590422967532</v>
      </c>
      <c r="S51" s="27">
        <f t="shared" si="96"/>
        <v>0.24818476480622298</v>
      </c>
      <c r="T51" s="27">
        <f t="shared" si="97"/>
        <v>1.6836653148533109E-2</v>
      </c>
      <c r="U51" s="27">
        <f t="shared" si="98"/>
        <v>-1.4712376243419989</v>
      </c>
      <c r="V51" s="27"/>
      <c r="W51" s="27">
        <f t="shared" si="127"/>
        <v>2.4323497499578295E-2</v>
      </c>
      <c r="X51" s="27">
        <f t="shared" si="99"/>
        <v>0.59460975058611698</v>
      </c>
      <c r="Y51" s="27">
        <f t="shared" si="100"/>
        <v>0.40385461508320208</v>
      </c>
      <c r="Z51" s="27">
        <f t="shared" si="101"/>
        <v>1.0227878631689009</v>
      </c>
      <c r="AA51" s="27"/>
      <c r="AB51" s="27">
        <f t="shared" si="128"/>
        <v>-1.7119355447971749</v>
      </c>
      <c r="AC51" s="27">
        <f t="shared" si="102"/>
        <v>0.84279451539233996</v>
      </c>
      <c r="AD51" s="27">
        <f t="shared" si="103"/>
        <v>0.42069126823173519</v>
      </c>
      <c r="AE51" s="27">
        <f t="shared" si="104"/>
        <v>-0.44844976117309798</v>
      </c>
      <c r="AG51" t="str">
        <f>$A$15</f>
        <v>Process, plant and machine operatives</v>
      </c>
      <c r="AH51" s="27">
        <f t="shared" si="129"/>
        <v>-0.27215571984320364</v>
      </c>
      <c r="AI51" s="27">
        <f t="shared" si="105"/>
        <v>-0.12408333539559069</v>
      </c>
      <c r="AJ51" s="27">
        <f t="shared" si="106"/>
        <v>0.3601529080424089</v>
      </c>
      <c r="AK51" s="27">
        <f t="shared" si="107"/>
        <v>-3.6086147196385365E-2</v>
      </c>
      <c r="AL51" s="27"/>
      <c r="AM51" s="27">
        <f t="shared" si="130"/>
        <v>0.29687208844201196</v>
      </c>
      <c r="AN51" s="27">
        <f t="shared" si="108"/>
        <v>0.76288352159316974</v>
      </c>
      <c r="AO51" s="27">
        <f t="shared" si="109"/>
        <v>0.27773484009867899</v>
      </c>
      <c r="AP51" s="27">
        <f t="shared" si="110"/>
        <v>1.3374904501338607</v>
      </c>
      <c r="AQ51" s="27"/>
      <c r="AR51" s="27">
        <f t="shared" si="131"/>
        <v>2.4716368598808325E-2</v>
      </c>
      <c r="AS51" s="27">
        <f t="shared" si="111"/>
        <v>0.63880018619757906</v>
      </c>
      <c r="AT51" s="27">
        <f t="shared" si="112"/>
        <v>0.63788774814108784</v>
      </c>
      <c r="AU51" s="27">
        <f t="shared" si="113"/>
        <v>1.3014043029374753</v>
      </c>
    </row>
    <row r="52" spans="1:47" x14ac:dyDescent="0.2">
      <c r="A52" t="str">
        <f>$A$16</f>
        <v>Elementary occupations</v>
      </c>
      <c r="B52" s="27">
        <f t="shared" si="114"/>
        <v>-2.722541084506398</v>
      </c>
      <c r="C52" s="27">
        <f t="shared" si="115"/>
        <v>-0.80428723666674884</v>
      </c>
      <c r="D52" s="27">
        <f t="shared" si="116"/>
        <v>0.13382931338938731</v>
      </c>
      <c r="E52" s="27">
        <f t="shared" si="117"/>
        <v>-3.3929990077837644</v>
      </c>
      <c r="F52" s="27"/>
      <c r="G52" s="27">
        <f t="shared" si="118"/>
        <v>-0.18312598600754804</v>
      </c>
      <c r="H52" s="27">
        <f t="shared" si="119"/>
        <v>-1.634717455690808</v>
      </c>
      <c r="I52" s="27">
        <f t="shared" si="120"/>
        <v>1.4869864594563009</v>
      </c>
      <c r="J52" s="27">
        <f t="shared" si="121"/>
        <v>-0.33085698224205373</v>
      </c>
      <c r="K52" s="27"/>
      <c r="L52" s="27">
        <f t="shared" si="122"/>
        <v>-2.905667070513946</v>
      </c>
      <c r="M52" s="27">
        <f t="shared" si="123"/>
        <v>-2.4390046923575568</v>
      </c>
      <c r="N52" s="27">
        <f t="shared" si="124"/>
        <v>1.6208157728456882</v>
      </c>
      <c r="O52" s="27">
        <f t="shared" si="125"/>
        <v>-3.7238559900258181</v>
      </c>
      <c r="Q52" t="str">
        <f>$A$16</f>
        <v>Elementary occupations</v>
      </c>
      <c r="R52" s="27">
        <f t="shared" si="126"/>
        <v>-2.1214926024055334</v>
      </c>
      <c r="S52" s="27">
        <f t="shared" si="96"/>
        <v>-0.41549205902436803</v>
      </c>
      <c r="T52" s="27">
        <f t="shared" si="97"/>
        <v>2.5919566899804458E-2</v>
      </c>
      <c r="U52" s="27">
        <f t="shared" si="98"/>
        <v>-2.5110650945300961</v>
      </c>
      <c r="V52" s="27"/>
      <c r="W52" s="27">
        <f t="shared" si="127"/>
        <v>-1.1355415303921408</v>
      </c>
      <c r="X52" s="27">
        <f t="shared" si="99"/>
        <v>8.7475512775537112E-2</v>
      </c>
      <c r="Y52" s="27">
        <f t="shared" si="100"/>
        <v>0.63841946284119144</v>
      </c>
      <c r="Z52" s="27">
        <f t="shared" si="101"/>
        <v>-0.40964655477541001</v>
      </c>
      <c r="AA52" s="27"/>
      <c r="AB52" s="27">
        <f t="shared" si="128"/>
        <v>-3.2570341327976742</v>
      </c>
      <c r="AC52" s="27">
        <f t="shared" si="102"/>
        <v>-0.32801654624883092</v>
      </c>
      <c r="AD52" s="27">
        <f t="shared" si="103"/>
        <v>0.6643390297409959</v>
      </c>
      <c r="AE52" s="27">
        <f t="shared" si="104"/>
        <v>-2.9207116493055061</v>
      </c>
      <c r="AG52" t="str">
        <f>$A$16</f>
        <v>Elementary occupations</v>
      </c>
      <c r="AH52" s="27">
        <f t="shared" si="129"/>
        <v>-0.60104848210086281</v>
      </c>
      <c r="AI52" s="27">
        <f t="shared" si="105"/>
        <v>-0.38879517764238969</v>
      </c>
      <c r="AJ52" s="27">
        <f t="shared" si="106"/>
        <v>0.10790974648958263</v>
      </c>
      <c r="AK52" s="27">
        <f t="shared" si="107"/>
        <v>-0.88193391325366832</v>
      </c>
      <c r="AL52" s="27"/>
      <c r="AM52" s="27">
        <f t="shared" si="130"/>
        <v>0.9524155443845812</v>
      </c>
      <c r="AN52" s="27">
        <f t="shared" si="108"/>
        <v>-1.7221929684663202</v>
      </c>
      <c r="AO52" s="27">
        <f t="shared" si="109"/>
        <v>0.84856699661511215</v>
      </c>
      <c r="AP52" s="27">
        <f t="shared" si="110"/>
        <v>7.8789572533370489E-2</v>
      </c>
      <c r="AQ52" s="27"/>
      <c r="AR52" s="27">
        <f t="shared" si="131"/>
        <v>0.35136706228371839</v>
      </c>
      <c r="AS52" s="27">
        <f t="shared" si="111"/>
        <v>-2.1109881461087099</v>
      </c>
      <c r="AT52" s="27">
        <f t="shared" si="112"/>
        <v>0.95647674310469477</v>
      </c>
      <c r="AU52" s="27">
        <f t="shared" si="113"/>
        <v>-0.80314434072029783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11.596676659651564</v>
      </c>
      <c r="C54" s="29">
        <f t="shared" si="115"/>
        <v>5.035200476267903</v>
      </c>
      <c r="D54" s="29">
        <f t="shared" si="116"/>
        <v>1.2101228640805317</v>
      </c>
      <c r="E54" s="29">
        <f t="shared" si="117"/>
        <v>17.841999999999985</v>
      </c>
      <c r="F54" s="29"/>
      <c r="G54" s="29">
        <f t="shared" si="118"/>
        <v>16.423282307515251</v>
      </c>
      <c r="H54" s="29">
        <f t="shared" si="119"/>
        <v>8.9168953600532745</v>
      </c>
      <c r="I54" s="29">
        <f t="shared" si="120"/>
        <v>8.0678223324314118</v>
      </c>
      <c r="J54" s="29">
        <f t="shared" si="121"/>
        <v>33.407999999999959</v>
      </c>
      <c r="K54" s="29"/>
      <c r="L54" s="29">
        <f t="shared" si="122"/>
        <v>28.019958967166815</v>
      </c>
      <c r="M54" s="29">
        <f t="shared" si="123"/>
        <v>13.952095836321178</v>
      </c>
      <c r="N54" s="29">
        <f t="shared" si="124"/>
        <v>9.2779451965119435</v>
      </c>
      <c r="O54" s="29">
        <f t="shared" si="125"/>
        <v>51.249999999999943</v>
      </c>
      <c r="Q54" s="24" t="str">
        <f>$A$18</f>
        <v>All occupations</v>
      </c>
      <c r="R54" s="29">
        <f t="shared" ref="R54" si="132">W18-R18</f>
        <v>3.553221731615281</v>
      </c>
      <c r="S54" s="29">
        <f t="shared" ref="S54" si="133">X18-S18</f>
        <v>2.7970737071891456</v>
      </c>
      <c r="T54" s="29">
        <f t="shared" ref="T54" si="134">Y18-T18</f>
        <v>-3.7122462715224884</v>
      </c>
      <c r="U54" s="29">
        <f t="shared" ref="U54" si="135">Z18-U18</f>
        <v>2.6380491672819062</v>
      </c>
      <c r="V54" s="29"/>
      <c r="W54" s="29">
        <f t="shared" ref="W54" si="136">AB18-W18</f>
        <v>5.6945621248643761</v>
      </c>
      <c r="X54" s="29">
        <f t="shared" ref="X54" si="137">AC18-X18</f>
        <v>4.1011111893064722</v>
      </c>
      <c r="Y54" s="29">
        <f t="shared" ref="Y54" si="138">AD18-Y18</f>
        <v>3.7931496289601299</v>
      </c>
      <c r="Z54" s="29">
        <f t="shared" ref="Z54" si="139">AE18-Z18</f>
        <v>13.588822943130992</v>
      </c>
      <c r="AA54" s="29"/>
      <c r="AB54" s="29">
        <f t="shared" ref="AB54" si="140">AB18-R18</f>
        <v>9.2477838564796571</v>
      </c>
      <c r="AC54" s="29">
        <f t="shared" ref="AC54" si="141">AC18-S18</f>
        <v>6.8981848964956178</v>
      </c>
      <c r="AD54" s="29">
        <f t="shared" ref="AD54" si="142">AD18-T18</f>
        <v>8.0903357437641432E-2</v>
      </c>
      <c r="AE54" s="29">
        <f t="shared" ref="AE54" si="143">AE18-U18</f>
        <v>16.226872110412899</v>
      </c>
      <c r="AG54" s="24" t="str">
        <f>$A$18</f>
        <v>All occupations</v>
      </c>
      <c r="AH54" s="29">
        <f t="shared" ref="AH54" si="144">AM18-AH18</f>
        <v>8.0434549280363115</v>
      </c>
      <c r="AI54" s="29">
        <f t="shared" ref="AI54" si="145">AN18-AI18</f>
        <v>2.2381267690787894</v>
      </c>
      <c r="AJ54" s="29">
        <f t="shared" ref="AJ54" si="146">AO18-AJ18</f>
        <v>4.9223691356030344</v>
      </c>
      <c r="AK54" s="29">
        <f t="shared" ref="AK54" si="147">AP18-AK18</f>
        <v>15.203950832718164</v>
      </c>
      <c r="AL54" s="29"/>
      <c r="AM54" s="29">
        <f t="shared" ref="AM54" si="148">AR18-AM18</f>
        <v>10.728720182650932</v>
      </c>
      <c r="AN54" s="29">
        <f t="shared" ref="AN54" si="149">AS18-AN18</f>
        <v>4.8157841707467952</v>
      </c>
      <c r="AO54" s="29">
        <f t="shared" ref="AO54" si="150">AT18-AO18</f>
        <v>4.2746727034712997</v>
      </c>
      <c r="AP54" s="29">
        <f t="shared" ref="AP54" si="151">AU18-AP18</f>
        <v>19.819177056869023</v>
      </c>
      <c r="AQ54" s="29"/>
      <c r="AR54" s="29">
        <f t="shared" ref="AR54" si="152">AR18-AH18</f>
        <v>18.772175110687243</v>
      </c>
      <c r="AS54" s="29">
        <f t="shared" ref="AS54" si="153">AS18-AI18</f>
        <v>7.0539109398255846</v>
      </c>
      <c r="AT54" s="29">
        <f t="shared" ref="AT54" si="154">AT18-AJ18</f>
        <v>9.197041839074334</v>
      </c>
      <c r="AU54" s="29">
        <f t="shared" ref="AU54" si="155">AU18-AK18</f>
        <v>35.023127889587187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Swindon and Wiltshire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0.96217402139007202</v>
      </c>
      <c r="N7" s="91">
        <f>'Occ T2'!I180</f>
        <v>0.56100777769414467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-1.3161186133587077</v>
      </c>
      <c r="N9" s="91">
        <f>'Occ T2'!I178</f>
        <v>9.8208492962092997E-2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-4.0187321143987038</v>
      </c>
      <c r="N10" s="91">
        <f>'Occ T2'!I177</f>
        <v>-1.0801996681204407</v>
      </c>
    </row>
    <row r="11" spans="1:14" x14ac:dyDescent="0.2">
      <c r="L11" s="114" t="str">
        <f>"["&amp;'Occ T3'!A47&amp;"]"</f>
        <v>[Elementary occupations]</v>
      </c>
      <c r="M11" s="91">
        <f>'Occ T1'!H88</f>
        <v>-1.7333365627327457</v>
      </c>
      <c r="N11" s="91">
        <f>'Occ T1'!I88</f>
        <v>-5.9640953132711338E-2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-0.52584584511311538</v>
      </c>
      <c r="N13" s="91">
        <f>'Occ T2'!I176</f>
        <v>0.4938248048613314</v>
      </c>
    </row>
    <row r="14" spans="1:14" x14ac:dyDescent="0.2">
      <c r="L14" s="91" t="str">
        <f>'Occ T3'!A44</f>
        <v>81 Process, plant and machine operatives</v>
      </c>
      <c r="M14" s="91">
        <f>'Occ T2'!H175</f>
        <v>-2.7546776374080095</v>
      </c>
      <c r="N14" s="91">
        <f>'Occ T2'!I175</f>
        <v>1.1402257940243743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-1.4858029129625527</v>
      </c>
      <c r="N15" s="91">
        <f>'Occ T1'!I87</f>
        <v>0.76857132244094739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2.0777909525086402</v>
      </c>
      <c r="N17" s="91">
        <f>'Occ T2'!I174</f>
        <v>2.5342572584746037</v>
      </c>
    </row>
    <row r="18" spans="12:14" x14ac:dyDescent="0.2">
      <c r="L18" s="91" t="str">
        <f>'Occ T3'!A40</f>
        <v>71 Sales occupations</v>
      </c>
      <c r="M18" s="91">
        <f>'Occ T2'!H173</f>
        <v>-0.94760672515854516</v>
      </c>
      <c r="N18" s="91">
        <f>'Occ T2'!I173</f>
        <v>-0.8439785948252676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-0.40244666640917304</v>
      </c>
      <c r="N19" s="91">
        <f>'Occ T1'!I86</f>
        <v>-5.3149339658098427E-2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1.4820687614102379</v>
      </c>
      <c r="N21" s="91">
        <f>'Occ T2'!I172</f>
        <v>-1.3467066671262184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-0.25502816978426601</v>
      </c>
      <c r="N22" s="91">
        <f>'Occ T2'!I171</f>
        <v>1.1719419201296599</v>
      </c>
    </row>
    <row r="23" spans="12:14" x14ac:dyDescent="0.2">
      <c r="L23" s="91" t="str">
        <f>'Occ T3'!A35</f>
        <v>61 Caring personal service occupations</v>
      </c>
      <c r="M23" s="91">
        <f>'Occ T2'!H170</f>
        <v>-0.29688604891465742</v>
      </c>
      <c r="N23" s="91">
        <f>'Occ T2'!I170</f>
        <v>1.2436531819955077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-0.26925840902419784</v>
      </c>
      <c r="N24" s="91">
        <f>'Occ T1'!I85</f>
        <v>1.2039267059391623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-1.3839540061470257</v>
      </c>
      <c r="N26" s="91">
        <f>'Occ T2'!I169</f>
        <v>-0.20203513940745266</v>
      </c>
    </row>
    <row r="27" spans="12:14" x14ac:dyDescent="0.2">
      <c r="L27" s="91" t="str">
        <f>'Occ T3'!A31</f>
        <v>53 Skilled construction and building trades</v>
      </c>
      <c r="M27" s="91">
        <f>'Occ T2'!H168</f>
        <v>-2.5383579376295651</v>
      </c>
      <c r="N27" s="91">
        <f>'Occ T2'!I168</f>
        <v>0.21509141784998853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-2.3308165934374458</v>
      </c>
      <c r="N28" s="91">
        <f>'Occ T2'!I167</f>
        <v>-0.37606832173688876</v>
      </c>
    </row>
    <row r="29" spans="12:14" x14ac:dyDescent="0.2">
      <c r="L29" s="91" t="str">
        <f>'Occ T3'!A29</f>
        <v>51 Skilled agricultural and related trades</v>
      </c>
      <c r="M29" s="91">
        <f>'Occ T2'!H166</f>
        <v>1.4478658985508153</v>
      </c>
      <c r="N29" s="91">
        <f>'Occ T2'!I166</f>
        <v>0.57181916718247461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-1.7368369944231965</v>
      </c>
      <c r="N30" s="91">
        <f>'Occ T1'!I84</f>
        <v>-2.0594759952241581E-2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-1.5553400276280382</v>
      </c>
      <c r="N32" s="91">
        <f>'Occ T2'!I165</f>
        <v>-0.31677849846816208</v>
      </c>
    </row>
    <row r="33" spans="12:14" x14ac:dyDescent="0.2">
      <c r="L33" s="91" t="str">
        <f>'Occ T3'!A25</f>
        <v>41 Administrative occupations</v>
      </c>
      <c r="M33" s="91">
        <f>'Occ T2'!H164</f>
        <v>0.60761801393647286</v>
      </c>
      <c r="N33" s="91">
        <f>'Occ T2'!I164</f>
        <v>-1.0022494906609114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0.20826758795067235</v>
      </c>
      <c r="N34" s="91">
        <f>'Occ T1'!I83</f>
        <v>-0.87742617182455795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2.0745862038845431</v>
      </c>
      <c r="N36" s="91">
        <f>'Occ T2'!I163</f>
        <v>7.5741131588413779E-2</v>
      </c>
    </row>
    <row r="37" spans="12:14" x14ac:dyDescent="0.2">
      <c r="L37" s="91" t="str">
        <f>'Occ T3'!A21</f>
        <v>34 Culture, media and sports occupations</v>
      </c>
      <c r="M37" s="91">
        <f>'Occ T2'!H162</f>
        <v>1.7591548148782055</v>
      </c>
      <c r="N37" s="91">
        <f>'Occ T2'!I162</f>
        <v>1.3666381945714123</v>
      </c>
    </row>
    <row r="38" spans="12:14" x14ac:dyDescent="0.2">
      <c r="L38" s="91" t="str">
        <f>'Occ T3'!A20</f>
        <v>33 Protective service occupations</v>
      </c>
      <c r="M38" s="91">
        <f>'Occ T2'!H161</f>
        <v>1.2921930404665938</v>
      </c>
      <c r="N38" s="91">
        <f>'Occ T2'!I161</f>
        <v>1.9659442073388655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2.3550302573817294</v>
      </c>
      <c r="N39" s="91">
        <f>'Occ T2'!I160</f>
        <v>1.023430440854356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5.4103320811293099</v>
      </c>
      <c r="N40" s="91">
        <f>'Occ T2'!I159</f>
        <v>-0.29643769081085791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2.4875075065394769</v>
      </c>
      <c r="N41" s="91">
        <f>'Occ T1'!I82</f>
        <v>0.50730551732938167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5.1437364876652625</v>
      </c>
      <c r="N43" s="91">
        <f>'Occ T2'!I158</f>
        <v>1.6471257028899844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3.0992407704559133</v>
      </c>
      <c r="N44" s="91">
        <f>'Occ T2'!I157</f>
        <v>1.1142672445209278</v>
      </c>
    </row>
    <row r="45" spans="12:14" x14ac:dyDescent="0.2">
      <c r="L45" s="91" t="str">
        <f>'Occ T3'!A13</f>
        <v>22 Health professionals</v>
      </c>
      <c r="M45" s="91">
        <f>'Occ T2'!H156</f>
        <v>2.9304736692423283</v>
      </c>
      <c r="N45" s="91">
        <f>'Occ T2'!I156</f>
        <v>1.5612413382612988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3.063536852088844</v>
      </c>
      <c r="N46" s="91">
        <f>'Occ T2'!I155</f>
        <v>1.1704776495805369</v>
      </c>
    </row>
    <row r="47" spans="12:14" x14ac:dyDescent="0.2">
      <c r="L47" s="114" t="str">
        <f>"["&amp;'Occ T3'!A11&amp;"]"</f>
        <v>[Professional occupations]</v>
      </c>
      <c r="M47" s="91">
        <f>'Occ T1'!H81</f>
        <v>3.6802007335160924</v>
      </c>
      <c r="N47" s="91">
        <f>'Occ T1'!I81</f>
        <v>1.3886516554915573</v>
      </c>
    </row>
    <row r="49" spans="12:14" x14ac:dyDescent="0.2">
      <c r="L49" s="107" t="str">
        <f>'Occ T3'!A9</f>
        <v>12 Other managers and proprietors</v>
      </c>
      <c r="M49" s="91">
        <f>'Occ T2'!H154</f>
        <v>2.1668976812316387</v>
      </c>
      <c r="N49" s="91">
        <f>'Occ T2'!I154</f>
        <v>2.3108609091462506</v>
      </c>
    </row>
    <row r="50" spans="12:14" x14ac:dyDescent="0.2">
      <c r="L50" s="107" t="str">
        <f>'Occ T3'!A8</f>
        <v>11 Corporate managers and directors</v>
      </c>
      <c r="M50" s="91">
        <f>'Occ T2'!H153</f>
        <v>4.1283375300241287</v>
      </c>
      <c r="N50" s="91">
        <f>'Occ T2'!I153</f>
        <v>0.15796618529826389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3.4622754124653321</v>
      </c>
      <c r="N51" s="91">
        <f>'Occ T1'!I80</f>
        <v>0.9345208483529488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Swindon and Wiltshire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5.5058047984295655</v>
      </c>
      <c r="N82" s="94">
        <f>'Occ T2'!F119</f>
        <v>0.72033729210759745</v>
      </c>
    </row>
    <row r="83" spans="12:14" x14ac:dyDescent="0.2">
      <c r="L83" s="10" t="str">
        <f>name!D5</f>
        <v>12 Other managers and proprietors</v>
      </c>
      <c r="M83" s="94">
        <f>'Occ T2'!D9-'Occ T2'!B9</f>
        <v>1.4840220561103532</v>
      </c>
      <c r="N83" s="94">
        <f>'Occ T2'!F120</f>
        <v>5.9675179408021588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3.3540190010811273</v>
      </c>
      <c r="N84" s="94">
        <f>'Occ T2'!F121</f>
        <v>4.5674300018778276</v>
      </c>
    </row>
    <row r="85" spans="12:14" x14ac:dyDescent="0.2">
      <c r="L85" s="10" t="str">
        <f>name!D7</f>
        <v>22 Health professionals</v>
      </c>
      <c r="M85" s="94">
        <f>'Occ T2'!D11-'Occ T2'!B11</f>
        <v>2.1788135911677298</v>
      </c>
      <c r="N85" s="94">
        <f>'Occ T2'!F122</f>
        <v>4.2384940654994487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2.5270155766189966</v>
      </c>
      <c r="N86" s="94">
        <f>'Occ T2'!F123</f>
        <v>3.2285669599159377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6.0055959271635295</v>
      </c>
      <c r="N87" s="94">
        <f>'Occ T2'!F124</f>
        <v>7.5184899904281437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1.8170514231706045</v>
      </c>
      <c r="N88" s="94">
        <f>'Occ T2'!F125</f>
        <v>-0.34170628637165379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0.77147343229594245</v>
      </c>
      <c r="N89" s="94">
        <f>'Occ T2'!F126</f>
        <v>1.1587008050440408</v>
      </c>
    </row>
    <row r="90" spans="12:14" x14ac:dyDescent="0.2">
      <c r="L90" s="10" t="str">
        <f>name!D12</f>
        <v>33 Protective service occupations</v>
      </c>
      <c r="M90" s="94">
        <f>'Occ T2'!D16-'Occ T2'!B16</f>
        <v>0.19854064584537801</v>
      </c>
      <c r="N90" s="94">
        <f>'Occ T2'!F127</f>
        <v>1.0829093320294221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0.66883895881177047</v>
      </c>
      <c r="N91" s="94">
        <f>'Occ T2'!F128</f>
        <v>1.8088085574555564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2.3914811341390205</v>
      </c>
      <c r="N92" s="94">
        <f>'Occ T2'!F129</f>
        <v>0.27993830999442437</v>
      </c>
    </row>
    <row r="93" spans="12:14" x14ac:dyDescent="0.2">
      <c r="L93" s="10" t="str">
        <f>name!D15</f>
        <v>41 Administrative occupations</v>
      </c>
      <c r="M93" s="94">
        <f>'Occ T2'!D19-'Occ T2'!B19</f>
        <v>0.99756305006059165</v>
      </c>
      <c r="N93" s="94">
        <f>'Occ T2'!F130</f>
        <v>-4.6889107649028858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-0.57815991546067735</v>
      </c>
      <c r="N94" s="94">
        <f>'Occ T2'!F131</f>
        <v>-0.32958285828311418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0.37349721391460111</v>
      </c>
      <c r="N95" s="94">
        <f>'Occ T2'!F132</f>
        <v>0.48088797381937987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-1.7596733328996361</v>
      </c>
      <c r="N96" s="94">
        <f>'Occ T2'!F133</f>
        <v>-0.77258519286978355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-1.5778362984978642</v>
      </c>
      <c r="N97" s="94">
        <f>'Occ T2'!F134</f>
        <v>0.37671952775379758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-0.48608661777825102</v>
      </c>
      <c r="N98" s="94">
        <f>'Occ T2'!F135</f>
        <v>-0.20126439870874702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-0.37792661299590691</v>
      </c>
      <c r="N99" s="94">
        <f>'Occ T2'!F136</f>
        <v>5.1398950299783976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-9.9129958100901305E-2</v>
      </c>
      <c r="N100" s="94">
        <f>'Occ T2'!F137</f>
        <v>1.4732791358523789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2.5078719902032254E-2</v>
      </c>
      <c r="N101" s="94">
        <f>'Occ T2'!F138</f>
        <v>-6.5077555828229383E-2</v>
      </c>
    </row>
    <row r="102" spans="12:14" x14ac:dyDescent="0.2">
      <c r="L102" s="10" t="str">
        <f>name!D24</f>
        <v>71 Sales occupations</v>
      </c>
      <c r="M102" s="94">
        <f>'Occ T2'!D28-'Occ T2'!B28</f>
        <v>-1.3078094818331643</v>
      </c>
      <c r="N102" s="94">
        <f>'Occ T2'!F139</f>
        <v>-3.2022067846174096</v>
      </c>
    </row>
    <row r="103" spans="12:14" x14ac:dyDescent="0.2">
      <c r="L103" s="10" t="str">
        <f>name!D25</f>
        <v>72 Customer service occupations</v>
      </c>
      <c r="M103" s="94">
        <f>'Occ T2'!D29-'Occ T2'!B29</f>
        <v>0.63014946817746953</v>
      </c>
      <c r="N103" s="94">
        <f>'Occ T2'!F140</f>
        <v>2.9379375879626624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-1.2037879226504771</v>
      </c>
      <c r="N104" s="94">
        <f>'Occ T2'!F141</f>
        <v>1.488836528637103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-0.30353584888793783</v>
      </c>
      <c r="N105" s="94">
        <f>'Occ T2'!F142</f>
        <v>0.87144178466569322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-1.2151769586774979</v>
      </c>
      <c r="N106" s="94">
        <f>'Occ T2'!F143</f>
        <v>-0.80253772000880019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-2.1778220491062648</v>
      </c>
      <c r="N107" s="94">
        <f>'Occ T2'!F144</f>
        <v>0.47168073776681396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17.842000000000155</v>
      </c>
      <c r="N109" s="94">
        <f>'Occ T2'!F146</f>
        <v>33.408000000000186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Swindon and Wiltshire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6.9898268545399205</v>
      </c>
      <c r="N153" s="94">
        <f>'Occ T1'!H8</f>
        <v>6.6878552329097545</v>
      </c>
    </row>
    <row r="154" spans="1:14" x14ac:dyDescent="0.2">
      <c r="L154" s="10" t="str">
        <f>name!E5</f>
        <v>Professional occupations</v>
      </c>
      <c r="M154" s="94">
        <f>'Occ T1'!D9-'Occ T1'!B9</f>
        <v>14.065444096031385</v>
      </c>
      <c r="N154" s="94">
        <f>'Occ T1'!H9</f>
        <v>19.552981017721365</v>
      </c>
    </row>
    <row r="155" spans="1:14" x14ac:dyDescent="0.2">
      <c r="L155" s="10" t="str">
        <f>name!E6</f>
        <v>Associate professional occupations</v>
      </c>
      <c r="M155" s="94">
        <f>'Occ T1'!D10-'Occ T1'!B10</f>
        <v>5.8473855942627182</v>
      </c>
      <c r="N155" s="94">
        <f>'Occ T1'!H10</f>
        <v>3.9886507181517814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0.41940313459991785</v>
      </c>
      <c r="N156" s="94">
        <f>'Occ T1'!H11</f>
        <v>-5.0184936231860036</v>
      </c>
    </row>
    <row r="157" spans="1:14" x14ac:dyDescent="0.2">
      <c r="L157" s="10" t="str">
        <f>name!E8</f>
        <v>Skilled trades occupations</v>
      </c>
      <c r="M157" s="94">
        <f>'Occ T1'!D12-'Occ T1'!B12</f>
        <v>-3.4500990352611467</v>
      </c>
      <c r="N157" s="94">
        <f>'Occ T1'!H12</f>
        <v>-0.11624209000535757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-0.45197785119477629</v>
      </c>
      <c r="N158" s="94">
        <f>'Occ T1'!H13</f>
        <v>6.5480966100025455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-0.6776600136556965</v>
      </c>
      <c r="N159" s="94">
        <f>'Occ T1'!H14</f>
        <v>-0.26426919665474458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-1.5073237715384131</v>
      </c>
      <c r="N160" s="94">
        <f>'Occ T1'!H15</f>
        <v>2.3602783133027927</v>
      </c>
    </row>
    <row r="161" spans="12:14" x14ac:dyDescent="0.2">
      <c r="L161" s="10" t="str">
        <f>name!E12</f>
        <v>Elementary occupations</v>
      </c>
      <c r="M161" s="94">
        <f>'Occ T1'!D16-'Occ T1'!B16</f>
        <v>-3.3929990077837644</v>
      </c>
      <c r="N161" s="94">
        <f>'Occ T1'!H16</f>
        <v>-0.33085698224198268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17.842000000000212</v>
      </c>
      <c r="N163" s="94">
        <f>'Occ T1'!H18</f>
        <v>33.40800000000015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Swindon and Wiltshire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30.355753587788438</v>
      </c>
      <c r="N5" s="87">
        <f>SUM(N6:N7)</f>
        <v>33.733405552959866</v>
      </c>
      <c r="O5" s="87">
        <f t="shared" ref="O5:AL5" si="1">SUM(O6:O7)</f>
        <v>33.342607316524919</v>
      </c>
      <c r="P5" s="87">
        <f t="shared" si="1"/>
        <v>35.783216551952506</v>
      </c>
      <c r="Q5" s="87">
        <f t="shared" si="1"/>
        <v>37.494212172525465</v>
      </c>
      <c r="R5" s="87">
        <f t="shared" si="1"/>
        <v>37.676256368143903</v>
      </c>
      <c r="S5" s="87">
        <f t="shared" si="1"/>
        <v>39.719290014286116</v>
      </c>
      <c r="T5" s="87">
        <f t="shared" si="1"/>
        <v>41.003630927164465</v>
      </c>
      <c r="U5" s="87">
        <f t="shared" si="1"/>
        <v>41.481146227258485</v>
      </c>
      <c r="V5" s="87">
        <f t="shared" si="1"/>
        <v>43.388767040133963</v>
      </c>
      <c r="W5" s="87">
        <f t="shared" si="1"/>
        <v>44.666083222683824</v>
      </c>
      <c r="X5" s="87">
        <f t="shared" si="1"/>
        <v>43.583850745322749</v>
      </c>
      <c r="Y5" s="87">
        <f t="shared" si="1"/>
        <v>44.24875452891078</v>
      </c>
      <c r="Z5" s="87">
        <f t="shared" si="1"/>
        <v>44.988636171355431</v>
      </c>
      <c r="AA5" s="87">
        <f t="shared" si="1"/>
        <v>45.696916947775165</v>
      </c>
      <c r="AB5" s="87">
        <f t="shared" si="1"/>
        <v>46.274706425330251</v>
      </c>
      <c r="AC5" s="87">
        <f t="shared" si="1"/>
        <v>46.820789515269155</v>
      </c>
      <c r="AD5" s="87">
        <f t="shared" si="1"/>
        <v>47.344423991977962</v>
      </c>
      <c r="AE5" s="87">
        <f t="shared" si="1"/>
        <v>47.87459910837724</v>
      </c>
      <c r="AF5" s="87">
        <f t="shared" si="1"/>
        <v>48.40730027597327</v>
      </c>
      <c r="AG5" s="87">
        <f t="shared" si="1"/>
        <v>48.964572305133032</v>
      </c>
      <c r="AH5" s="87">
        <f t="shared" si="1"/>
        <v>49.526795203701937</v>
      </c>
      <c r="AI5" s="87">
        <f t="shared" si="1"/>
        <v>50.081125135864987</v>
      </c>
      <c r="AJ5" s="87">
        <f t="shared" si="1"/>
        <v>50.640442445259154</v>
      </c>
      <c r="AK5" s="87">
        <f t="shared" si="1"/>
        <v>51.131058700268056</v>
      </c>
      <c r="AL5" s="87">
        <f t="shared" si="1"/>
        <v>51.353938455593578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19.6090117077432</v>
      </c>
      <c r="N6" s="11">
        <v>21.781750837092808</v>
      </c>
      <c r="O6" s="11">
        <v>21.965366936044781</v>
      </c>
      <c r="P6" s="11">
        <v>23.373783210298178</v>
      </c>
      <c r="Q6" s="11">
        <v>23.00487068236577</v>
      </c>
      <c r="R6" s="11">
        <v>24.559937501643933</v>
      </c>
      <c r="S6" s="11">
        <v>26.852895538822033</v>
      </c>
      <c r="T6" s="11">
        <v>26.859519749913652</v>
      </c>
      <c r="U6" s="11">
        <v>27.57946248351822</v>
      </c>
      <c r="V6" s="11">
        <v>29.079485733050795</v>
      </c>
      <c r="W6" s="11">
        <v>30.065742300073499</v>
      </c>
      <c r="X6" s="11">
        <v>26.867029811668527</v>
      </c>
      <c r="Y6" s="11">
        <v>27.18355213369896</v>
      </c>
      <c r="Z6" s="11">
        <v>27.531905701452771</v>
      </c>
      <c r="AA6" s="11">
        <v>27.884490519728608</v>
      </c>
      <c r="AB6" s="11">
        <v>28.168413568546629</v>
      </c>
      <c r="AC6" s="11">
        <v>28.429994415971937</v>
      </c>
      <c r="AD6" s="11">
        <v>28.680685930817464</v>
      </c>
      <c r="AE6" s="11">
        <v>28.930935206878051</v>
      </c>
      <c r="AF6" s="11">
        <v>29.185578056469716</v>
      </c>
      <c r="AG6" s="11">
        <v>29.455406132847813</v>
      </c>
      <c r="AH6" s="11">
        <v>29.728969330218582</v>
      </c>
      <c r="AI6" s="11">
        <v>30.006928458677933</v>
      </c>
      <c r="AJ6" s="11">
        <v>30.295255558744024</v>
      </c>
      <c r="AK6" s="11">
        <v>30.549894923581196</v>
      </c>
      <c r="AL6" s="11">
        <v>30.786079592181096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10.746741880045239</v>
      </c>
      <c r="N7" s="11">
        <v>11.951654715867054</v>
      </c>
      <c r="O7" s="11">
        <v>11.377240380480137</v>
      </c>
      <c r="P7" s="11">
        <v>12.40943334165433</v>
      </c>
      <c r="Q7" s="11">
        <v>14.489341490159696</v>
      </c>
      <c r="R7" s="11">
        <v>13.11631886649997</v>
      </c>
      <c r="S7" s="11">
        <v>12.86639447546408</v>
      </c>
      <c r="T7" s="11">
        <v>14.14411117725081</v>
      </c>
      <c r="U7" s="11">
        <v>13.901683743740264</v>
      </c>
      <c r="V7" s="11">
        <v>14.30928130708317</v>
      </c>
      <c r="W7" s="11">
        <v>14.600340922610323</v>
      </c>
      <c r="X7" s="11">
        <v>16.716820933654226</v>
      </c>
      <c r="Y7" s="11">
        <v>17.06520239521182</v>
      </c>
      <c r="Z7" s="11">
        <v>17.456730469902659</v>
      </c>
      <c r="AA7" s="11">
        <v>17.81242642804656</v>
      </c>
      <c r="AB7" s="11">
        <v>18.106292856783622</v>
      </c>
      <c r="AC7" s="11">
        <v>18.390795099297215</v>
      </c>
      <c r="AD7" s="11">
        <v>18.663738061160497</v>
      </c>
      <c r="AE7" s="11">
        <v>18.943663901499189</v>
      </c>
      <c r="AF7" s="11">
        <v>19.221722219503555</v>
      </c>
      <c r="AG7" s="11">
        <v>19.509166172285216</v>
      </c>
      <c r="AH7" s="11">
        <v>19.797825873483358</v>
      </c>
      <c r="AI7" s="11">
        <v>20.074196677187054</v>
      </c>
      <c r="AJ7" s="11">
        <v>20.345186886515133</v>
      </c>
      <c r="AK7" s="11">
        <v>20.581163776686857</v>
      </c>
      <c r="AL7" s="11">
        <v>20.567858863412482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65.787955066947148</v>
      </c>
      <c r="N9" s="87">
        <f>SUM(N10:N13)</f>
        <v>65.540088931917381</v>
      </c>
      <c r="O9" s="87">
        <f t="shared" ref="O9:AL9" si="3">SUM(O10:O13)</f>
        <v>64.957370229129779</v>
      </c>
      <c r="P9" s="87">
        <f t="shared" si="3"/>
        <v>68.860557541724475</v>
      </c>
      <c r="Q9" s="87">
        <f t="shared" si="3"/>
        <v>70.141204989215225</v>
      </c>
      <c r="R9" s="87">
        <f t="shared" si="3"/>
        <v>71.01550440679776</v>
      </c>
      <c r="S9" s="87">
        <f t="shared" si="3"/>
        <v>77.345334179212699</v>
      </c>
      <c r="T9" s="87">
        <f t="shared" si="3"/>
        <v>74.280210275038769</v>
      </c>
      <c r="U9" s="87">
        <f t="shared" si="3"/>
        <v>77.243747074056998</v>
      </c>
      <c r="V9" s="87">
        <f t="shared" si="3"/>
        <v>82.131525381977326</v>
      </c>
      <c r="W9" s="87">
        <f t="shared" si="3"/>
        <v>85.080948502829145</v>
      </c>
      <c r="X9" s="87">
        <f t="shared" si="3"/>
        <v>87.844131240035182</v>
      </c>
      <c r="Y9" s="87">
        <f t="shared" si="3"/>
        <v>89.141087990835985</v>
      </c>
      <c r="Z9" s="87">
        <f t="shared" si="3"/>
        <v>90.505462246069598</v>
      </c>
      <c r="AA9" s="87">
        <f t="shared" si="3"/>
        <v>91.887647102933741</v>
      </c>
      <c r="AB9" s="87">
        <f t="shared" si="3"/>
        <v>93.046297075470463</v>
      </c>
      <c r="AC9" s="87">
        <f t="shared" si="3"/>
        <v>94.178250158278928</v>
      </c>
      <c r="AD9" s="87">
        <f t="shared" si="3"/>
        <v>95.286523736550748</v>
      </c>
      <c r="AE9" s="87">
        <f t="shared" si="3"/>
        <v>96.417676163040014</v>
      </c>
      <c r="AF9" s="87">
        <f t="shared" si="3"/>
        <v>97.56102098540795</v>
      </c>
      <c r="AG9" s="87">
        <f t="shared" si="3"/>
        <v>98.731984158307171</v>
      </c>
      <c r="AH9" s="87">
        <f t="shared" si="3"/>
        <v>99.878777533472871</v>
      </c>
      <c r="AI9" s="87">
        <f t="shared" si="3"/>
        <v>101.0591829769749</v>
      </c>
      <c r="AJ9" s="87">
        <f t="shared" si="3"/>
        <v>102.27262095347575</v>
      </c>
      <c r="AK9" s="87">
        <f t="shared" si="3"/>
        <v>103.46494509238914</v>
      </c>
      <c r="AL9" s="87">
        <f t="shared" si="3"/>
        <v>104.63392952055051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18.701123719300636</v>
      </c>
      <c r="N10" s="11">
        <v>18.336156752969391</v>
      </c>
      <c r="O10" s="11">
        <v>18.204864937334186</v>
      </c>
      <c r="P10" s="11">
        <v>18.321285711218184</v>
      </c>
      <c r="Q10" s="11">
        <v>19.344030320660995</v>
      </c>
      <c r="R10" s="11">
        <v>20.595244312379673</v>
      </c>
      <c r="S10" s="11">
        <v>22.197761844268893</v>
      </c>
      <c r="T10" s="11">
        <v>20.753641547657434</v>
      </c>
      <c r="U10" s="11">
        <v>22.419602247539682</v>
      </c>
      <c r="V10" s="11">
        <v>23.2396099106113</v>
      </c>
      <c r="W10" s="11">
        <v>23.949263313460801</v>
      </c>
      <c r="X10" s="11">
        <v>24.19960240110894</v>
      </c>
      <c r="Y10" s="11">
        <v>24.541177737182913</v>
      </c>
      <c r="Z10" s="11">
        <v>24.906212039459156</v>
      </c>
      <c r="AA10" s="11">
        <v>25.266249031978358</v>
      </c>
      <c r="AB10" s="11">
        <v>25.556055981107583</v>
      </c>
      <c r="AC10" s="11">
        <v>25.840086508600621</v>
      </c>
      <c r="AD10" s="11">
        <v>26.120177756471229</v>
      </c>
      <c r="AE10" s="11">
        <v>26.408891852767837</v>
      </c>
      <c r="AF10" s="11">
        <v>26.700472048859119</v>
      </c>
      <c r="AG10" s="11">
        <v>27.005881886963074</v>
      </c>
      <c r="AH10" s="11">
        <v>27.305106416853025</v>
      </c>
      <c r="AI10" s="11">
        <v>27.610991256218078</v>
      </c>
      <c r="AJ10" s="11">
        <v>27.918101750357167</v>
      </c>
      <c r="AK10" s="11">
        <v>28.215792212934517</v>
      </c>
      <c r="AL10" s="11">
        <v>28.516693315338628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11.039773216949195</v>
      </c>
      <c r="N11" s="11">
        <v>11.822925219777295</v>
      </c>
      <c r="O11" s="11">
        <v>12.493651011226763</v>
      </c>
      <c r="P11" s="11">
        <v>13.475297664597907</v>
      </c>
      <c r="Q11" s="11">
        <v>13.88223909589774</v>
      </c>
      <c r="R11" s="11">
        <v>14.023682028618092</v>
      </c>
      <c r="S11" s="11">
        <v>14.383299794756589</v>
      </c>
      <c r="T11" s="11">
        <v>14.683859879069004</v>
      </c>
      <c r="U11" s="11">
        <v>15.064877886176848</v>
      </c>
      <c r="V11" s="11">
        <v>16.24856138520181</v>
      </c>
      <c r="W11" s="11">
        <v>16.202495619785822</v>
      </c>
      <c r="X11" s="11">
        <v>16.846897605483392</v>
      </c>
      <c r="Y11" s="11">
        <v>17.114523557399487</v>
      </c>
      <c r="Z11" s="11">
        <v>17.390838423223563</v>
      </c>
      <c r="AA11" s="11">
        <v>17.673985815879274</v>
      </c>
      <c r="AB11" s="11">
        <v>17.928129199886509</v>
      </c>
      <c r="AC11" s="11">
        <v>18.173664465889633</v>
      </c>
      <c r="AD11" s="11">
        <v>18.411188279735761</v>
      </c>
      <c r="AE11" s="11">
        <v>18.667788279139106</v>
      </c>
      <c r="AF11" s="11">
        <v>18.913224935884788</v>
      </c>
      <c r="AG11" s="11">
        <v>19.165333309030444</v>
      </c>
      <c r="AH11" s="11">
        <v>19.414498394541891</v>
      </c>
      <c r="AI11" s="11">
        <v>19.666642428795907</v>
      </c>
      <c r="AJ11" s="11">
        <v>19.933011637980748</v>
      </c>
      <c r="AK11" s="11">
        <v>20.195301464657064</v>
      </c>
      <c r="AL11" s="11">
        <v>20.44098968528527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15.717801257461915</v>
      </c>
      <c r="N12" s="11">
        <v>15.910911569512766</v>
      </c>
      <c r="O12" s="11">
        <v>15.606236194188407</v>
      </c>
      <c r="P12" s="11">
        <v>16.433832609404771</v>
      </c>
      <c r="Q12" s="11">
        <v>15.81014055926879</v>
      </c>
      <c r="R12" s="11">
        <v>15.32735316042967</v>
      </c>
      <c r="S12" s="11">
        <v>18.079759772890508</v>
      </c>
      <c r="T12" s="11">
        <v>17.378751170411185</v>
      </c>
      <c r="U12" s="11">
        <v>16.684141778201788</v>
      </c>
      <c r="V12" s="11">
        <v>17.748870993324672</v>
      </c>
      <c r="W12" s="11">
        <v>17.854368737048667</v>
      </c>
      <c r="X12" s="11">
        <v>17.965795572759941</v>
      </c>
      <c r="Y12" s="11">
        <v>18.183779267398382</v>
      </c>
      <c r="Z12" s="11">
        <v>18.426417527653442</v>
      </c>
      <c r="AA12" s="11">
        <v>18.687360635699314</v>
      </c>
      <c r="AB12" s="11">
        <v>18.907518627711731</v>
      </c>
      <c r="AC12" s="11">
        <v>19.120027694953382</v>
      </c>
      <c r="AD12" s="11">
        <v>19.3297999847513</v>
      </c>
      <c r="AE12" s="11">
        <v>19.540067406325996</v>
      </c>
      <c r="AF12" s="11">
        <v>19.760035634427236</v>
      </c>
      <c r="AG12" s="11">
        <v>19.974575222118322</v>
      </c>
      <c r="AH12" s="11">
        <v>20.188900711234119</v>
      </c>
      <c r="AI12" s="11">
        <v>20.40436995061226</v>
      </c>
      <c r="AJ12" s="11">
        <v>20.625735323541427</v>
      </c>
      <c r="AK12" s="11">
        <v>20.856237830098792</v>
      </c>
      <c r="AL12" s="11">
        <v>21.082935696964604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20.329256873235394</v>
      </c>
      <c r="N13" s="11">
        <v>19.470095389657931</v>
      </c>
      <c r="O13" s="11">
        <v>18.652618086380425</v>
      </c>
      <c r="P13" s="11">
        <v>20.63014155650362</v>
      </c>
      <c r="Q13" s="11">
        <v>21.104795013387697</v>
      </c>
      <c r="R13" s="11">
        <v>21.069224905370323</v>
      </c>
      <c r="S13" s="11">
        <v>22.684512767296702</v>
      </c>
      <c r="T13" s="11">
        <v>21.463957677901139</v>
      </c>
      <c r="U13" s="11">
        <v>23.075125162138672</v>
      </c>
      <c r="V13" s="11">
        <v>24.89448309283954</v>
      </c>
      <c r="W13" s="11">
        <v>27.074820832533852</v>
      </c>
      <c r="X13" s="11">
        <v>28.831835660682909</v>
      </c>
      <c r="Y13" s="11">
        <v>29.30160742885521</v>
      </c>
      <c r="Z13" s="11">
        <v>29.781994255733434</v>
      </c>
      <c r="AA13" s="11">
        <v>30.260051619376799</v>
      </c>
      <c r="AB13" s="11">
        <v>30.654593266764646</v>
      </c>
      <c r="AC13" s="11">
        <v>31.044471488835303</v>
      </c>
      <c r="AD13" s="11">
        <v>31.425357715592451</v>
      </c>
      <c r="AE13" s="11">
        <v>31.800928624807067</v>
      </c>
      <c r="AF13" s="11">
        <v>32.1872883662368</v>
      </c>
      <c r="AG13" s="11">
        <v>32.586193740195327</v>
      </c>
      <c r="AH13" s="11">
        <v>32.970272010843829</v>
      </c>
      <c r="AI13" s="11">
        <v>33.377179341348651</v>
      </c>
      <c r="AJ13" s="11">
        <v>33.795772241596417</v>
      </c>
      <c r="AK13" s="11">
        <v>34.197613584698772</v>
      </c>
      <c r="AL13" s="11">
        <v>34.593310822961996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40.375699350448656</v>
      </c>
      <c r="N15" s="87">
        <f>SUM(N16:N20)</f>
        <v>40.994571316420462</v>
      </c>
      <c r="O15" s="87">
        <f t="shared" ref="O15:AL15" si="5">SUM(O16:O20)</f>
        <v>41.258398031204472</v>
      </c>
      <c r="P15" s="87">
        <f t="shared" si="5"/>
        <v>42.684278558464811</v>
      </c>
      <c r="Q15" s="87">
        <f t="shared" si="5"/>
        <v>44.232281700696142</v>
      </c>
      <c r="R15" s="87">
        <f t="shared" si="5"/>
        <v>44.732514196721574</v>
      </c>
      <c r="S15" s="87">
        <f t="shared" si="5"/>
        <v>47.531115746934454</v>
      </c>
      <c r="T15" s="87">
        <f t="shared" si="5"/>
        <v>46.032304162238631</v>
      </c>
      <c r="U15" s="87">
        <f t="shared" si="5"/>
        <v>47.822500038083973</v>
      </c>
      <c r="V15" s="87">
        <f t="shared" si="5"/>
        <v>48.456251615471331</v>
      </c>
      <c r="W15" s="87">
        <f t="shared" si="5"/>
        <v>50.579899790984292</v>
      </c>
      <c r="X15" s="87">
        <f t="shared" si="5"/>
        <v>47.995271302176114</v>
      </c>
      <c r="Y15" s="87">
        <f t="shared" si="5"/>
        <v>48.676485127105103</v>
      </c>
      <c r="Z15" s="87">
        <f t="shared" si="5"/>
        <v>49.32637732012801</v>
      </c>
      <c r="AA15" s="87">
        <f t="shared" si="5"/>
        <v>49.915030522211055</v>
      </c>
      <c r="AB15" s="87">
        <f t="shared" si="5"/>
        <v>50.346784317036196</v>
      </c>
      <c r="AC15" s="87">
        <f t="shared" si="5"/>
        <v>50.753894179889855</v>
      </c>
      <c r="AD15" s="87">
        <f t="shared" si="5"/>
        <v>51.141387746657358</v>
      </c>
      <c r="AE15" s="87">
        <f t="shared" si="5"/>
        <v>51.535943427664861</v>
      </c>
      <c r="AF15" s="87">
        <f t="shared" si="5"/>
        <v>51.935393629497639</v>
      </c>
      <c r="AG15" s="87">
        <f t="shared" si="5"/>
        <v>52.364499350544776</v>
      </c>
      <c r="AH15" s="87">
        <f t="shared" si="5"/>
        <v>52.797111398284159</v>
      </c>
      <c r="AI15" s="87">
        <f t="shared" si="5"/>
        <v>53.268696866103966</v>
      </c>
      <c r="AJ15" s="87">
        <f t="shared" si="5"/>
        <v>53.717223004904866</v>
      </c>
      <c r="AK15" s="87">
        <f t="shared" si="5"/>
        <v>54.165611098223145</v>
      </c>
      <c r="AL15" s="87">
        <f t="shared" si="5"/>
        <v>54.568550509136074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6.2312063127220441</v>
      </c>
      <c r="N16" s="11">
        <v>6.0752424569595842</v>
      </c>
      <c r="O16" s="11">
        <v>6.0560269387639476</v>
      </c>
      <c r="P16" s="11">
        <v>6.3044331786171233</v>
      </c>
      <c r="Q16" s="11">
        <v>5.8803841039801839</v>
      </c>
      <c r="R16" s="11">
        <v>6.0283981390496946</v>
      </c>
      <c r="S16" s="11">
        <v>6.5271609820197325</v>
      </c>
      <c r="T16" s="11">
        <v>7.0442575479346798</v>
      </c>
      <c r="U16" s="11">
        <v>7.2240348369892651</v>
      </c>
      <c r="V16" s="11">
        <v>7.2087279874204322</v>
      </c>
      <c r="W16" s="11">
        <v>7.8454495622202991</v>
      </c>
      <c r="X16" s="11">
        <v>6.7309933891113323</v>
      </c>
      <c r="Y16" s="11">
        <v>6.8006808043583185</v>
      </c>
      <c r="Z16" s="11">
        <v>6.8753052586146897</v>
      </c>
      <c r="AA16" s="11">
        <v>6.9512901928823405</v>
      </c>
      <c r="AB16" s="11">
        <v>7.0037030455861471</v>
      </c>
      <c r="AC16" s="11">
        <v>7.0524235140244365</v>
      </c>
      <c r="AD16" s="11">
        <v>7.1028421648837652</v>
      </c>
      <c r="AE16" s="11">
        <v>7.1484010634399793</v>
      </c>
      <c r="AF16" s="11">
        <v>7.1885258402890573</v>
      </c>
      <c r="AG16" s="11">
        <v>7.2307181329093435</v>
      </c>
      <c r="AH16" s="11">
        <v>7.2826861453389036</v>
      </c>
      <c r="AI16" s="11">
        <v>7.3414286925418182</v>
      </c>
      <c r="AJ16" s="11">
        <v>7.3964402294067693</v>
      </c>
      <c r="AK16" s="11">
        <v>7.4518346878520099</v>
      </c>
      <c r="AL16" s="11">
        <v>7.5037432758486453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4.5667376381745743</v>
      </c>
      <c r="N17" s="11">
        <v>5.5310496925163459</v>
      </c>
      <c r="O17" s="11">
        <v>5.7316336035069133</v>
      </c>
      <c r="P17" s="11">
        <v>5.9397674738333128</v>
      </c>
      <c r="Q17" s="11">
        <v>6.1012313472802742</v>
      </c>
      <c r="R17" s="11">
        <v>6.2502992397984301</v>
      </c>
      <c r="S17" s="11">
        <v>6.3107650626452614</v>
      </c>
      <c r="T17" s="11">
        <v>6.0144880302277617</v>
      </c>
      <c r="U17" s="11">
        <v>6.7407718771663658</v>
      </c>
      <c r="V17" s="11">
        <v>6.9234521955774575</v>
      </c>
      <c r="W17" s="11">
        <v>7.0217726720943725</v>
      </c>
      <c r="X17" s="11">
        <v>6.8530494157926141</v>
      </c>
      <c r="Y17" s="11">
        <v>6.9524269705055746</v>
      </c>
      <c r="Z17" s="11">
        <v>7.056846380658687</v>
      </c>
      <c r="AA17" s="11">
        <v>7.1634763381092021</v>
      </c>
      <c r="AB17" s="11">
        <v>7.2581410208036612</v>
      </c>
      <c r="AC17" s="11">
        <v>7.34803357080306</v>
      </c>
      <c r="AD17" s="11">
        <v>7.4341271160007247</v>
      </c>
      <c r="AE17" s="11">
        <v>7.5249315569715396</v>
      </c>
      <c r="AF17" s="11">
        <v>7.61714129698625</v>
      </c>
      <c r="AG17" s="11">
        <v>7.7132722736524766</v>
      </c>
      <c r="AH17" s="11">
        <v>7.808307257038976</v>
      </c>
      <c r="AI17" s="11">
        <v>7.9006874627273298</v>
      </c>
      <c r="AJ17" s="11">
        <v>7.9933859054822669</v>
      </c>
      <c r="AK17" s="11">
        <v>8.0863537266122485</v>
      </c>
      <c r="AL17" s="11">
        <v>8.1804734771384133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2.962586482703677</v>
      </c>
      <c r="N18" s="11">
        <v>3.2812094593227457</v>
      </c>
      <c r="O18" s="11">
        <v>3.2478777440270736</v>
      </c>
      <c r="P18" s="11">
        <v>2.9265280865539953</v>
      </c>
      <c r="Q18" s="11">
        <v>2.9717558666860295</v>
      </c>
      <c r="R18" s="11">
        <v>2.9945287847323074</v>
      </c>
      <c r="S18" s="11">
        <v>3.4820918460921715</v>
      </c>
      <c r="T18" s="11">
        <v>3.2420225851851847</v>
      </c>
      <c r="U18" s="11">
        <v>3.2204342149837966</v>
      </c>
      <c r="V18" s="11">
        <v>2.9361040583393221</v>
      </c>
      <c r="W18" s="11">
        <v>3.1930694305776854</v>
      </c>
      <c r="X18" s="11">
        <v>3.5361456284033737</v>
      </c>
      <c r="Y18" s="11">
        <v>3.6141696547564894</v>
      </c>
      <c r="Z18" s="11">
        <v>3.6806444844040644</v>
      </c>
      <c r="AA18" s="11">
        <v>3.746816935284718</v>
      </c>
      <c r="AB18" s="11">
        <v>3.7921774180911596</v>
      </c>
      <c r="AC18" s="11">
        <v>3.8400392737955711</v>
      </c>
      <c r="AD18" s="11">
        <v>3.8850567296874781</v>
      </c>
      <c r="AE18" s="11">
        <v>3.9318842528224369</v>
      </c>
      <c r="AF18" s="11">
        <v>3.9786349419357165</v>
      </c>
      <c r="AG18" s="11">
        <v>4.0349911233694273</v>
      </c>
      <c r="AH18" s="11">
        <v>4.0890445381014633</v>
      </c>
      <c r="AI18" s="11">
        <v>4.1465327050116789</v>
      </c>
      <c r="AJ18" s="11">
        <v>4.1876278404095961</v>
      </c>
      <c r="AK18" s="11">
        <v>4.2375590416741264</v>
      </c>
      <c r="AL18" s="11">
        <v>4.2759787626071075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5.5937476611226717</v>
      </c>
      <c r="N19" s="11">
        <v>6.7437327341857953</v>
      </c>
      <c r="O19" s="11">
        <v>6.5020223126151651</v>
      </c>
      <c r="P19" s="11">
        <v>6.4939435708154329</v>
      </c>
      <c r="Q19" s="11">
        <v>7.1506978674649373</v>
      </c>
      <c r="R19" s="11">
        <v>7.3412235928957372</v>
      </c>
      <c r="S19" s="11">
        <v>8.015568095927966</v>
      </c>
      <c r="T19" s="11">
        <v>7.1500083237542915</v>
      </c>
      <c r="U19" s="11">
        <v>7.7622317867182113</v>
      </c>
      <c r="V19" s="11">
        <v>8.0283960220481667</v>
      </c>
      <c r="W19" s="11">
        <v>8.0100625517075077</v>
      </c>
      <c r="X19" s="11">
        <v>7.6707261619837874</v>
      </c>
      <c r="Y19" s="11">
        <v>7.945977407962018</v>
      </c>
      <c r="Z19" s="11">
        <v>8.1610086571921059</v>
      </c>
      <c r="AA19" s="11">
        <v>8.3177897521900981</v>
      </c>
      <c r="AB19" s="11">
        <v>8.4441416593380261</v>
      </c>
      <c r="AC19" s="11">
        <v>8.5669188510007999</v>
      </c>
      <c r="AD19" s="11">
        <v>8.6879151272219772</v>
      </c>
      <c r="AE19" s="11">
        <v>8.8103501193120959</v>
      </c>
      <c r="AF19" s="11">
        <v>8.9361839433664922</v>
      </c>
      <c r="AG19" s="11">
        <v>9.0649639057941052</v>
      </c>
      <c r="AH19" s="11">
        <v>9.1934833947661705</v>
      </c>
      <c r="AI19" s="11">
        <v>9.3596206908198862</v>
      </c>
      <c r="AJ19" s="11">
        <v>9.5278966446729125</v>
      </c>
      <c r="AK19" s="11">
        <v>9.6830872147508913</v>
      </c>
      <c r="AL19" s="11">
        <v>9.818871109163064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21.021421255725688</v>
      </c>
      <c r="N20" s="11">
        <v>19.363336973435992</v>
      </c>
      <c r="O20" s="11">
        <v>19.720837432291372</v>
      </c>
      <c r="P20" s="11">
        <v>21.019606248644948</v>
      </c>
      <c r="Q20" s="11">
        <v>22.128212515284716</v>
      </c>
      <c r="R20" s="11">
        <v>22.118064440245405</v>
      </c>
      <c r="S20" s="11">
        <v>23.195529760249322</v>
      </c>
      <c r="T20" s="11">
        <v>22.581527675136712</v>
      </c>
      <c r="U20" s="11">
        <v>22.875027322226334</v>
      </c>
      <c r="V20" s="11">
        <v>23.35957135208595</v>
      </c>
      <c r="W20" s="11">
        <v>24.509545574384425</v>
      </c>
      <c r="X20" s="11">
        <v>23.204356706885008</v>
      </c>
      <c r="Y20" s="11">
        <v>23.363230289522704</v>
      </c>
      <c r="Z20" s="11">
        <v>23.552572539258463</v>
      </c>
      <c r="AA20" s="11">
        <v>23.735657303744699</v>
      </c>
      <c r="AB20" s="11">
        <v>23.848621173217197</v>
      </c>
      <c r="AC20" s="11">
        <v>23.946478970265989</v>
      </c>
      <c r="AD20" s="11">
        <v>24.031446608863408</v>
      </c>
      <c r="AE20" s="11">
        <v>24.120376435118811</v>
      </c>
      <c r="AF20" s="11">
        <v>24.214907606920125</v>
      </c>
      <c r="AG20" s="11">
        <v>24.320553914819424</v>
      </c>
      <c r="AH20" s="11">
        <v>24.423590063038645</v>
      </c>
      <c r="AI20" s="11">
        <v>24.52042731500325</v>
      </c>
      <c r="AJ20" s="11">
        <v>24.611872384933321</v>
      </c>
      <c r="AK20" s="11">
        <v>24.706776427333871</v>
      </c>
      <c r="AL20" s="11">
        <v>24.78948388437885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40.825727712417944</v>
      </c>
      <c r="N22" s="87">
        <f>SUM(N23:N24)</f>
        <v>38.281361919873902</v>
      </c>
      <c r="O22" s="87">
        <f t="shared" ref="O22:AL22" si="7">SUM(O23:O24)</f>
        <v>38.375529006767934</v>
      </c>
      <c r="P22" s="87">
        <f t="shared" si="7"/>
        <v>40.305683365165891</v>
      </c>
      <c r="Q22" s="87">
        <f t="shared" si="7"/>
        <v>41.247673686850547</v>
      </c>
      <c r="R22" s="87">
        <f t="shared" si="7"/>
        <v>40.107998723144831</v>
      </c>
      <c r="S22" s="87">
        <f t="shared" si="7"/>
        <v>40.211787603039348</v>
      </c>
      <c r="T22" s="87">
        <f t="shared" si="7"/>
        <v>39.742769775674297</v>
      </c>
      <c r="U22" s="87">
        <f t="shared" si="7"/>
        <v>39.275460272152898</v>
      </c>
      <c r="V22" s="87">
        <f t="shared" si="7"/>
        <v>38.695828993537091</v>
      </c>
      <c r="W22" s="87">
        <f t="shared" si="7"/>
        <v>40.527401857744749</v>
      </c>
      <c r="X22" s="87">
        <f t="shared" si="7"/>
        <v>39.212914278578538</v>
      </c>
      <c r="Y22" s="87">
        <f t="shared" si="7"/>
        <v>39.009892206042245</v>
      </c>
      <c r="Z22" s="87">
        <f t="shared" si="7"/>
        <v>38.812260326166886</v>
      </c>
      <c r="AA22" s="87">
        <f t="shared" si="7"/>
        <v>38.574498377461239</v>
      </c>
      <c r="AB22" s="87">
        <f t="shared" si="7"/>
        <v>38.221873697661252</v>
      </c>
      <c r="AC22" s="87">
        <f t="shared" si="7"/>
        <v>37.876996788588755</v>
      </c>
      <c r="AD22" s="87">
        <f t="shared" si="7"/>
        <v>37.587169369022959</v>
      </c>
      <c r="AE22" s="87">
        <f t="shared" si="7"/>
        <v>37.278774608676521</v>
      </c>
      <c r="AF22" s="87">
        <f t="shared" si="7"/>
        <v>36.945193412678549</v>
      </c>
      <c r="AG22" s="87">
        <f t="shared" si="7"/>
        <v>36.574186453332054</v>
      </c>
      <c r="AH22" s="87">
        <f t="shared" si="7"/>
        <v>36.239012198896283</v>
      </c>
      <c r="AI22" s="87">
        <f t="shared" si="7"/>
        <v>35.899246875574235</v>
      </c>
      <c r="AJ22" s="87">
        <f t="shared" si="7"/>
        <v>35.553841042073195</v>
      </c>
      <c r="AK22" s="87">
        <f t="shared" si="7"/>
        <v>35.315381709238089</v>
      </c>
      <c r="AL22" s="87">
        <f t="shared" si="7"/>
        <v>35.508908234558746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31.254064477372712</v>
      </c>
      <c r="N23" s="11">
        <v>30.273019601962048</v>
      </c>
      <c r="O23" s="11">
        <v>30.567144369785431</v>
      </c>
      <c r="P23" s="11">
        <v>31.6564590067937</v>
      </c>
      <c r="Q23" s="11">
        <v>32.589829468868544</v>
      </c>
      <c r="R23" s="11">
        <v>32.438595229450982</v>
      </c>
      <c r="S23" s="11">
        <v>32.738807995150886</v>
      </c>
      <c r="T23" s="11">
        <v>32.170886321019935</v>
      </c>
      <c r="U23" s="11">
        <v>31.653956143176831</v>
      </c>
      <c r="V23" s="11">
        <v>31.490602490798391</v>
      </c>
      <c r="W23" s="11">
        <v>33.436158279511574</v>
      </c>
      <c r="X23" s="11">
        <v>31.195587215360273</v>
      </c>
      <c r="Y23" s="11">
        <v>31.112157591827497</v>
      </c>
      <c r="Z23" s="11">
        <v>31.037615632909002</v>
      </c>
      <c r="AA23" s="11">
        <v>30.940189375883229</v>
      </c>
      <c r="AB23" s="11">
        <v>30.745213107070036</v>
      </c>
      <c r="AC23" s="11">
        <v>30.518652149286606</v>
      </c>
      <c r="AD23" s="11">
        <v>30.287374119166088</v>
      </c>
      <c r="AE23" s="11">
        <v>30.087146536808564</v>
      </c>
      <c r="AF23" s="11">
        <v>29.875804901188072</v>
      </c>
      <c r="AG23" s="11">
        <v>29.678510040518532</v>
      </c>
      <c r="AH23" s="11">
        <v>29.494707314198436</v>
      </c>
      <c r="AI23" s="11">
        <v>29.331172053541064</v>
      </c>
      <c r="AJ23" s="11">
        <v>29.155538743553812</v>
      </c>
      <c r="AK23" s="11">
        <v>28.964447792171718</v>
      </c>
      <c r="AL23" s="11">
        <v>28.747247514608688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9.5716632350452358</v>
      </c>
      <c r="N24" s="11">
        <v>8.0083423179118505</v>
      </c>
      <c r="O24" s="11">
        <v>7.8083846369825052</v>
      </c>
      <c r="P24" s="11">
        <v>8.6492243583721908</v>
      </c>
      <c r="Q24" s="11">
        <v>8.6578442179820012</v>
      </c>
      <c r="R24" s="11">
        <v>7.6694034936938493</v>
      </c>
      <c r="S24" s="11">
        <v>7.4729796078884636</v>
      </c>
      <c r="T24" s="11">
        <v>7.5718834546543592</v>
      </c>
      <c r="U24" s="11">
        <v>7.6215041289760652</v>
      </c>
      <c r="V24" s="11">
        <v>7.205226502738701</v>
      </c>
      <c r="W24" s="11">
        <v>7.091243578233172</v>
      </c>
      <c r="X24" s="11">
        <v>8.0173270632182643</v>
      </c>
      <c r="Y24" s="11">
        <v>7.8977346142147491</v>
      </c>
      <c r="Z24" s="11">
        <v>7.7746446932578808</v>
      </c>
      <c r="AA24" s="11">
        <v>7.6343090015780071</v>
      </c>
      <c r="AB24" s="11">
        <v>7.4766605905912176</v>
      </c>
      <c r="AC24" s="11">
        <v>7.358344639302147</v>
      </c>
      <c r="AD24" s="11">
        <v>7.2997952498568726</v>
      </c>
      <c r="AE24" s="11">
        <v>7.1916280718679575</v>
      </c>
      <c r="AF24" s="11">
        <v>7.069388511490474</v>
      </c>
      <c r="AG24" s="11">
        <v>6.8956764128135246</v>
      </c>
      <c r="AH24" s="11">
        <v>6.7443048846978444</v>
      </c>
      <c r="AI24" s="11">
        <v>6.5680748220331715</v>
      </c>
      <c r="AJ24" s="11">
        <v>6.3983022985193827</v>
      </c>
      <c r="AK24" s="11">
        <v>6.350933917066369</v>
      </c>
      <c r="AL24" s="11">
        <v>6.7616607199500578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39.352175259711196</v>
      </c>
      <c r="N26" s="87">
        <f>SUM(N27:N30)</f>
        <v>40.45660355405829</v>
      </c>
      <c r="O26" s="87">
        <f t="shared" ref="O26:AL26" si="9">SUM(O27:O30)</f>
        <v>37.740639575342826</v>
      </c>
      <c r="P26" s="87">
        <f t="shared" si="9"/>
        <v>38.860469486721612</v>
      </c>
      <c r="Q26" s="87">
        <f t="shared" si="9"/>
        <v>41.032538304369048</v>
      </c>
      <c r="R26" s="87">
        <f>SUM(R27:R30)</f>
        <v>41.132746068961062</v>
      </c>
      <c r="S26" s="87">
        <f t="shared" si="9"/>
        <v>41.814552291170997</v>
      </c>
      <c r="T26" s="87">
        <f t="shared" si="9"/>
        <v>41.364745265742449</v>
      </c>
      <c r="U26" s="87">
        <f t="shared" si="9"/>
        <v>40.119064528390894</v>
      </c>
      <c r="V26" s="87">
        <f t="shared" si="9"/>
        <v>41.751756283195718</v>
      </c>
      <c r="W26" s="87">
        <f t="shared" si="9"/>
        <v>37.682647033699915</v>
      </c>
      <c r="X26" s="87">
        <f t="shared" si="9"/>
        <v>38.37537879357528</v>
      </c>
      <c r="Y26" s="87">
        <f t="shared" si="9"/>
        <v>38.381506603926418</v>
      </c>
      <c r="Z26" s="87">
        <f t="shared" si="9"/>
        <v>38.486453421813046</v>
      </c>
      <c r="AA26" s="87">
        <f t="shared" si="9"/>
        <v>38.544589480386811</v>
      </c>
      <c r="AB26" s="87">
        <f t="shared" si="9"/>
        <v>38.474280012282208</v>
      </c>
      <c r="AC26" s="87">
        <f t="shared" si="9"/>
        <v>38.416138147399714</v>
      </c>
      <c r="AD26" s="87">
        <f t="shared" si="9"/>
        <v>38.350773222199237</v>
      </c>
      <c r="AE26" s="87">
        <f t="shared" si="9"/>
        <v>38.273129264311656</v>
      </c>
      <c r="AF26" s="87">
        <f t="shared" si="9"/>
        <v>38.196533833431147</v>
      </c>
      <c r="AG26" s="87">
        <f t="shared" si="9"/>
        <v>38.127647159080475</v>
      </c>
      <c r="AH26" s="87">
        <f t="shared" si="9"/>
        <v>38.049297433072553</v>
      </c>
      <c r="AI26" s="87">
        <f t="shared" si="9"/>
        <v>37.965309863168606</v>
      </c>
      <c r="AJ26" s="87">
        <f t="shared" si="9"/>
        <v>37.870109953285137</v>
      </c>
      <c r="AK26" s="87">
        <f t="shared" si="9"/>
        <v>37.756583343003271</v>
      </c>
      <c r="AL26" s="87">
        <f t="shared" si="9"/>
        <v>37.566404943694558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5.6158141182656829</v>
      </c>
      <c r="N27" s="11">
        <v>5.2395890768567126</v>
      </c>
      <c r="O27" s="11">
        <v>4.954937221660713</v>
      </c>
      <c r="P27" s="11">
        <v>5.0297556761747835</v>
      </c>
      <c r="Q27" s="11">
        <v>5.3040094582478785</v>
      </c>
      <c r="R27" s="11">
        <v>5.0120276135721271</v>
      </c>
      <c r="S27" s="11">
        <v>5.5541753544613828</v>
      </c>
      <c r="T27" s="11">
        <v>5.3334782304643484</v>
      </c>
      <c r="U27" s="11">
        <v>5.2720394933030885</v>
      </c>
      <c r="V27" s="11">
        <v>4.9667056323401839</v>
      </c>
      <c r="W27" s="11">
        <v>5.3855248274867282</v>
      </c>
      <c r="X27" s="11">
        <v>5.1733681721506874</v>
      </c>
      <c r="Y27" s="11">
        <v>5.2215427471999805</v>
      </c>
      <c r="Z27" s="11">
        <v>5.3044177617797139</v>
      </c>
      <c r="AA27" s="11">
        <v>5.3721131910635771</v>
      </c>
      <c r="AB27" s="11">
        <v>5.4145377094654545</v>
      </c>
      <c r="AC27" s="11">
        <v>5.4538996159574484</v>
      </c>
      <c r="AD27" s="11">
        <v>5.4923869448229681</v>
      </c>
      <c r="AE27" s="11">
        <v>5.5318890864706107</v>
      </c>
      <c r="AF27" s="11">
        <v>5.5687852244108207</v>
      </c>
      <c r="AG27" s="11">
        <v>5.615229673047696</v>
      </c>
      <c r="AH27" s="11">
        <v>5.6614030884535724</v>
      </c>
      <c r="AI27" s="11">
        <v>5.7144702479307394</v>
      </c>
      <c r="AJ27" s="11">
        <v>5.7672032381410494</v>
      </c>
      <c r="AK27" s="11">
        <v>5.8177339316091219</v>
      </c>
      <c r="AL27" s="11">
        <v>5.8664128013061081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13.82846415699837</v>
      </c>
      <c r="N28" s="11">
        <v>15.382038150413967</v>
      </c>
      <c r="O28" s="11">
        <v>13.385596864414289</v>
      </c>
      <c r="P28" s="11">
        <v>14.270187742626613</v>
      </c>
      <c r="Q28" s="11">
        <v>14.728713164619462</v>
      </c>
      <c r="R28" s="11">
        <v>15.819665778228064</v>
      </c>
      <c r="S28" s="11">
        <v>15.580069957356597</v>
      </c>
      <c r="T28" s="11">
        <v>14.654351461805538</v>
      </c>
      <c r="U28" s="11">
        <v>15.028006713210544</v>
      </c>
      <c r="V28" s="11">
        <v>15.701241286410484</v>
      </c>
      <c r="W28" s="11">
        <v>14.059992445328428</v>
      </c>
      <c r="X28" s="11">
        <v>14.118495669107851</v>
      </c>
      <c r="Y28" s="11">
        <v>14.06575411663971</v>
      </c>
      <c r="Z28" s="11">
        <v>14.03240462068876</v>
      </c>
      <c r="AA28" s="11">
        <v>13.992328363415131</v>
      </c>
      <c r="AB28" s="11">
        <v>13.914072580876516</v>
      </c>
      <c r="AC28" s="11">
        <v>13.850521667525507</v>
      </c>
      <c r="AD28" s="11">
        <v>13.791561433202332</v>
      </c>
      <c r="AE28" s="11">
        <v>13.728739646114215</v>
      </c>
      <c r="AF28" s="11">
        <v>13.669735006965388</v>
      </c>
      <c r="AG28" s="11">
        <v>13.612199770681</v>
      </c>
      <c r="AH28" s="11">
        <v>13.551594943286782</v>
      </c>
      <c r="AI28" s="11">
        <v>13.487919803661109</v>
      </c>
      <c r="AJ28" s="11">
        <v>13.423230845314205</v>
      </c>
      <c r="AK28" s="11">
        <v>13.352530593742646</v>
      </c>
      <c r="AL28" s="11">
        <v>13.287407252458644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12.449197545576984</v>
      </c>
      <c r="N29" s="11">
        <v>12.880627086672755</v>
      </c>
      <c r="O29" s="11">
        <v>12.07931969277603</v>
      </c>
      <c r="P29" s="11">
        <v>12.429194248531598</v>
      </c>
      <c r="Q29" s="11">
        <v>13.477703160037571</v>
      </c>
      <c r="R29" s="11">
        <v>13.079302043182555</v>
      </c>
      <c r="S29" s="11">
        <v>13.089649798111346</v>
      </c>
      <c r="T29" s="11">
        <v>13.59486314516128</v>
      </c>
      <c r="U29" s="11">
        <v>12.432127074932426</v>
      </c>
      <c r="V29" s="11">
        <v>14.169778796062397</v>
      </c>
      <c r="W29" s="11">
        <v>11.50146574468469</v>
      </c>
      <c r="X29" s="11">
        <v>12.265579652782229</v>
      </c>
      <c r="Y29" s="11">
        <v>12.253892976596063</v>
      </c>
      <c r="Z29" s="11">
        <v>12.283299498078874</v>
      </c>
      <c r="AA29" s="11">
        <v>12.303038909422341</v>
      </c>
      <c r="AB29" s="11">
        <v>12.277866113044231</v>
      </c>
      <c r="AC29" s="11">
        <v>12.254642435753697</v>
      </c>
      <c r="AD29" s="11">
        <v>12.228679771540383</v>
      </c>
      <c r="AE29" s="11">
        <v>12.191691321286189</v>
      </c>
      <c r="AF29" s="11">
        <v>12.158407357181114</v>
      </c>
      <c r="AG29" s="11">
        <v>12.123362053820077</v>
      </c>
      <c r="AH29" s="11">
        <v>12.081910805077287</v>
      </c>
      <c r="AI29" s="11">
        <v>12.034947756970714</v>
      </c>
      <c r="AJ29" s="11">
        <v>11.984058622316068</v>
      </c>
      <c r="AK29" s="11">
        <v>11.930135806785286</v>
      </c>
      <c r="AL29" s="11">
        <v>11.878185272438488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7.4586994388701529</v>
      </c>
      <c r="N30" s="11">
        <v>6.9543492401148566</v>
      </c>
      <c r="O30" s="11">
        <v>7.3207857964917906</v>
      </c>
      <c r="P30" s="11">
        <v>7.1313318193886204</v>
      </c>
      <c r="Q30" s="11">
        <v>7.5221125214641393</v>
      </c>
      <c r="R30" s="11">
        <v>7.2217506339783171</v>
      </c>
      <c r="S30" s="11">
        <v>7.5906571812416699</v>
      </c>
      <c r="T30" s="11">
        <v>7.7820524283112835</v>
      </c>
      <c r="U30" s="11">
        <v>7.3868912469448311</v>
      </c>
      <c r="V30" s="11">
        <v>6.9140305683826515</v>
      </c>
      <c r="W30" s="11">
        <v>6.7356640162000661</v>
      </c>
      <c r="X30" s="11">
        <v>6.8179352995345148</v>
      </c>
      <c r="Y30" s="11">
        <v>6.8403167634906668</v>
      </c>
      <c r="Z30" s="11">
        <v>6.8663315412656951</v>
      </c>
      <c r="AA30" s="11">
        <v>6.877109016485762</v>
      </c>
      <c r="AB30" s="11">
        <v>6.8678036088960059</v>
      </c>
      <c r="AC30" s="11">
        <v>6.8570744281630622</v>
      </c>
      <c r="AD30" s="11">
        <v>6.8381450726335533</v>
      </c>
      <c r="AE30" s="11">
        <v>6.820809210440637</v>
      </c>
      <c r="AF30" s="11">
        <v>6.7996062448738304</v>
      </c>
      <c r="AG30" s="11">
        <v>6.7768556615317035</v>
      </c>
      <c r="AH30" s="11">
        <v>6.7543885962549162</v>
      </c>
      <c r="AI30" s="11">
        <v>6.7279720546060391</v>
      </c>
      <c r="AJ30" s="11">
        <v>6.695617247513816</v>
      </c>
      <c r="AK30" s="11">
        <v>6.656183010866215</v>
      </c>
      <c r="AL30" s="11">
        <v>6.534399617491319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31.892439831844698</v>
      </c>
      <c r="N32" s="87">
        <f t="shared" si="10"/>
        <v>30.138664280449355</v>
      </c>
      <c r="O32" s="87">
        <f t="shared" si="10"/>
        <v>30.713992444935233</v>
      </c>
      <c r="P32" s="87">
        <f t="shared" si="10"/>
        <v>33.119945917174157</v>
      </c>
      <c r="Q32" s="87">
        <f t="shared" si="10"/>
        <v>34.491532481312163</v>
      </c>
      <c r="R32" s="87">
        <f t="shared" si="10"/>
        <v>33.753329531253897</v>
      </c>
      <c r="S32" s="87">
        <f t="shared" si="10"/>
        <v>35.355531103356576</v>
      </c>
      <c r="T32" s="87">
        <f t="shared" si="10"/>
        <v>33.93753680323254</v>
      </c>
      <c r="U32" s="87">
        <f t="shared" si="10"/>
        <v>33.859257095914934</v>
      </c>
      <c r="V32" s="87">
        <f t="shared" si="10"/>
        <v>35.340738957452842</v>
      </c>
      <c r="W32" s="87">
        <f t="shared" si="10"/>
        <v>33.30135168005912</v>
      </c>
      <c r="X32" s="87">
        <f t="shared" si="10"/>
        <v>34.476449277318174</v>
      </c>
      <c r="Y32" s="87">
        <f t="shared" si="10"/>
        <v>34.971532200966422</v>
      </c>
      <c r="Z32" s="87">
        <f t="shared" si="10"/>
        <v>35.448500325181371</v>
      </c>
      <c r="AA32" s="87">
        <f t="shared" si="10"/>
        <v>35.905834133001669</v>
      </c>
      <c r="AB32" s="87">
        <f t="shared" si="10"/>
        <v>36.295776029897397</v>
      </c>
      <c r="AC32" s="87">
        <f t="shared" si="10"/>
        <v>36.64801033453697</v>
      </c>
      <c r="AD32" s="87">
        <f t="shared" si="10"/>
        <v>36.97473130460579</v>
      </c>
      <c r="AE32" s="87">
        <f t="shared" ref="AE32" si="11">SUM(AE33:AE35)</f>
        <v>37.345199609093854</v>
      </c>
      <c r="AF32" s="87">
        <f t="shared" ref="AF32" si="12">SUM(AF33:AF35)</f>
        <v>37.717852364742129</v>
      </c>
      <c r="AG32" s="87">
        <f t="shared" ref="AG32" si="13">SUM(AG33:AG35)</f>
        <v>38.104096746252679</v>
      </c>
      <c r="AH32" s="87">
        <f t="shared" ref="AH32" si="14">SUM(AH33:AH35)</f>
        <v>38.483287462987391</v>
      </c>
      <c r="AI32" s="87">
        <f t="shared" ref="AI32" si="15">SUM(AI33:AI35)</f>
        <v>38.829957633963915</v>
      </c>
      <c r="AJ32" s="87">
        <f t="shared" ref="AJ32" si="16">SUM(AJ33:AJ35)</f>
        <v>39.182725754953545</v>
      </c>
      <c r="AK32" s="87">
        <f t="shared" ref="AK32" si="17">SUM(AK33:AK35)</f>
        <v>39.526692456211038</v>
      </c>
      <c r="AL32" s="87">
        <f t="shared" ref="AL32" si="18">SUM(AL33:AL35)</f>
        <v>39.849448290061666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23.43251172349833</v>
      </c>
      <c r="N33" s="11">
        <v>21.709338801265819</v>
      </c>
      <c r="O33" s="11">
        <v>22.992913585898812</v>
      </c>
      <c r="P33" s="11">
        <v>24.322279012603321</v>
      </c>
      <c r="Q33" s="11">
        <v>25.470371297354756</v>
      </c>
      <c r="R33" s="11">
        <v>25.610991775340199</v>
      </c>
      <c r="S33" s="11">
        <v>26.705973607217416</v>
      </c>
      <c r="T33" s="11">
        <v>25.365834308213799</v>
      </c>
      <c r="U33" s="11">
        <v>25.203357256133287</v>
      </c>
      <c r="V33" s="11">
        <v>26.338613627537935</v>
      </c>
      <c r="W33" s="11">
        <v>25.233065162344293</v>
      </c>
      <c r="X33" s="11">
        <v>26.290951371310378</v>
      </c>
      <c r="Y33" s="11">
        <v>26.624198743148671</v>
      </c>
      <c r="Z33" s="11">
        <v>26.96177294347202</v>
      </c>
      <c r="AA33" s="11">
        <v>27.298524393767654</v>
      </c>
      <c r="AB33" s="11">
        <v>27.60180688220132</v>
      </c>
      <c r="AC33" s="11">
        <v>27.868883378121406</v>
      </c>
      <c r="AD33" s="11">
        <v>28.113432275174528</v>
      </c>
      <c r="AE33" s="11">
        <v>28.402578633009984</v>
      </c>
      <c r="AF33" s="11">
        <v>28.695511664249018</v>
      </c>
      <c r="AG33" s="11">
        <v>28.99656798123592</v>
      </c>
      <c r="AH33" s="11">
        <v>29.290452520436293</v>
      </c>
      <c r="AI33" s="11">
        <v>29.549890506829392</v>
      </c>
      <c r="AJ33" s="11">
        <v>29.817717005594883</v>
      </c>
      <c r="AK33" s="11">
        <v>30.090760692015266</v>
      </c>
      <c r="AL33" s="11">
        <v>30.37296019232269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7.9594543102495061</v>
      </c>
      <c r="N34" s="11">
        <v>8.0839325306270791</v>
      </c>
      <c r="O34" s="11">
        <v>7.3853864337247224</v>
      </c>
      <c r="P34" s="11">
        <v>8.5063777120160431</v>
      </c>
      <c r="Q34" s="11">
        <v>8.688046691014307</v>
      </c>
      <c r="R34" s="11">
        <v>7.813793114247285</v>
      </c>
      <c r="S34" s="11">
        <v>8.3575115461471494</v>
      </c>
      <c r="T34" s="11">
        <v>8.2643535577794882</v>
      </c>
      <c r="U34" s="11">
        <v>8.3415359746647137</v>
      </c>
      <c r="V34" s="11">
        <v>8.7356940618571581</v>
      </c>
      <c r="W34" s="11">
        <v>7.7146631561463836</v>
      </c>
      <c r="X34" s="11">
        <v>7.9169263899451403</v>
      </c>
      <c r="Y34" s="11">
        <v>8.0754230316538127</v>
      </c>
      <c r="Z34" s="11">
        <v>8.2118876234655485</v>
      </c>
      <c r="AA34" s="11">
        <v>8.3299971095877385</v>
      </c>
      <c r="AB34" s="11">
        <v>8.4157873762854205</v>
      </c>
      <c r="AC34" s="11">
        <v>8.4998250431441384</v>
      </c>
      <c r="AD34" s="11">
        <v>8.5810368805153416</v>
      </c>
      <c r="AE34" s="11">
        <v>8.6611399401769056</v>
      </c>
      <c r="AF34" s="11">
        <v>8.7400637681285218</v>
      </c>
      <c r="AG34" s="11">
        <v>8.823903477902018</v>
      </c>
      <c r="AH34" s="11">
        <v>8.9080231218258419</v>
      </c>
      <c r="AI34" s="11">
        <v>8.9937921098379174</v>
      </c>
      <c r="AJ34" s="11">
        <v>9.0781617209004857</v>
      </c>
      <c r="AK34" s="11">
        <v>9.1478635045729249</v>
      </c>
      <c r="AL34" s="11">
        <v>9.1879422919987626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0.50047379809686454</v>
      </c>
      <c r="N35" s="11">
        <v>0.34539294855645764</v>
      </c>
      <c r="O35" s="11">
        <v>0.33569242531169874</v>
      </c>
      <c r="P35" s="11">
        <v>0.2912891925547923</v>
      </c>
      <c r="Q35" s="11">
        <v>0.33311449294309858</v>
      </c>
      <c r="R35" s="11">
        <v>0.32854464166641306</v>
      </c>
      <c r="S35" s="11">
        <v>0.29204594999201033</v>
      </c>
      <c r="T35" s="11">
        <v>0.30734893723925233</v>
      </c>
      <c r="U35" s="11">
        <v>0.31436386511692854</v>
      </c>
      <c r="V35" s="11">
        <v>0.26643126805775064</v>
      </c>
      <c r="W35" s="11">
        <v>0.35362336156844532</v>
      </c>
      <c r="X35" s="11">
        <v>0.26857151606265717</v>
      </c>
      <c r="Y35" s="11">
        <v>0.27191042616393896</v>
      </c>
      <c r="Z35" s="11">
        <v>0.27483975824380191</v>
      </c>
      <c r="AA35" s="11">
        <v>0.27731262964627285</v>
      </c>
      <c r="AB35" s="11">
        <v>0.27818177141065492</v>
      </c>
      <c r="AC35" s="11">
        <v>0.27930191327142728</v>
      </c>
      <c r="AD35" s="11">
        <v>0.28026214891591528</v>
      </c>
      <c r="AE35" s="11">
        <v>0.28148103590696372</v>
      </c>
      <c r="AF35" s="11">
        <v>0.28227693236458651</v>
      </c>
      <c r="AG35" s="11">
        <v>0.28362528711474572</v>
      </c>
      <c r="AH35" s="11">
        <v>0.28481182072525457</v>
      </c>
      <c r="AI35" s="11">
        <v>0.28627501729660582</v>
      </c>
      <c r="AJ35" s="11">
        <v>0.286847028458173</v>
      </c>
      <c r="AK35" s="11">
        <v>0.28806825962284782</v>
      </c>
      <c r="AL35" s="11">
        <v>0.28854580574021593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31.62165284112487</v>
      </c>
      <c r="N37" s="87">
        <f t="shared" ref="N37:AL37" si="19">SUM(N38:N39)</f>
        <v>32.64491136735672</v>
      </c>
      <c r="O37" s="87">
        <f t="shared" si="19"/>
        <v>33.66395942721207</v>
      </c>
      <c r="P37" s="87">
        <f t="shared" si="19"/>
        <v>34.139720176493157</v>
      </c>
      <c r="Q37" s="87">
        <f t="shared" si="19"/>
        <v>33.816747570227861</v>
      </c>
      <c r="R37" s="87">
        <f t="shared" si="19"/>
        <v>33.949166748873125</v>
      </c>
      <c r="S37" s="87">
        <f t="shared" si="19"/>
        <v>37.41725242929094</v>
      </c>
      <c r="T37" s="87">
        <f t="shared" si="19"/>
        <v>35.472777586249819</v>
      </c>
      <c r="U37" s="87">
        <f t="shared" si="19"/>
        <v>34.260189585474194</v>
      </c>
      <c r="V37" s="87">
        <f t="shared" si="19"/>
        <v>33.011856547570524</v>
      </c>
      <c r="W37" s="87">
        <f t="shared" si="19"/>
        <v>33.271506735217429</v>
      </c>
      <c r="X37" s="87">
        <f t="shared" si="19"/>
        <v>33.061629779977189</v>
      </c>
      <c r="Y37" s="87">
        <f t="shared" si="19"/>
        <v>33.168993575734547</v>
      </c>
      <c r="Z37" s="87">
        <f t="shared" si="19"/>
        <v>33.304250526033556</v>
      </c>
      <c r="AA37" s="87">
        <f t="shared" si="19"/>
        <v>33.43516728581335</v>
      </c>
      <c r="AB37" s="87">
        <f t="shared" si="19"/>
        <v>33.480655534795375</v>
      </c>
      <c r="AC37" s="87">
        <f t="shared" si="19"/>
        <v>33.489018829314858</v>
      </c>
      <c r="AD37" s="87">
        <f t="shared" si="19"/>
        <v>33.464965636613108</v>
      </c>
      <c r="AE37" s="87">
        <f t="shared" si="19"/>
        <v>33.427365824433551</v>
      </c>
      <c r="AF37" s="87">
        <f t="shared" si="19"/>
        <v>33.38774070762188</v>
      </c>
      <c r="AG37" s="87">
        <f t="shared" si="19"/>
        <v>33.3497062199339</v>
      </c>
      <c r="AH37" s="87">
        <f t="shared" si="19"/>
        <v>33.295766031904826</v>
      </c>
      <c r="AI37" s="87">
        <f t="shared" si="19"/>
        <v>33.242323521721744</v>
      </c>
      <c r="AJ37" s="87">
        <f t="shared" si="19"/>
        <v>33.171965290223582</v>
      </c>
      <c r="AK37" s="87">
        <f t="shared" si="19"/>
        <v>33.105538470249591</v>
      </c>
      <c r="AL37" s="87">
        <f t="shared" si="19"/>
        <v>33.007237538562684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26.042476209821455</v>
      </c>
      <c r="N38" s="11">
        <v>27.354985215135624</v>
      </c>
      <c r="O38" s="11">
        <v>28.362126059831237</v>
      </c>
      <c r="P38" s="11">
        <v>28.618130890862496</v>
      </c>
      <c r="Q38" s="11">
        <v>28.450568669647335</v>
      </c>
      <c r="R38" s="11">
        <v>28.130472484448795</v>
      </c>
      <c r="S38" s="11">
        <v>31.526040254980195</v>
      </c>
      <c r="T38" s="11">
        <v>29.364032635047586</v>
      </c>
      <c r="U38" s="11">
        <v>28.001491816134518</v>
      </c>
      <c r="V38" s="11">
        <v>26.839072326206843</v>
      </c>
      <c r="W38" s="11">
        <v>26.822663002615631</v>
      </c>
      <c r="X38" s="11">
        <v>25.279459781168345</v>
      </c>
      <c r="Y38" s="11">
        <v>25.261006386152324</v>
      </c>
      <c r="Z38" s="11">
        <v>25.251679537789961</v>
      </c>
      <c r="AA38" s="11">
        <v>25.244309707115978</v>
      </c>
      <c r="AB38" s="11">
        <v>25.175040849430324</v>
      </c>
      <c r="AC38" s="11">
        <v>25.076674139286052</v>
      </c>
      <c r="AD38" s="11">
        <v>24.946358856354667</v>
      </c>
      <c r="AE38" s="11">
        <v>24.803344798043074</v>
      </c>
      <c r="AF38" s="11">
        <v>24.65619450115155</v>
      </c>
      <c r="AG38" s="11">
        <v>24.504658011649298</v>
      </c>
      <c r="AH38" s="11">
        <v>24.338978083385658</v>
      </c>
      <c r="AI38" s="11">
        <v>24.176343942825469</v>
      </c>
      <c r="AJ38" s="11">
        <v>23.997571799373631</v>
      </c>
      <c r="AK38" s="11">
        <v>23.823556029006472</v>
      </c>
      <c r="AL38" s="11">
        <v>23.620456217998221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5.579176631303417</v>
      </c>
      <c r="N39" s="11">
        <v>5.2899261522210956</v>
      </c>
      <c r="O39" s="11">
        <v>5.3018333673808362</v>
      </c>
      <c r="P39" s="11">
        <v>5.5215892856306583</v>
      </c>
      <c r="Q39" s="11">
        <v>5.3661789005805236</v>
      </c>
      <c r="R39" s="11">
        <v>5.8186942644243311</v>
      </c>
      <c r="S39" s="11">
        <v>5.8912121743107431</v>
      </c>
      <c r="T39" s="11">
        <v>6.1087449512022349</v>
      </c>
      <c r="U39" s="11">
        <v>6.2586977693396797</v>
      </c>
      <c r="V39" s="11">
        <v>6.1727842213636812</v>
      </c>
      <c r="W39" s="11">
        <v>6.4488437326018007</v>
      </c>
      <c r="X39" s="11">
        <v>7.782169998808846</v>
      </c>
      <c r="Y39" s="11">
        <v>7.9079871895822187</v>
      </c>
      <c r="Z39" s="11">
        <v>8.052570988243593</v>
      </c>
      <c r="AA39" s="11">
        <v>8.1908575786973703</v>
      </c>
      <c r="AB39" s="11">
        <v>8.3056146853650539</v>
      </c>
      <c r="AC39" s="11">
        <v>8.4123446900288048</v>
      </c>
      <c r="AD39" s="11">
        <v>8.5186067802584411</v>
      </c>
      <c r="AE39" s="11">
        <v>8.6240210263904729</v>
      </c>
      <c r="AF39" s="11">
        <v>8.7315462064703286</v>
      </c>
      <c r="AG39" s="11">
        <v>8.845048208284604</v>
      </c>
      <c r="AH39" s="11">
        <v>8.9567879485191657</v>
      </c>
      <c r="AI39" s="11">
        <v>9.0659795788962736</v>
      </c>
      <c r="AJ39" s="11">
        <v>9.1743934908499494</v>
      </c>
      <c r="AK39" s="11">
        <v>9.2819824412431196</v>
      </c>
      <c r="AL39" s="11">
        <v>9.386781320564463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20.563739082572713</v>
      </c>
      <c r="N41" s="87">
        <f t="shared" ref="N41" si="20">SUM(N42:N43)</f>
        <v>21.250952988300014</v>
      </c>
      <c r="O41" s="87">
        <f t="shared" ref="O41" si="21">SUM(O42:O43)</f>
        <v>19.633320979211632</v>
      </c>
      <c r="P41" s="87">
        <f t="shared" ref="P41" si="22">SUM(P42:P43)</f>
        <v>20.250373915724246</v>
      </c>
      <c r="Q41" s="87">
        <f t="shared" ref="Q41" si="23">SUM(Q42:Q43)</f>
        <v>21.261682379415497</v>
      </c>
      <c r="R41" s="87">
        <f t="shared" ref="R41" si="24">SUM(R42:R43)</f>
        <v>20.901640779620404</v>
      </c>
      <c r="S41" s="87">
        <f t="shared" ref="S41" si="25">SUM(S42:S43)</f>
        <v>22.168734771849458</v>
      </c>
      <c r="T41" s="87">
        <f t="shared" ref="T41" si="26">SUM(T42:T43)</f>
        <v>21.870112358736609</v>
      </c>
      <c r="U41" s="87">
        <f t="shared" ref="U41" si="27">SUM(U42:U43)</f>
        <v>22.634506831038017</v>
      </c>
      <c r="V41" s="87">
        <f t="shared" ref="V41" si="28">SUM(V42:V43)</f>
        <v>21.734618308507169</v>
      </c>
      <c r="W41" s="87">
        <f t="shared" ref="W41" si="29">SUM(W42:W43)</f>
        <v>19.394317008081991</v>
      </c>
      <c r="X41" s="87">
        <f t="shared" ref="X41" si="30">SUM(X42:X43)</f>
        <v>21.767980865114691</v>
      </c>
      <c r="Y41" s="87">
        <f t="shared" ref="Y41" si="31">SUM(Y42:Y43)</f>
        <v>21.6900496449569</v>
      </c>
      <c r="Z41" s="87">
        <f t="shared" ref="Z41" si="32">SUM(Z42:Z43)</f>
        <v>21.743043203896015</v>
      </c>
      <c r="AA41" s="87">
        <f t="shared" ref="AA41" si="33">SUM(AA42:AA43)</f>
        <v>21.813750535641358</v>
      </c>
      <c r="AB41" s="87">
        <f t="shared" ref="AB41" si="34">SUM(AB42:AB43)</f>
        <v>21.823595379146859</v>
      </c>
      <c r="AC41" s="87">
        <f t="shared" ref="AC41" si="35">SUM(AC42:AC43)</f>
        <v>21.819716212267426</v>
      </c>
      <c r="AD41" s="87">
        <f t="shared" ref="AD41" si="36">SUM(AD42:AD43)</f>
        <v>21.807918703057144</v>
      </c>
      <c r="AE41" s="87">
        <f t="shared" ref="AE41" si="37">SUM(AE42:AE43)</f>
        <v>21.783608917798659</v>
      </c>
      <c r="AF41" s="87">
        <f t="shared" ref="AF41" si="38">SUM(AF42:AF43)</f>
        <v>21.761379247538393</v>
      </c>
      <c r="AG41" s="87">
        <f t="shared" ref="AG41" si="39">SUM(AG42:AG43)</f>
        <v>21.753394341393111</v>
      </c>
      <c r="AH41" s="87">
        <f t="shared" ref="AH41" si="40">SUM(AH42:AH43)</f>
        <v>21.740225576343615</v>
      </c>
      <c r="AI41" s="87">
        <f t="shared" ref="AI41" si="41">SUM(AI42:AI43)</f>
        <v>21.721745760431233</v>
      </c>
      <c r="AJ41" s="87">
        <f t="shared" ref="AJ41" si="42">SUM(AJ42:AJ43)</f>
        <v>21.722647293810581</v>
      </c>
      <c r="AK41" s="87">
        <f t="shared" ref="AK41" si="43">SUM(AK42:AK43)</f>
        <v>21.724548083753881</v>
      </c>
      <c r="AL41" s="87">
        <f t="shared" ref="AL41" si="44">SUM(AL42:AL43)</f>
        <v>21.754595321384784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9.1368652023713413</v>
      </c>
      <c r="N42" s="11">
        <v>8.6169236408287997</v>
      </c>
      <c r="O42" s="11">
        <v>8.8173887586853148</v>
      </c>
      <c r="P42" s="11">
        <v>9.0234108031838449</v>
      </c>
      <c r="Q42" s="11">
        <v>9.3312484331527532</v>
      </c>
      <c r="R42" s="11">
        <v>9.2349158829806637</v>
      </c>
      <c r="S42" s="11">
        <v>9.3532175550537815</v>
      </c>
      <c r="T42" s="11">
        <v>9.5801675075868857</v>
      </c>
      <c r="U42" s="11">
        <v>9.5870168495612056</v>
      </c>
      <c r="V42" s="11">
        <v>9.1194663459422927</v>
      </c>
      <c r="W42" s="11">
        <v>8.0311279603301866</v>
      </c>
      <c r="X42" s="11">
        <v>9.7096276077180814</v>
      </c>
      <c r="Y42" s="11">
        <v>9.6992188193510209</v>
      </c>
      <c r="Z42" s="11">
        <v>9.7224282354485503</v>
      </c>
      <c r="AA42" s="11">
        <v>9.7442144350549924</v>
      </c>
      <c r="AB42" s="11">
        <v>9.73873493337714</v>
      </c>
      <c r="AC42" s="11">
        <v>9.7182955360943826</v>
      </c>
      <c r="AD42" s="11">
        <v>9.697850479303483</v>
      </c>
      <c r="AE42" s="11">
        <v>9.6588910715796672</v>
      </c>
      <c r="AF42" s="11">
        <v>9.619894382280517</v>
      </c>
      <c r="AG42" s="11">
        <v>9.5896883276111886</v>
      </c>
      <c r="AH42" s="11">
        <v>9.5575153717151071</v>
      </c>
      <c r="AI42" s="11">
        <v>9.5244528934302473</v>
      </c>
      <c r="AJ42" s="11">
        <v>9.5106124151317122</v>
      </c>
      <c r="AK42" s="11">
        <v>9.5008040289170612</v>
      </c>
      <c r="AL42" s="11">
        <v>9.5199644889672896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11.426873880201372</v>
      </c>
      <c r="N43" s="11">
        <v>12.634029347471214</v>
      </c>
      <c r="O43" s="11">
        <v>10.815932220526316</v>
      </c>
      <c r="P43" s="11">
        <v>11.226963112540403</v>
      </c>
      <c r="Q43" s="11">
        <v>11.930433946262744</v>
      </c>
      <c r="R43" s="11">
        <v>11.666724896639741</v>
      </c>
      <c r="S43" s="11">
        <v>12.815517216795676</v>
      </c>
      <c r="T43" s="11">
        <v>12.289944851149723</v>
      </c>
      <c r="U43" s="11">
        <v>13.047489981476811</v>
      </c>
      <c r="V43" s="11">
        <v>12.615151962564877</v>
      </c>
      <c r="W43" s="11">
        <v>11.363189047751803</v>
      </c>
      <c r="X43" s="11">
        <v>12.058353257396609</v>
      </c>
      <c r="Y43" s="11">
        <v>11.990830825605878</v>
      </c>
      <c r="Z43" s="11">
        <v>12.020614968447466</v>
      </c>
      <c r="AA43" s="11">
        <v>12.069536100586365</v>
      </c>
      <c r="AB43" s="11">
        <v>12.084860445769721</v>
      </c>
      <c r="AC43" s="11">
        <v>12.101420676173044</v>
      </c>
      <c r="AD43" s="11">
        <v>12.110068223753661</v>
      </c>
      <c r="AE43" s="11">
        <v>12.124717846218992</v>
      </c>
      <c r="AF43" s="11">
        <v>12.141484865257878</v>
      </c>
      <c r="AG43" s="11">
        <v>12.163706013781921</v>
      </c>
      <c r="AH43" s="11">
        <v>12.182710204628508</v>
      </c>
      <c r="AI43" s="11">
        <v>12.197292867000986</v>
      </c>
      <c r="AJ43" s="11">
        <v>12.212034878678871</v>
      </c>
      <c r="AK43" s="11">
        <v>12.223744054836818</v>
      </c>
      <c r="AL43" s="11">
        <v>12.234630832417496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42.516857267144367</v>
      </c>
      <c r="N45" s="87">
        <f t="shared" ref="N45" si="45">SUM(N46:N47)</f>
        <v>39.033440088664136</v>
      </c>
      <c r="O45" s="87">
        <f t="shared" ref="O45" si="46">SUM(O46:O47)</f>
        <v>39.179182989671467</v>
      </c>
      <c r="P45" s="87">
        <f t="shared" ref="P45" si="47">SUM(P46:P47)</f>
        <v>39.075754486579079</v>
      </c>
      <c r="Q45" s="87">
        <f t="shared" ref="Q45" si="48">SUM(Q46:Q47)</f>
        <v>40.889126715388308</v>
      </c>
      <c r="R45" s="87">
        <f t="shared" ref="R45" si="49">SUM(R46:R47)</f>
        <v>40.530843176483309</v>
      </c>
      <c r="S45" s="87">
        <f t="shared" ref="S45" si="50">SUM(S46:S47)</f>
        <v>42.630401860859465</v>
      </c>
      <c r="T45" s="87">
        <f t="shared" ref="T45" si="51">SUM(T46:T47)</f>
        <v>41.210912845922238</v>
      </c>
      <c r="U45" s="87">
        <f t="shared" ref="U45" si="52">SUM(U46:U47)</f>
        <v>40.074128347629966</v>
      </c>
      <c r="V45" s="87">
        <f t="shared" ref="V45" si="53">SUM(V46:V47)</f>
        <v>39.858656872153979</v>
      </c>
      <c r="W45" s="87">
        <f t="shared" ref="W45" si="54">SUM(W46:W47)</f>
        <v>37.137844168699544</v>
      </c>
      <c r="X45" s="87">
        <f t="shared" ref="X45" si="55">SUM(X46:X47)</f>
        <v>37.934393717902054</v>
      </c>
      <c r="Y45" s="87">
        <f t="shared" ref="Y45" si="56">SUM(Y46:Y47)</f>
        <v>37.960698121521531</v>
      </c>
      <c r="Z45" s="87">
        <f t="shared" ref="Z45" si="57">SUM(Z46:Z47)</f>
        <v>38.17301645935617</v>
      </c>
      <c r="AA45" s="87">
        <f t="shared" ref="AA45" si="58">SUM(AA46:AA47)</f>
        <v>38.239565614775557</v>
      </c>
      <c r="AB45" s="87">
        <f t="shared" ref="AB45" si="59">SUM(AB46:AB47)</f>
        <v>38.163031528379875</v>
      </c>
      <c r="AC45" s="87">
        <f t="shared" ref="AC45" si="60">SUM(AC46:AC47)</f>
        <v>38.089185834454412</v>
      </c>
      <c r="AD45" s="87">
        <f t="shared" ref="AD45" si="61">SUM(AD46:AD47)</f>
        <v>37.977106289315657</v>
      </c>
      <c r="AE45" s="87">
        <f t="shared" ref="AE45" si="62">SUM(AE46:AE47)</f>
        <v>37.825703076603588</v>
      </c>
      <c r="AF45" s="87">
        <f t="shared" ref="AF45" si="63">SUM(AF46:AF47)</f>
        <v>37.668585543109067</v>
      </c>
      <c r="AG45" s="87">
        <f t="shared" ref="AG45" si="64">SUM(AG46:AG47)</f>
        <v>37.574913266022619</v>
      </c>
      <c r="AH45" s="87">
        <f t="shared" ref="AH45" si="65">SUM(AH46:AH47)</f>
        <v>37.441727161336651</v>
      </c>
      <c r="AI45" s="87">
        <f t="shared" ref="AI45" si="66">SUM(AI46:AI47)</f>
        <v>37.288411366196328</v>
      </c>
      <c r="AJ45" s="87">
        <f t="shared" ref="AJ45" si="67">SUM(AJ46:AJ47)</f>
        <v>37.132424262014219</v>
      </c>
      <c r="AK45" s="87">
        <f t="shared" ref="AK45" si="68">SUM(AK46:AK47)</f>
        <v>36.971641046663876</v>
      </c>
      <c r="AL45" s="87">
        <f t="shared" ref="AL45" si="69">SUM(AL46:AL47)</f>
        <v>36.806987186457562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6.1848189364010926</v>
      </c>
      <c r="N46" s="11">
        <v>6.1080761581417438</v>
      </c>
      <c r="O46" s="11">
        <v>5.9563046132114987</v>
      </c>
      <c r="P46" s="11">
        <v>5.802486163229629</v>
      </c>
      <c r="Q46" s="11">
        <v>6.5779262980336624</v>
      </c>
      <c r="R46" s="11">
        <v>6.5535573749832645</v>
      </c>
      <c r="S46" s="11">
        <v>6.749534355440808</v>
      </c>
      <c r="T46" s="11">
        <v>6.4781932993460707</v>
      </c>
      <c r="U46" s="11">
        <v>6.2634621692469334</v>
      </c>
      <c r="V46" s="11">
        <v>5.91612412357604</v>
      </c>
      <c r="W46" s="11">
        <v>5.3383804163057667</v>
      </c>
      <c r="X46" s="11">
        <v>4.6630049019642517</v>
      </c>
      <c r="Y46" s="11">
        <v>4.6648688426832905</v>
      </c>
      <c r="Z46" s="11">
        <v>4.6756158854936398</v>
      </c>
      <c r="AA46" s="11">
        <v>4.6830201589737435</v>
      </c>
      <c r="AB46" s="11">
        <v>4.678893566417635</v>
      </c>
      <c r="AC46" s="11">
        <v>4.6725995590456542</v>
      </c>
      <c r="AD46" s="11">
        <v>4.6640949044782705</v>
      </c>
      <c r="AE46" s="11">
        <v>4.6519699219825554</v>
      </c>
      <c r="AF46" s="11">
        <v>4.640491189646518</v>
      </c>
      <c r="AG46" s="11">
        <v>4.6396391990016674</v>
      </c>
      <c r="AH46" s="11">
        <v>4.6251032008341175</v>
      </c>
      <c r="AI46" s="11">
        <v>4.6043179132008847</v>
      </c>
      <c r="AJ46" s="11">
        <v>4.5820857890696587</v>
      </c>
      <c r="AK46" s="11">
        <v>4.5578090828382418</v>
      </c>
      <c r="AL46" s="11">
        <v>4.5358426962969665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36.332038330743273</v>
      </c>
      <c r="N47" s="11">
        <v>32.925363930522394</v>
      </c>
      <c r="O47" s="11">
        <v>33.222878376459967</v>
      </c>
      <c r="P47" s="11">
        <v>33.273268323349448</v>
      </c>
      <c r="Q47" s="11">
        <v>34.311200417354648</v>
      </c>
      <c r="R47" s="11">
        <v>33.977285801500045</v>
      </c>
      <c r="S47" s="11">
        <v>35.880867505418657</v>
      </c>
      <c r="T47" s="11">
        <v>34.73271954657617</v>
      </c>
      <c r="U47" s="11">
        <v>33.81066617838303</v>
      </c>
      <c r="V47" s="11">
        <v>33.942532748577939</v>
      </c>
      <c r="W47" s="11">
        <v>31.79946375239378</v>
      </c>
      <c r="X47" s="11">
        <v>33.271388815937804</v>
      </c>
      <c r="Y47" s="11">
        <v>33.295829278838241</v>
      </c>
      <c r="Z47" s="11">
        <v>33.497400573862528</v>
      </c>
      <c r="AA47" s="11">
        <v>33.55654545580181</v>
      </c>
      <c r="AB47" s="11">
        <v>33.48413796196224</v>
      </c>
      <c r="AC47" s="11">
        <v>33.416586275408754</v>
      </c>
      <c r="AD47" s="11">
        <v>33.313011384837388</v>
      </c>
      <c r="AE47" s="11">
        <v>33.173733154621033</v>
      </c>
      <c r="AF47" s="11">
        <v>33.028094353462549</v>
      </c>
      <c r="AG47" s="11">
        <v>32.935274067020956</v>
      </c>
      <c r="AH47" s="11">
        <v>32.816623960502532</v>
      </c>
      <c r="AI47" s="11">
        <v>32.684093452995441</v>
      </c>
      <c r="AJ47" s="11">
        <v>32.55033847294456</v>
      </c>
      <c r="AK47" s="11">
        <v>32.413831963825636</v>
      </c>
      <c r="AL47" s="11">
        <v>32.271144490160594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343.29200000000003</v>
      </c>
      <c r="N49" s="87">
        <f t="shared" si="70"/>
        <v>342.07400000000013</v>
      </c>
      <c r="O49" s="87">
        <f t="shared" si="70"/>
        <v>338.86500000000035</v>
      </c>
      <c r="P49" s="87">
        <f t="shared" si="70"/>
        <v>353.07999999999993</v>
      </c>
      <c r="Q49" s="87">
        <f t="shared" si="70"/>
        <v>364.60700000000026</v>
      </c>
      <c r="R49" s="87">
        <f t="shared" si="70"/>
        <v>363.79999999999978</v>
      </c>
      <c r="S49" s="87">
        <f t="shared" si="70"/>
        <v>384.19400000000007</v>
      </c>
      <c r="T49" s="87">
        <f t="shared" si="70"/>
        <v>374.91499999999979</v>
      </c>
      <c r="U49" s="87">
        <f t="shared" si="70"/>
        <v>376.77000000000044</v>
      </c>
      <c r="V49" s="87">
        <f t="shared" si="70"/>
        <v>384.36999999999995</v>
      </c>
      <c r="W49" s="87">
        <f t="shared" si="70"/>
        <v>381.642</v>
      </c>
      <c r="X49" s="87">
        <f t="shared" si="70"/>
        <v>384.25199999999995</v>
      </c>
      <c r="Y49" s="87">
        <f t="shared" si="70"/>
        <v>387.24899999999991</v>
      </c>
      <c r="Z49" s="87">
        <f t="shared" si="70"/>
        <v>390.78800000000012</v>
      </c>
      <c r="AA49" s="87">
        <f t="shared" si="70"/>
        <v>394.01300000000003</v>
      </c>
      <c r="AB49" s="87">
        <f t="shared" si="70"/>
        <v>396.1269999999999</v>
      </c>
      <c r="AC49" s="87">
        <f t="shared" si="70"/>
        <v>398.0920000000001</v>
      </c>
      <c r="AD49" s="87">
        <f t="shared" si="70"/>
        <v>399.93499999999995</v>
      </c>
      <c r="AE49" s="87">
        <f t="shared" ref="AE49:AL49" si="71">SUM(AE5,AE9,AE15,AE22,AE26,AE32,AE37,AE41,AE45)</f>
        <v>401.762</v>
      </c>
      <c r="AF49" s="87">
        <f t="shared" si="71"/>
        <v>403.58100000000007</v>
      </c>
      <c r="AG49" s="87">
        <f t="shared" si="71"/>
        <v>405.54499999999985</v>
      </c>
      <c r="AH49" s="87">
        <f t="shared" si="71"/>
        <v>407.45200000000023</v>
      </c>
      <c r="AI49" s="87">
        <f t="shared" si="71"/>
        <v>409.35599999999988</v>
      </c>
      <c r="AJ49" s="87">
        <f t="shared" si="71"/>
        <v>411.26400000000007</v>
      </c>
      <c r="AK49" s="87">
        <f t="shared" si="71"/>
        <v>413.16200000000009</v>
      </c>
      <c r="AL49" s="87">
        <f t="shared" si="71"/>
        <v>415.05000000000018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8.8425461670497529E-2</v>
      </c>
      <c r="N52" s="337">
        <f t="shared" si="73"/>
        <v>9.8614351143202508E-2</v>
      </c>
      <c r="O52" s="337">
        <f t="shared" si="73"/>
        <v>9.8394957627742266E-2</v>
      </c>
      <c r="P52" s="337">
        <f t="shared" si="73"/>
        <v>0.10134591750298096</v>
      </c>
      <c r="Q52" s="337">
        <f t="shared" si="73"/>
        <v>0.10283459223911071</v>
      </c>
      <c r="R52" s="337">
        <f t="shared" si="73"/>
        <v>0.10356310161666829</v>
      </c>
      <c r="S52" s="337">
        <f t="shared" si="73"/>
        <v>0.10338342091309627</v>
      </c>
      <c r="T52" s="337">
        <f t="shared" si="73"/>
        <v>0.10936780584176277</v>
      </c>
      <c r="U52" s="337">
        <f t="shared" si="73"/>
        <v>0.11009673335790651</v>
      </c>
      <c r="V52" s="337">
        <f t="shared" si="73"/>
        <v>0.11288281353938645</v>
      </c>
      <c r="W52" s="337">
        <f t="shared" si="73"/>
        <v>0.1170366029490565</v>
      </c>
      <c r="X52" s="337">
        <f t="shared" si="73"/>
        <v>0.11342517604416569</v>
      </c>
      <c r="Y52" s="337">
        <f t="shared" si="73"/>
        <v>0.11426434807813782</v>
      </c>
      <c r="Z52" s="337">
        <f t="shared" si="73"/>
        <v>0.11512287012742309</v>
      </c>
      <c r="AA52" s="337">
        <f t="shared" si="73"/>
        <v>0.11597819601834244</v>
      </c>
      <c r="AB52" s="337">
        <f t="shared" si="73"/>
        <v>0.11681785494381919</v>
      </c>
      <c r="AC52" s="337">
        <f t="shared" si="73"/>
        <v>0.11761298773969119</v>
      </c>
      <c r="AD52" s="337">
        <f t="shared" si="73"/>
        <v>0.11838029677817137</v>
      </c>
      <c r="AE52" s="337">
        <f t="shared" ref="AE52:AL52" si="74">AE5/AE$49</f>
        <v>0.11916159096275218</v>
      </c>
      <c r="AF52" s="337">
        <f t="shared" si="74"/>
        <v>0.11994444801904268</v>
      </c>
      <c r="AG52" s="337">
        <f t="shared" si="74"/>
        <v>0.12073770433646834</v>
      </c>
      <c r="AH52" s="337">
        <f t="shared" si="74"/>
        <v>0.12155246557558169</v>
      </c>
      <c r="AI52" s="337">
        <f t="shared" si="74"/>
        <v>0.12234125097925767</v>
      </c>
      <c r="AJ52" s="337">
        <f t="shared" si="74"/>
        <v>0.12313366218599038</v>
      </c>
      <c r="AK52" s="337">
        <f t="shared" si="74"/>
        <v>0.12375547291442109</v>
      </c>
      <c r="AL52" s="337">
        <f t="shared" si="74"/>
        <v>0.1237295228420517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5.7120502976309377E-2</v>
      </c>
      <c r="N53" s="336">
        <f t="shared" si="75"/>
        <v>6.3675552181962969E-2</v>
      </c>
      <c r="O53" s="336">
        <f t="shared" si="75"/>
        <v>6.4820406167779968E-2</v>
      </c>
      <c r="P53" s="336">
        <f t="shared" si="75"/>
        <v>6.6199680554826626E-2</v>
      </c>
      <c r="Q53" s="336">
        <f t="shared" si="75"/>
        <v>6.3094978106195854E-2</v>
      </c>
      <c r="R53" s="336">
        <f t="shared" si="75"/>
        <v>6.7509448877525968E-2</v>
      </c>
      <c r="S53" s="336">
        <f t="shared" si="75"/>
        <v>6.9894104381697852E-2</v>
      </c>
      <c r="T53" s="336">
        <f t="shared" si="75"/>
        <v>7.1641624768050541E-2</v>
      </c>
      <c r="U53" s="336">
        <f t="shared" si="75"/>
        <v>7.3199730561133283E-2</v>
      </c>
      <c r="V53" s="336">
        <f t="shared" si="75"/>
        <v>7.5654930751751698E-2</v>
      </c>
      <c r="W53" s="336">
        <f t="shared" si="75"/>
        <v>7.8779962111280993E-2</v>
      </c>
      <c r="X53" s="336">
        <f t="shared" si="75"/>
        <v>6.9920338245912914E-2</v>
      </c>
      <c r="Y53" s="336">
        <f t="shared" si="75"/>
        <v>7.019657154362946E-2</v>
      </c>
      <c r="Z53" s="336">
        <f t="shared" si="75"/>
        <v>7.0452280268208753E-2</v>
      </c>
      <c r="AA53" s="336">
        <f t="shared" si="75"/>
        <v>7.0770483511276544E-2</v>
      </c>
      <c r="AB53" s="336">
        <f t="shared" si="75"/>
        <v>7.1109552160157311E-2</v>
      </c>
      <c r="AC53" s="336">
        <f t="shared" si="75"/>
        <v>7.1415638636224618E-2</v>
      </c>
      <c r="AD53" s="336">
        <f t="shared" si="75"/>
        <v>7.1713368249384193E-2</v>
      </c>
      <c r="AE53" s="336">
        <f t="shared" ref="AE53:AL53" si="76">AE6/AE$49</f>
        <v>7.201013337965774E-2</v>
      </c>
      <c r="AF53" s="336">
        <f t="shared" si="76"/>
        <v>7.2316531393870648E-2</v>
      </c>
      <c r="AG53" s="336">
        <f t="shared" si="76"/>
        <v>7.2631658959789472E-2</v>
      </c>
      <c r="AH53" s="336">
        <f t="shared" si="76"/>
        <v>7.2963120392631683E-2</v>
      </c>
      <c r="AI53" s="336">
        <f t="shared" si="76"/>
        <v>7.330276937110472E-2</v>
      </c>
      <c r="AJ53" s="336">
        <f t="shared" si="76"/>
        <v>7.3663767212165471E-2</v>
      </c>
      <c r="AK53" s="336">
        <f t="shared" si="76"/>
        <v>7.3941686126945821E-2</v>
      </c>
      <c r="AL53" s="336">
        <f t="shared" si="76"/>
        <v>7.4174387645298351E-2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3.1304958694188145E-2</v>
      </c>
      <c r="N54" s="336">
        <f t="shared" si="77"/>
        <v>3.4938798961239526E-2</v>
      </c>
      <c r="O54" s="336">
        <f t="shared" si="77"/>
        <v>3.3574551459962299E-2</v>
      </c>
      <c r="P54" s="336">
        <f t="shared" si="77"/>
        <v>3.5146236948154337E-2</v>
      </c>
      <c r="Q54" s="336">
        <f t="shared" si="77"/>
        <v>3.9739614132914852E-2</v>
      </c>
      <c r="R54" s="336">
        <f t="shared" si="77"/>
        <v>3.6053652739142322E-2</v>
      </c>
      <c r="S54" s="336">
        <f t="shared" si="77"/>
        <v>3.3489316531398403E-2</v>
      </c>
      <c r="T54" s="336">
        <f t="shared" si="77"/>
        <v>3.7726181073712221E-2</v>
      </c>
      <c r="U54" s="336">
        <f t="shared" si="77"/>
        <v>3.6897002796773229E-2</v>
      </c>
      <c r="V54" s="336">
        <f t="shared" si="77"/>
        <v>3.722788278763476E-2</v>
      </c>
      <c r="W54" s="336">
        <f t="shared" si="77"/>
        <v>3.8256640837775517E-2</v>
      </c>
      <c r="X54" s="336">
        <f t="shared" si="77"/>
        <v>4.3504837798252781E-2</v>
      </c>
      <c r="Y54" s="336">
        <f t="shared" si="77"/>
        <v>4.406777653450835E-2</v>
      </c>
      <c r="Z54" s="336">
        <f t="shared" si="77"/>
        <v>4.4670589859214342E-2</v>
      </c>
      <c r="AA54" s="336">
        <f t="shared" si="77"/>
        <v>4.5207712507065907E-2</v>
      </c>
      <c r="AB54" s="336">
        <f t="shared" si="77"/>
        <v>4.5708302783661871E-2</v>
      </c>
      <c r="AC54" s="336">
        <f t="shared" si="77"/>
        <v>4.619734910346656E-2</v>
      </c>
      <c r="AD54" s="336">
        <f t="shared" si="77"/>
        <v>4.6666928528787177E-2</v>
      </c>
      <c r="AE54" s="336">
        <f t="shared" ref="AE54:AL54" si="78">AE7/AE$49</f>
        <v>4.7151457583094442E-2</v>
      </c>
      <c r="AF54" s="336">
        <f t="shared" si="78"/>
        <v>4.7627916625172025E-2</v>
      </c>
      <c r="AG54" s="336">
        <f t="shared" si="78"/>
        <v>4.8106045376678848E-2</v>
      </c>
      <c r="AH54" s="336">
        <f t="shared" si="78"/>
        <v>4.8589345182950008E-2</v>
      </c>
      <c r="AI54" s="336">
        <f t="shared" si="78"/>
        <v>4.9038481608152953E-2</v>
      </c>
      <c r="AJ54" s="336">
        <f t="shared" si="78"/>
        <v>4.9469894973824917E-2</v>
      </c>
      <c r="AK54" s="336">
        <f t="shared" si="78"/>
        <v>4.9813786787475257E-2</v>
      </c>
      <c r="AL54" s="336">
        <f t="shared" si="78"/>
        <v>4.9555135196753336E-2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0.1916384741472191</v>
      </c>
      <c r="N56" s="337">
        <f t="shared" si="79"/>
        <v>0.19159623044112489</v>
      </c>
      <c r="O56" s="337">
        <f t="shared" si="79"/>
        <v>0.19169099856618332</v>
      </c>
      <c r="P56" s="337">
        <f t="shared" si="79"/>
        <v>0.19502820194212214</v>
      </c>
      <c r="Q56" s="337">
        <f t="shared" si="79"/>
        <v>0.1923748172394254</v>
      </c>
      <c r="R56" s="337">
        <f t="shared" si="79"/>
        <v>0.19520479496096152</v>
      </c>
      <c r="S56" s="337">
        <f t="shared" si="79"/>
        <v>0.20131843334152194</v>
      </c>
      <c r="T56" s="337">
        <f t="shared" si="79"/>
        <v>0.19812546917311608</v>
      </c>
      <c r="U56" s="337">
        <f t="shared" si="79"/>
        <v>0.20501565165500679</v>
      </c>
      <c r="V56" s="337">
        <f t="shared" si="79"/>
        <v>0.2136782927439117</v>
      </c>
      <c r="W56" s="337">
        <f t="shared" si="79"/>
        <v>0.22293392368457651</v>
      </c>
      <c r="X56" s="337">
        <f t="shared" si="79"/>
        <v>0.22861073264429382</v>
      </c>
      <c r="Y56" s="337">
        <f t="shared" si="79"/>
        <v>0.2301906215144158</v>
      </c>
      <c r="Z56" s="337">
        <f t="shared" si="79"/>
        <v>0.23159734241089688</v>
      </c>
      <c r="AA56" s="337">
        <f t="shared" si="79"/>
        <v>0.23320968369808542</v>
      </c>
      <c r="AB56" s="337">
        <f t="shared" si="79"/>
        <v>0.23489006575030352</v>
      </c>
      <c r="AC56" s="337">
        <f t="shared" si="79"/>
        <v>0.23657408377530548</v>
      </c>
      <c r="AD56" s="337">
        <f t="shared" si="79"/>
        <v>0.23825502578306665</v>
      </c>
      <c r="AE56" s="337">
        <f t="shared" ref="AE56:AL56" si="80">AE9/AE$49</f>
        <v>0.2399870474635232</v>
      </c>
      <c r="AF56" s="337">
        <f t="shared" si="80"/>
        <v>0.24173838953124138</v>
      </c>
      <c r="AG56" s="337">
        <f t="shared" si="80"/>
        <v>0.24345506456325983</v>
      </c>
      <c r="AH56" s="337">
        <f t="shared" si="80"/>
        <v>0.24513016878914035</v>
      </c>
      <c r="AI56" s="337">
        <f t="shared" si="80"/>
        <v>0.24687358430553094</v>
      </c>
      <c r="AJ56" s="337">
        <f t="shared" si="80"/>
        <v>0.24867875854311522</v>
      </c>
      <c r="AK56" s="337">
        <f t="shared" si="80"/>
        <v>0.25042221959519295</v>
      </c>
      <c r="AL56" s="337">
        <f t="shared" si="80"/>
        <v>0.25209957720889159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5.4475850644059964E-2</v>
      </c>
      <c r="N57" s="336">
        <f t="shared" si="81"/>
        <v>5.3602895142481989E-2</v>
      </c>
      <c r="O57" s="336">
        <f t="shared" si="81"/>
        <v>5.3723060620997055E-2</v>
      </c>
      <c r="P57" s="336">
        <f t="shared" si="81"/>
        <v>5.1889899487986259E-2</v>
      </c>
      <c r="Q57" s="336">
        <f t="shared" si="81"/>
        <v>5.3054467743792577E-2</v>
      </c>
      <c r="R57" s="336">
        <f t="shared" si="81"/>
        <v>5.6611446708025523E-2</v>
      </c>
      <c r="S57" s="336">
        <f t="shared" si="81"/>
        <v>5.7777481804163755E-2</v>
      </c>
      <c r="T57" s="336">
        <f t="shared" si="81"/>
        <v>5.5355591394469265E-2</v>
      </c>
      <c r="U57" s="336">
        <f t="shared" si="81"/>
        <v>5.950474360362995E-2</v>
      </c>
      <c r="V57" s="336">
        <f t="shared" si="81"/>
        <v>6.0461560243024438E-2</v>
      </c>
      <c r="W57" s="336">
        <f t="shared" si="81"/>
        <v>6.2753217186422877E-2</v>
      </c>
      <c r="X57" s="336">
        <f t="shared" si="81"/>
        <v>6.2978468299732845E-2</v>
      </c>
      <c r="Y57" s="336">
        <f t="shared" si="81"/>
        <v>6.3373121007886182E-2</v>
      </c>
      <c r="Z57" s="336">
        <f t="shared" si="81"/>
        <v>6.3733308186175494E-2</v>
      </c>
      <c r="AA57" s="336">
        <f t="shared" si="81"/>
        <v>6.4125419800814584E-2</v>
      </c>
      <c r="AB57" s="336">
        <f t="shared" si="81"/>
        <v>6.4514804547803076E-2</v>
      </c>
      <c r="AC57" s="336">
        <f t="shared" si="81"/>
        <v>6.4909836190128453E-2</v>
      </c>
      <c r="AD57" s="336">
        <f t="shared" si="81"/>
        <v>6.5311057438011758E-2</v>
      </c>
      <c r="AE57" s="336">
        <f t="shared" ref="AE57:AL57" si="82">AE10/AE$49</f>
        <v>6.573267718890248E-2</v>
      </c>
      <c r="AF57" s="336">
        <f t="shared" si="82"/>
        <v>6.6158892635825556E-2</v>
      </c>
      <c r="AG57" s="336">
        <f t="shared" si="82"/>
        <v>6.6591578954155725E-2</v>
      </c>
      <c r="AH57" s="336">
        <f t="shared" si="82"/>
        <v>6.7014289822734968E-2</v>
      </c>
      <c r="AI57" s="336">
        <f t="shared" si="82"/>
        <v>6.7449826694168616E-2</v>
      </c>
      <c r="AJ57" s="336">
        <f t="shared" si="82"/>
        <v>6.788365077020396E-2</v>
      </c>
      <c r="AK57" s="336">
        <f t="shared" si="82"/>
        <v>6.8292321687218355E-2</v>
      </c>
      <c r="AL57" s="336">
        <f t="shared" si="82"/>
        <v>6.870664574229278E-2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Swindon and Wiltshire</v>
      </c>
      <c r="L58" s="232" t="str">
        <f>'Occ T3'!A13</f>
        <v>22 Health professionals</v>
      </c>
      <c r="M58" s="336">
        <f t="shared" ref="M58:AD58" si="83">M11/M$49</f>
        <v>3.2158550787519648E-2</v>
      </c>
      <c r="N58" s="336">
        <f t="shared" si="83"/>
        <v>3.4562478351986094E-2</v>
      </c>
      <c r="O58" s="336">
        <f t="shared" si="83"/>
        <v>3.6869110150728905E-2</v>
      </c>
      <c r="P58" s="336">
        <f t="shared" si="83"/>
        <v>3.8164998483623855E-2</v>
      </c>
      <c r="Q58" s="336">
        <f t="shared" si="83"/>
        <v>3.807452708230432E-2</v>
      </c>
      <c r="R58" s="336">
        <f t="shared" si="83"/>
        <v>3.8547779078114623E-2</v>
      </c>
      <c r="S58" s="336">
        <f t="shared" si="83"/>
        <v>3.7437596096650615E-2</v>
      </c>
      <c r="T58" s="336">
        <f t="shared" si="83"/>
        <v>3.9165837267297957E-2</v>
      </c>
      <c r="U58" s="336">
        <f t="shared" si="83"/>
        <v>3.9984281885969773E-2</v>
      </c>
      <c r="V58" s="336">
        <f t="shared" si="83"/>
        <v>4.2273229922215085E-2</v>
      </c>
      <c r="W58" s="336">
        <f t="shared" si="83"/>
        <v>4.2454697385994784E-2</v>
      </c>
      <c r="X58" s="336">
        <f t="shared" si="83"/>
        <v>4.3843356977929571E-2</v>
      </c>
      <c r="Y58" s="336">
        <f t="shared" si="83"/>
        <v>4.4195139451359437E-2</v>
      </c>
      <c r="Z58" s="336">
        <f t="shared" si="83"/>
        <v>4.4501976578665565E-2</v>
      </c>
      <c r="AA58" s="336">
        <f t="shared" si="83"/>
        <v>4.4856351988079766E-2</v>
      </c>
      <c r="AB58" s="336">
        <f t="shared" si="83"/>
        <v>4.5258538801663389E-2</v>
      </c>
      <c r="AC58" s="336">
        <f t="shared" si="83"/>
        <v>4.565192082706919E-2</v>
      </c>
      <c r="AD58" s="336">
        <f t="shared" si="83"/>
        <v>4.6035451460201694E-2</v>
      </c>
      <c r="AE58" s="336">
        <f t="shared" ref="AE58:AL58" si="84">AE11/AE$49</f>
        <v>4.6464793283434239E-2</v>
      </c>
      <c r="AF58" s="336">
        <f t="shared" si="84"/>
        <v>4.6863516706397934E-2</v>
      </c>
      <c r="AG58" s="336">
        <f t="shared" si="84"/>
        <v>4.7258216249813093E-2</v>
      </c>
      <c r="AH58" s="336">
        <f t="shared" si="84"/>
        <v>4.7648553435844912E-2</v>
      </c>
      <c r="AI58" s="336">
        <f t="shared" si="84"/>
        <v>4.8042883037737114E-2</v>
      </c>
      <c r="AJ58" s="336">
        <f t="shared" si="84"/>
        <v>4.846767924734658E-2</v>
      </c>
      <c r="AK58" s="336">
        <f t="shared" si="84"/>
        <v>4.8879861808823317E-2</v>
      </c>
      <c r="AL58" s="336">
        <f t="shared" si="84"/>
        <v>4.9249463161752223E-2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4.5785515705177846E-2</v>
      </c>
      <c r="N59" s="336">
        <f t="shared" si="85"/>
        <v>4.6513069012882477E-2</v>
      </c>
      <c r="O59" s="336">
        <f t="shared" si="85"/>
        <v>4.605443522992457E-2</v>
      </c>
      <c r="P59" s="336">
        <f t="shared" si="85"/>
        <v>4.6544218334102112E-2</v>
      </c>
      <c r="Q59" s="336">
        <f t="shared" si="85"/>
        <v>4.336214214008173E-2</v>
      </c>
      <c r="R59" s="336">
        <f t="shared" si="85"/>
        <v>4.2131262123226168E-2</v>
      </c>
      <c r="S59" s="336">
        <f t="shared" si="85"/>
        <v>4.7058933176703711E-2</v>
      </c>
      <c r="T59" s="336">
        <f t="shared" si="85"/>
        <v>4.6353843325583649E-2</v>
      </c>
      <c r="U59" s="336">
        <f t="shared" si="85"/>
        <v>4.4282033543545846E-2</v>
      </c>
      <c r="V59" s="336">
        <f t="shared" si="85"/>
        <v>4.6176525205725405E-2</v>
      </c>
      <c r="W59" s="336">
        <f t="shared" si="85"/>
        <v>4.6783028956584094E-2</v>
      </c>
      <c r="X59" s="336">
        <f t="shared" si="85"/>
        <v>4.6755242842613551E-2</v>
      </c>
      <c r="Y59" s="336">
        <f t="shared" si="85"/>
        <v>4.6956297543436873E-2</v>
      </c>
      <c r="Z59" s="336">
        <f t="shared" si="85"/>
        <v>4.7151953303718221E-2</v>
      </c>
      <c r="AA59" s="336">
        <f t="shared" si="85"/>
        <v>4.7428284436552379E-2</v>
      </c>
      <c r="AB59" s="336">
        <f t="shared" si="85"/>
        <v>4.7730951507248272E-2</v>
      </c>
      <c r="AC59" s="336">
        <f t="shared" si="85"/>
        <v>4.8029168370510779E-2</v>
      </c>
      <c r="AD59" s="336">
        <f t="shared" si="85"/>
        <v>4.8332353969398285E-2</v>
      </c>
      <c r="AE59" s="336">
        <f t="shared" ref="AE59:AL59" si="86">AE12/AE$49</f>
        <v>4.8635927256251203E-2</v>
      </c>
      <c r="AF59" s="336">
        <f t="shared" si="86"/>
        <v>4.8961758939165205E-2</v>
      </c>
      <c r="AG59" s="336">
        <f t="shared" si="86"/>
        <v>4.9253659204572441E-2</v>
      </c>
      <c r="AH59" s="336">
        <f t="shared" si="86"/>
        <v>4.9549151093218606E-2</v>
      </c>
      <c r="AI59" s="336">
        <f t="shared" si="86"/>
        <v>4.9845049176297077E-2</v>
      </c>
      <c r="AJ59" s="336">
        <f t="shared" si="86"/>
        <v>5.0152056400612315E-2</v>
      </c>
      <c r="AK59" s="336">
        <f t="shared" si="86"/>
        <v>5.0479564505203252E-2</v>
      </c>
      <c r="AL59" s="336">
        <f t="shared" si="86"/>
        <v>5.0796134675255018E-2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5.9218557010461623E-2</v>
      </c>
      <c r="N60" s="336">
        <f t="shared" si="87"/>
        <v>5.691778793377434E-2</v>
      </c>
      <c r="O60" s="336">
        <f t="shared" si="87"/>
        <v>5.5044392564532793E-2</v>
      </c>
      <c r="P60" s="336">
        <f t="shared" si="87"/>
        <v>5.8429085636409951E-2</v>
      </c>
      <c r="Q60" s="336">
        <f t="shared" si="87"/>
        <v>5.7883680273246765E-2</v>
      </c>
      <c r="R60" s="336">
        <f t="shared" si="87"/>
        <v>5.7914307051595205E-2</v>
      </c>
      <c r="S60" s="336">
        <f t="shared" si="87"/>
        <v>5.904442226400386E-2</v>
      </c>
      <c r="T60" s="336">
        <f t="shared" si="87"/>
        <v>5.7250197185765177E-2</v>
      </c>
      <c r="U60" s="336">
        <f t="shared" si="87"/>
        <v>6.1244592621861202E-2</v>
      </c>
      <c r="V60" s="336">
        <f t="shared" si="87"/>
        <v>6.4766977372946746E-2</v>
      </c>
      <c r="W60" s="336">
        <f t="shared" si="87"/>
        <v>7.0942980155574736E-2</v>
      </c>
      <c r="X60" s="336">
        <f t="shared" si="87"/>
        <v>7.5033664524017871E-2</v>
      </c>
      <c r="Y60" s="336">
        <f t="shared" si="87"/>
        <v>7.5666063511733314E-2</v>
      </c>
      <c r="Z60" s="336">
        <f t="shared" si="87"/>
        <v>7.621010434233759E-2</v>
      </c>
      <c r="AA60" s="336">
        <f t="shared" si="87"/>
        <v>7.6799627472638715E-2</v>
      </c>
      <c r="AB60" s="336">
        <f t="shared" si="87"/>
        <v>7.7385770893588807E-2</v>
      </c>
      <c r="AC60" s="336">
        <f t="shared" si="87"/>
        <v>7.7983158387597076E-2</v>
      </c>
      <c r="AD60" s="336">
        <f t="shared" si="87"/>
        <v>7.8576162915454897E-2</v>
      </c>
      <c r="AE60" s="336">
        <f t="shared" ref="AE60:AL60" si="88">AE13/AE$49</f>
        <v>7.9153649734935272E-2</v>
      </c>
      <c r="AF60" s="336">
        <f t="shared" si="88"/>
        <v>7.975422124985268E-2</v>
      </c>
      <c r="AG60" s="336">
        <f t="shared" si="88"/>
        <v>8.0351610154718561E-2</v>
      </c>
      <c r="AH60" s="336">
        <f t="shared" si="88"/>
        <v>8.0918174437341853E-2</v>
      </c>
      <c r="AI60" s="336">
        <f t="shared" si="88"/>
        <v>8.1535825397328149E-2</v>
      </c>
      <c r="AJ60" s="336">
        <f t="shared" si="88"/>
        <v>8.2175372124952364E-2</v>
      </c>
      <c r="AK60" s="336">
        <f t="shared" si="88"/>
        <v>8.2770471593948056E-2</v>
      </c>
      <c r="AL60" s="336">
        <f t="shared" si="88"/>
        <v>8.3347333629591569E-2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0.11761328359078758</v>
      </c>
      <c r="N62" s="337">
        <f t="shared" si="89"/>
        <v>0.11984123703181314</v>
      </c>
      <c r="O62" s="337">
        <f t="shared" si="89"/>
        <v>0.12175467525771157</v>
      </c>
      <c r="P62" s="337">
        <f t="shared" si="89"/>
        <v>0.12089123869509692</v>
      </c>
      <c r="Q62" s="337">
        <f t="shared" si="89"/>
        <v>0.12131495473399059</v>
      </c>
      <c r="R62" s="337">
        <f t="shared" si="89"/>
        <v>0.12295908245388015</v>
      </c>
      <c r="S62" s="337">
        <f t="shared" si="89"/>
        <v>0.12371644467881968</v>
      </c>
      <c r="T62" s="337">
        <f t="shared" si="89"/>
        <v>0.12278064137801543</v>
      </c>
      <c r="U62" s="337">
        <f t="shared" si="89"/>
        <v>0.12692756864422305</v>
      </c>
      <c r="V62" s="337">
        <f t="shared" si="89"/>
        <v>0.12606668474509283</v>
      </c>
      <c r="W62" s="337">
        <f t="shared" si="89"/>
        <v>0.13253232031847725</v>
      </c>
      <c r="X62" s="337">
        <f t="shared" si="89"/>
        <v>0.12490571630642422</v>
      </c>
      <c r="Y62" s="337">
        <f t="shared" si="89"/>
        <v>0.12569815577859494</v>
      </c>
      <c r="Z62" s="337">
        <f t="shared" si="89"/>
        <v>0.12622285566631522</v>
      </c>
      <c r="AA62" s="337">
        <f t="shared" si="89"/>
        <v>0.12668371480689991</v>
      </c>
      <c r="AB62" s="337">
        <f t="shared" si="89"/>
        <v>0.12709758314135672</v>
      </c>
      <c r="AC62" s="337">
        <f t="shared" si="89"/>
        <v>0.12749287647048885</v>
      </c>
      <c r="AD62" s="337">
        <f t="shared" si="89"/>
        <v>0.12787424893209487</v>
      </c>
      <c r="AE62" s="337">
        <f t="shared" ref="AE62:AL62" si="90">AE15/AE$49</f>
        <v>0.12827480803974706</v>
      </c>
      <c r="AF62" s="337">
        <f t="shared" si="90"/>
        <v>0.12868641890846602</v>
      </c>
      <c r="AG62" s="337">
        <f t="shared" si="90"/>
        <v>0.12912130429556473</v>
      </c>
      <c r="AH62" s="337">
        <f t="shared" si="90"/>
        <v>0.12957872681514418</v>
      </c>
      <c r="AI62" s="337">
        <f t="shared" si="90"/>
        <v>0.13012804714259465</v>
      </c>
      <c r="AJ62" s="337">
        <f t="shared" si="90"/>
        <v>0.13061494077990016</v>
      </c>
      <c r="AK62" s="337">
        <f t="shared" si="90"/>
        <v>0.13110017643980601</v>
      </c>
      <c r="AL62" s="337">
        <f t="shared" si="90"/>
        <v>0.1314746428361307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1.8151329808798466E-2</v>
      </c>
      <c r="N63" s="336">
        <f t="shared" si="91"/>
        <v>1.7760024021000083E-2</v>
      </c>
      <c r="O63" s="336">
        <f t="shared" si="91"/>
        <v>1.7871503220350114E-2</v>
      </c>
      <c r="P63" s="336">
        <f t="shared" si="91"/>
        <v>1.7855537494667284E-2</v>
      </c>
      <c r="Q63" s="336">
        <f t="shared" si="91"/>
        <v>1.612800660431692E-2</v>
      </c>
      <c r="R63" s="336">
        <f t="shared" si="91"/>
        <v>1.6570638095243811E-2</v>
      </c>
      <c r="S63" s="336">
        <f t="shared" si="91"/>
        <v>1.6989231955782055E-2</v>
      </c>
      <c r="T63" s="336">
        <f t="shared" si="91"/>
        <v>1.8788945622166847E-2</v>
      </c>
      <c r="U63" s="336">
        <f t="shared" si="91"/>
        <v>1.9173593537142705E-2</v>
      </c>
      <c r="V63" s="336">
        <f t="shared" si="91"/>
        <v>1.8754658239249766E-2</v>
      </c>
      <c r="W63" s="336">
        <f t="shared" si="91"/>
        <v>2.0557091625712839E-2</v>
      </c>
      <c r="X63" s="336">
        <f t="shared" si="91"/>
        <v>1.7517132998946871E-2</v>
      </c>
      <c r="Y63" s="336">
        <f t="shared" si="91"/>
        <v>1.7561519343777053E-2</v>
      </c>
      <c r="Z63" s="336">
        <f t="shared" si="91"/>
        <v>1.7593440071380615E-2</v>
      </c>
      <c r="AA63" s="336">
        <f t="shared" si="91"/>
        <v>1.7642286403957076E-2</v>
      </c>
      <c r="AB63" s="336">
        <f t="shared" si="91"/>
        <v>1.7680448557119685E-2</v>
      </c>
      <c r="AC63" s="336">
        <f t="shared" si="91"/>
        <v>1.7715562015876818E-2</v>
      </c>
      <c r="AD63" s="336">
        <f t="shared" si="91"/>
        <v>1.7759991410813674E-2</v>
      </c>
      <c r="AE63" s="336">
        <f t="shared" ref="AE63:AL63" si="92">AE16/AE$49</f>
        <v>1.7792626140451261E-2</v>
      </c>
      <c r="AF63" s="336">
        <f t="shared" si="92"/>
        <v>1.781185397798473E-2</v>
      </c>
      <c r="AG63" s="336">
        <f t="shared" si="92"/>
        <v>1.7829632057871126E-2</v>
      </c>
      <c r="AH63" s="336">
        <f t="shared" si="92"/>
        <v>1.7873727814169276E-2</v>
      </c>
      <c r="AI63" s="336">
        <f t="shared" si="92"/>
        <v>1.7934093289317415E-2</v>
      </c>
      <c r="AJ63" s="336">
        <f t="shared" si="92"/>
        <v>1.7984652752020037E-2</v>
      </c>
      <c r="AK63" s="336">
        <f t="shared" si="92"/>
        <v>1.8036108567225467E-2</v>
      </c>
      <c r="AL63" s="336">
        <f t="shared" si="92"/>
        <v>1.8079130889889512E-2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1.3302779086534419E-2</v>
      </c>
      <c r="N64" s="336">
        <f t="shared" si="93"/>
        <v>1.6169161329175393E-2</v>
      </c>
      <c r="O64" s="336">
        <f t="shared" si="93"/>
        <v>1.6914209503805077E-2</v>
      </c>
      <c r="P64" s="336">
        <f t="shared" si="93"/>
        <v>1.6822724237660909E-2</v>
      </c>
      <c r="Q64" s="336">
        <f t="shared" si="93"/>
        <v>1.6733719723648392E-2</v>
      </c>
      <c r="R64" s="336">
        <f t="shared" si="93"/>
        <v>1.7180591643206251E-2</v>
      </c>
      <c r="S64" s="336">
        <f t="shared" si="93"/>
        <v>1.6425985472561414E-2</v>
      </c>
      <c r="T64" s="336">
        <f t="shared" si="93"/>
        <v>1.6042270995366321E-2</v>
      </c>
      <c r="U64" s="336">
        <f t="shared" si="93"/>
        <v>1.7890946405410085E-2</v>
      </c>
      <c r="V64" s="336">
        <f t="shared" si="93"/>
        <v>1.8012467662870305E-2</v>
      </c>
      <c r="W64" s="336">
        <f t="shared" si="93"/>
        <v>1.8398846751915075E-2</v>
      </c>
      <c r="X64" s="336">
        <f t="shared" si="93"/>
        <v>1.7834778780052192E-2</v>
      </c>
      <c r="Y64" s="336">
        <f t="shared" si="93"/>
        <v>1.7953376175291805E-2</v>
      </c>
      <c r="Z64" s="336">
        <f t="shared" si="93"/>
        <v>1.8057991495794866E-2</v>
      </c>
      <c r="AA64" s="336">
        <f t="shared" si="93"/>
        <v>1.8180812151145271E-2</v>
      </c>
      <c r="AB64" s="336">
        <f t="shared" si="93"/>
        <v>1.8322762701870013E-2</v>
      </c>
      <c r="AC64" s="336">
        <f t="shared" si="93"/>
        <v>1.8458129203307423E-2</v>
      </c>
      <c r="AD64" s="336">
        <f t="shared" si="93"/>
        <v>1.8588338394991001E-2</v>
      </c>
      <c r="AE64" s="336">
        <f t="shared" ref="AE64:AL64" si="94">AE17/AE$49</f>
        <v>1.8729824017631184E-2</v>
      </c>
      <c r="AF64" s="336">
        <f t="shared" si="94"/>
        <v>1.8873884788893056E-2</v>
      </c>
      <c r="AG64" s="336">
        <f t="shared" si="94"/>
        <v>1.9019522552743789E-2</v>
      </c>
      <c r="AH64" s="336">
        <f t="shared" si="94"/>
        <v>1.9163747526184612E-2</v>
      </c>
      <c r="AI64" s="336">
        <f t="shared" si="94"/>
        <v>1.930028499088161E-2</v>
      </c>
      <c r="AJ64" s="336">
        <f t="shared" si="94"/>
        <v>1.943614297746038E-2</v>
      </c>
      <c r="AK64" s="336">
        <f t="shared" si="94"/>
        <v>1.9571871872563901E-2</v>
      </c>
      <c r="AL64" s="336">
        <f t="shared" si="94"/>
        <v>1.9709609630498517E-2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8.6299316112920677E-3</v>
      </c>
      <c r="N65" s="336">
        <f t="shared" si="95"/>
        <v>9.5921042210829945E-3</v>
      </c>
      <c r="O65" s="336">
        <f t="shared" si="95"/>
        <v>9.584577173880662E-3</v>
      </c>
      <c r="P65" s="336">
        <f t="shared" si="95"/>
        <v>8.2885694079358665E-3</v>
      </c>
      <c r="Q65" s="336">
        <f t="shared" si="95"/>
        <v>8.1505727171612922E-3</v>
      </c>
      <c r="R65" s="336">
        <f t="shared" si="95"/>
        <v>8.2312500954708889E-3</v>
      </c>
      <c r="S65" s="336">
        <f t="shared" si="95"/>
        <v>9.0633686265068451E-3</v>
      </c>
      <c r="T65" s="336">
        <f t="shared" si="95"/>
        <v>8.647353627316022E-3</v>
      </c>
      <c r="U65" s="336">
        <f t="shared" si="95"/>
        <v>8.5474804654929876E-3</v>
      </c>
      <c r="V65" s="336">
        <f t="shared" si="95"/>
        <v>7.6387440703991529E-3</v>
      </c>
      <c r="W65" s="336">
        <f t="shared" si="95"/>
        <v>8.3666615062746898E-3</v>
      </c>
      <c r="X65" s="336">
        <f t="shared" si="95"/>
        <v>9.2026733196011318E-3</v>
      </c>
      <c r="Y65" s="336">
        <f t="shared" si="95"/>
        <v>9.3329347648579853E-3</v>
      </c>
      <c r="Z65" s="336">
        <f t="shared" si="95"/>
        <v>9.4185197201655715E-3</v>
      </c>
      <c r="AA65" s="336">
        <f t="shared" si="95"/>
        <v>9.5093738919393971E-3</v>
      </c>
      <c r="AB65" s="336">
        <f t="shared" si="95"/>
        <v>9.5731354290193825E-3</v>
      </c>
      <c r="AC65" s="336">
        <f t="shared" si="95"/>
        <v>9.6461101298081098E-3</v>
      </c>
      <c r="AD65" s="336">
        <f t="shared" si="95"/>
        <v>9.7142203850312647E-3</v>
      </c>
      <c r="AE65" s="336">
        <f t="shared" ref="AE65:AL65" si="96">AE18/AE$49</f>
        <v>9.786600656165682E-3</v>
      </c>
      <c r="AF65" s="336">
        <f t="shared" si="96"/>
        <v>9.8583306496978686E-3</v>
      </c>
      <c r="AG65" s="336">
        <f t="shared" si="96"/>
        <v>9.9495521418570786E-3</v>
      </c>
      <c r="AH65" s="336">
        <f t="shared" si="96"/>
        <v>1.0035647237224166E-2</v>
      </c>
      <c r="AI65" s="336">
        <f t="shared" si="96"/>
        <v>1.0129404980045926E-2</v>
      </c>
      <c r="AJ65" s="336">
        <f t="shared" si="96"/>
        <v>1.0182335046125106E-2</v>
      </c>
      <c r="AK65" s="336">
        <f t="shared" si="96"/>
        <v>1.0256410419337029E-2</v>
      </c>
      <c r="AL65" s="336">
        <f t="shared" si="96"/>
        <v>1.0302322039771366E-2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1.629443057549454E-2</v>
      </c>
      <c r="N66" s="336">
        <f t="shared" si="97"/>
        <v>1.9714251109952213E-2</v>
      </c>
      <c r="O66" s="336">
        <f t="shared" si="97"/>
        <v>1.9187647920603068E-2</v>
      </c>
      <c r="P66" s="336">
        <f t="shared" si="97"/>
        <v>1.8392272490130944E-2</v>
      </c>
      <c r="Q66" s="336">
        <f t="shared" si="97"/>
        <v>1.9612069618698852E-2</v>
      </c>
      <c r="R66" s="336">
        <f t="shared" si="97"/>
        <v>2.0179284202572131E-2</v>
      </c>
      <c r="S66" s="336">
        <f t="shared" si="97"/>
        <v>2.0863334919150128E-2</v>
      </c>
      <c r="T66" s="336">
        <f t="shared" si="97"/>
        <v>1.907101162598001E-2</v>
      </c>
      <c r="U66" s="336">
        <f t="shared" si="97"/>
        <v>2.0602043121050514E-2</v>
      </c>
      <c r="V66" s="336">
        <f t="shared" si="97"/>
        <v>2.0887155662638001E-2</v>
      </c>
      <c r="W66" s="336">
        <f t="shared" si="97"/>
        <v>2.0988419911088161E-2</v>
      </c>
      <c r="X66" s="336">
        <f t="shared" si="97"/>
        <v>1.9962748826248891E-2</v>
      </c>
      <c r="Y66" s="336">
        <f t="shared" si="97"/>
        <v>2.0519039191739735E-2</v>
      </c>
      <c r="Z66" s="336">
        <f t="shared" si="97"/>
        <v>2.0883467908922749E-2</v>
      </c>
      <c r="AA66" s="336">
        <f t="shared" si="97"/>
        <v>2.111044496549631E-2</v>
      </c>
      <c r="AB66" s="336">
        <f t="shared" si="97"/>
        <v>2.1316753615224483E-2</v>
      </c>
      <c r="AC66" s="336">
        <f t="shared" si="97"/>
        <v>2.1519947276008554E-2</v>
      </c>
      <c r="AD66" s="336">
        <f t="shared" si="97"/>
        <v>2.1723317857206742E-2</v>
      </c>
      <c r="AE66" s="336">
        <f t="shared" ref="AE66:AL66" si="98">AE19/AE$49</f>
        <v>2.1929276833827231E-2</v>
      </c>
      <c r="AF66" s="336">
        <f t="shared" si="98"/>
        <v>2.2142231530638188E-2</v>
      </c>
      <c r="AG66" s="336">
        <f t="shared" si="98"/>
        <v>2.2352547573744243E-2</v>
      </c>
      <c r="AH66" s="336">
        <f t="shared" si="98"/>
        <v>2.2563353216492166E-2</v>
      </c>
      <c r="AI66" s="336">
        <f t="shared" si="98"/>
        <v>2.2864256761400564E-2</v>
      </c>
      <c r="AJ66" s="336">
        <f t="shared" si="98"/>
        <v>2.3167349062093719E-2</v>
      </c>
      <c r="AK66" s="336">
        <f t="shared" si="98"/>
        <v>2.3436538729967638E-2</v>
      </c>
      <c r="AL66" s="336">
        <f t="shared" si="98"/>
        <v>2.3657080132907023E-2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6.1234812508668093E-2</v>
      </c>
      <c r="N67" s="336">
        <f t="shared" si="99"/>
        <v>5.6605696350602454E-2</v>
      </c>
      <c r="O67" s="336">
        <f t="shared" si="99"/>
        <v>5.8196737439072645E-2</v>
      </c>
      <c r="P67" s="336">
        <f t="shared" si="99"/>
        <v>5.9532135064701917E-2</v>
      </c>
      <c r="Q67" s="336">
        <f t="shared" si="99"/>
        <v>6.0690586070165135E-2</v>
      </c>
      <c r="R67" s="336">
        <f t="shared" si="99"/>
        <v>6.0797318417387072E-2</v>
      </c>
      <c r="S67" s="336">
        <f t="shared" si="99"/>
        <v>6.0374523704819223E-2</v>
      </c>
      <c r="T67" s="336">
        <f t="shared" si="99"/>
        <v>6.0231059507186227E-2</v>
      </c>
      <c r="U67" s="336">
        <f t="shared" si="99"/>
        <v>6.0713505115126756E-2</v>
      </c>
      <c r="V67" s="336">
        <f t="shared" si="99"/>
        <v>6.0773659109935617E-2</v>
      </c>
      <c r="W67" s="336">
        <f t="shared" si="99"/>
        <v>6.4221300523486471E-2</v>
      </c>
      <c r="X67" s="336">
        <f t="shared" si="99"/>
        <v>6.0388382381575144E-2</v>
      </c>
      <c r="Y67" s="336">
        <f t="shared" si="99"/>
        <v>6.0331286302928375E-2</v>
      </c>
      <c r="Z67" s="336">
        <f t="shared" si="99"/>
        <v>6.0269436470051424E-2</v>
      </c>
      <c r="AA67" s="336">
        <f t="shared" si="99"/>
        <v>6.0240797394361854E-2</v>
      </c>
      <c r="AB67" s="336">
        <f t="shared" si="99"/>
        <v>6.0204482838123137E-2</v>
      </c>
      <c r="AC67" s="336">
        <f t="shared" si="99"/>
        <v>6.0153127845487937E-2</v>
      </c>
      <c r="AD67" s="336">
        <f t="shared" si="99"/>
        <v>6.0088380884052189E-2</v>
      </c>
      <c r="AE67" s="336">
        <f t="shared" ref="AE67:AL67" si="100">AE20/AE$49</f>
        <v>6.0036480391671712E-2</v>
      </c>
      <c r="AF67" s="336">
        <f t="shared" si="100"/>
        <v>6.0000117961252195E-2</v>
      </c>
      <c r="AG67" s="336">
        <f t="shared" si="100"/>
        <v>5.9970049969348488E-2</v>
      </c>
      <c r="AH67" s="336">
        <f t="shared" si="100"/>
        <v>5.9942251021073971E-2</v>
      </c>
      <c r="AI67" s="336">
        <f t="shared" si="100"/>
        <v>5.9900007120949145E-2</v>
      </c>
      <c r="AJ67" s="336">
        <f t="shared" si="100"/>
        <v>5.9844460942200917E-2</v>
      </c>
      <c r="AK67" s="336">
        <f t="shared" si="100"/>
        <v>5.9799246850711987E-2</v>
      </c>
      <c r="AL67" s="336">
        <f t="shared" si="100"/>
        <v>5.9726500143064305E-2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0.11892420362961544</v>
      </c>
      <c r="N69" s="337">
        <f t="shared" si="101"/>
        <v>0.11190959242700085</v>
      </c>
      <c r="O69" s="337">
        <f t="shared" si="101"/>
        <v>0.11324724892440322</v>
      </c>
      <c r="P69" s="337">
        <f t="shared" si="101"/>
        <v>0.11415453541737254</v>
      </c>
      <c r="Q69" s="337">
        <f t="shared" si="101"/>
        <v>0.11312913270137578</v>
      </c>
      <c r="R69" s="337">
        <f t="shared" si="101"/>
        <v>0.11024738516532395</v>
      </c>
      <c r="S69" s="337">
        <f t="shared" si="101"/>
        <v>0.10466531909149893</v>
      </c>
      <c r="T69" s="337">
        <f t="shared" si="101"/>
        <v>0.10600474714448427</v>
      </c>
      <c r="U69" s="337">
        <f t="shared" si="101"/>
        <v>0.10424253595602849</v>
      </c>
      <c r="V69" s="337">
        <f t="shared" si="101"/>
        <v>0.10067338500282826</v>
      </c>
      <c r="W69" s="337">
        <f t="shared" si="101"/>
        <v>0.106192195454758</v>
      </c>
      <c r="X69" s="337">
        <f t="shared" si="101"/>
        <v>0.10204999395859629</v>
      </c>
      <c r="Y69" s="337">
        <f t="shared" si="101"/>
        <v>0.10073594045702443</v>
      </c>
      <c r="Z69" s="337">
        <f t="shared" si="101"/>
        <v>9.9317943043713913E-2</v>
      </c>
      <c r="AA69" s="337">
        <f t="shared" si="101"/>
        <v>9.7901587961466335E-2</v>
      </c>
      <c r="AB69" s="337">
        <f t="shared" si="101"/>
        <v>9.648893839011545E-2</v>
      </c>
      <c r="AC69" s="337">
        <f t="shared" si="101"/>
        <v>9.5146340013335481E-2</v>
      </c>
      <c r="AD69" s="337">
        <f t="shared" si="101"/>
        <v>9.3983195691857341E-2</v>
      </c>
      <c r="AE69" s="337">
        <f t="shared" ref="AE69:AL69" si="102">AE22/AE$49</f>
        <v>9.2788204480952707E-2</v>
      </c>
      <c r="AF69" s="337">
        <f t="shared" si="102"/>
        <v>9.1543440877242838E-2</v>
      </c>
      <c r="AG69" s="337">
        <f t="shared" si="102"/>
        <v>9.0185272789288659E-2</v>
      </c>
      <c r="AH69" s="337">
        <f t="shared" si="102"/>
        <v>8.8940567720605768E-2</v>
      </c>
      <c r="AI69" s="337">
        <f t="shared" si="102"/>
        <v>8.7696887001959781E-2</v>
      </c>
      <c r="AJ69" s="337">
        <f t="shared" si="102"/>
        <v>8.6450165932523124E-2</v>
      </c>
      <c r="AK69" s="337">
        <f t="shared" si="102"/>
        <v>8.5475870746191757E-2</v>
      </c>
      <c r="AL69" s="337">
        <f t="shared" si="102"/>
        <v>8.5553326670422189E-2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9.1042216181480229E-2</v>
      </c>
      <c r="N70" s="336">
        <f t="shared" si="103"/>
        <v>8.849845238738413E-2</v>
      </c>
      <c r="O70" s="336">
        <f t="shared" si="103"/>
        <v>9.0204489604371649E-2</v>
      </c>
      <c r="P70" s="336">
        <f t="shared" si="103"/>
        <v>8.9658035025472149E-2</v>
      </c>
      <c r="Q70" s="336">
        <f t="shared" si="103"/>
        <v>8.9383444280742061E-2</v>
      </c>
      <c r="R70" s="336">
        <f t="shared" si="103"/>
        <v>8.9166012175511275E-2</v>
      </c>
      <c r="S70" s="336">
        <f t="shared" si="103"/>
        <v>8.5214261532327099E-2</v>
      </c>
      <c r="T70" s="336">
        <f t="shared" si="103"/>
        <v>8.5808480111545155E-2</v>
      </c>
      <c r="U70" s="336">
        <f t="shared" si="103"/>
        <v>8.401400361806087E-2</v>
      </c>
      <c r="V70" s="336">
        <f t="shared" si="103"/>
        <v>8.1927836435721824E-2</v>
      </c>
      <c r="W70" s="336">
        <f t="shared" si="103"/>
        <v>8.7611317096943142E-2</v>
      </c>
      <c r="X70" s="336">
        <f t="shared" si="103"/>
        <v>8.1185230565775271E-2</v>
      </c>
      <c r="Y70" s="336">
        <f t="shared" si="103"/>
        <v>8.0341479492077456E-2</v>
      </c>
      <c r="Z70" s="336">
        <f t="shared" si="103"/>
        <v>7.9423154326409701E-2</v>
      </c>
      <c r="AA70" s="336">
        <f t="shared" si="103"/>
        <v>7.8525808478104087E-2</v>
      </c>
      <c r="AB70" s="336">
        <f t="shared" si="103"/>
        <v>7.7614535507728691E-2</v>
      </c>
      <c r="AC70" s="336">
        <f t="shared" si="103"/>
        <v>7.6662309589960606E-2</v>
      </c>
      <c r="AD70" s="336">
        <f t="shared" si="103"/>
        <v>7.5730741543416039E-2</v>
      </c>
      <c r="AE70" s="336">
        <f t="shared" ref="AE70:AL70" si="104">AE23/AE$49</f>
        <v>7.4887984769113472E-2</v>
      </c>
      <c r="AF70" s="336">
        <f t="shared" si="104"/>
        <v>7.4026787438427638E-2</v>
      </c>
      <c r="AG70" s="336">
        <f t="shared" si="104"/>
        <v>7.31817925027273E-2</v>
      </c>
      <c r="AH70" s="336">
        <f t="shared" si="104"/>
        <v>7.2388176556253056E-2</v>
      </c>
      <c r="AI70" s="336">
        <f t="shared" si="104"/>
        <v>7.1651990085747061E-2</v>
      </c>
      <c r="AJ70" s="336">
        <f t="shared" si="104"/>
        <v>7.0892513673829483E-2</v>
      </c>
      <c r="AK70" s="336">
        <f t="shared" si="104"/>
        <v>7.0104336294653694E-2</v>
      </c>
      <c r="AL70" s="336">
        <f t="shared" si="104"/>
        <v>6.9262131103743338E-2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2.7881987448135217E-2</v>
      </c>
      <c r="N71" s="336">
        <f t="shared" si="105"/>
        <v>2.3411140039616713E-2</v>
      </c>
      <c r="O71" s="336">
        <f t="shared" si="105"/>
        <v>2.3042759320031567E-2</v>
      </c>
      <c r="P71" s="336">
        <f t="shared" si="105"/>
        <v>2.4496500391900398E-2</v>
      </c>
      <c r="Q71" s="336">
        <f t="shared" si="105"/>
        <v>2.3745688420633709E-2</v>
      </c>
      <c r="R71" s="336">
        <f t="shared" si="105"/>
        <v>2.1081372989812681E-2</v>
      </c>
      <c r="S71" s="336">
        <f t="shared" si="105"/>
        <v>1.9451057559171831E-2</v>
      </c>
      <c r="T71" s="336">
        <f t="shared" si="105"/>
        <v>2.0196267032939103E-2</v>
      </c>
      <c r="U71" s="336">
        <f t="shared" si="105"/>
        <v>2.0228532337967609E-2</v>
      </c>
      <c r="V71" s="336">
        <f t="shared" si="105"/>
        <v>1.8745548567106439E-2</v>
      </c>
      <c r="W71" s="336">
        <f t="shared" si="105"/>
        <v>1.8580878357814842E-2</v>
      </c>
      <c r="X71" s="336">
        <f t="shared" si="105"/>
        <v>2.0864763392821027E-2</v>
      </c>
      <c r="Y71" s="336">
        <f t="shared" si="105"/>
        <v>2.0394460964946976E-2</v>
      </c>
      <c r="Z71" s="336">
        <f t="shared" si="105"/>
        <v>1.9894788717304213E-2</v>
      </c>
      <c r="AA71" s="336">
        <f t="shared" si="105"/>
        <v>1.9375779483362242E-2</v>
      </c>
      <c r="AB71" s="336">
        <f t="shared" si="105"/>
        <v>1.8874402882386759E-2</v>
      </c>
      <c r="AC71" s="336">
        <f t="shared" si="105"/>
        <v>1.8484030423374861E-2</v>
      </c>
      <c r="AD71" s="336">
        <f t="shared" si="105"/>
        <v>1.8252454148441306E-2</v>
      </c>
      <c r="AE71" s="336">
        <f t="shared" ref="AE71:AL71" si="106">AE24/AE$49</f>
        <v>1.7900219711839242E-2</v>
      </c>
      <c r="AF71" s="336">
        <f t="shared" si="106"/>
        <v>1.7516653438815189E-2</v>
      </c>
      <c r="AG71" s="336">
        <f t="shared" si="106"/>
        <v>1.7003480286561363E-2</v>
      </c>
      <c r="AH71" s="336">
        <f t="shared" si="106"/>
        <v>1.6552391164352712E-2</v>
      </c>
      <c r="AI71" s="336">
        <f t="shared" si="106"/>
        <v>1.604489691621272E-2</v>
      </c>
      <c r="AJ71" s="336">
        <f t="shared" si="106"/>
        <v>1.5557652258693641E-2</v>
      </c>
      <c r="AK71" s="336">
        <f t="shared" si="106"/>
        <v>1.537153445153806E-2</v>
      </c>
      <c r="AL71" s="336">
        <f t="shared" si="106"/>
        <v>1.6291195566678844E-2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0.11463178652491521</v>
      </c>
      <c r="N73" s="337">
        <f t="shared" si="107"/>
        <v>0.11826857216291876</v>
      </c>
      <c r="O73" s="337">
        <f t="shared" si="107"/>
        <v>0.11137367262875418</v>
      </c>
      <c r="P73" s="337">
        <f t="shared" si="107"/>
        <v>0.11006137273910055</v>
      </c>
      <c r="Q73" s="337">
        <f t="shared" si="107"/>
        <v>0.11253908538335528</v>
      </c>
      <c r="R73" s="337">
        <f t="shared" si="107"/>
        <v>0.11306417281187764</v>
      </c>
      <c r="S73" s="337">
        <f t="shared" si="107"/>
        <v>0.10883707785954749</v>
      </c>
      <c r="T73" s="337">
        <f t="shared" si="107"/>
        <v>0.11033099573434638</v>
      </c>
      <c r="U73" s="337">
        <f t="shared" si="107"/>
        <v>0.10648157902272168</v>
      </c>
      <c r="V73" s="337">
        <f t="shared" si="107"/>
        <v>0.10862386836432532</v>
      </c>
      <c r="W73" s="337">
        <f t="shared" si="107"/>
        <v>9.8738207623112542E-2</v>
      </c>
      <c r="X73" s="337">
        <f t="shared" si="107"/>
        <v>9.9870342362760073E-2</v>
      </c>
      <c r="Y73" s="337">
        <f t="shared" si="107"/>
        <v>9.9113249108264773E-2</v>
      </c>
      <c r="Z73" s="337">
        <f t="shared" si="107"/>
        <v>9.8484225262323907E-2</v>
      </c>
      <c r="AA73" s="337">
        <f t="shared" si="107"/>
        <v>9.7825679559778E-2</v>
      </c>
      <c r="AB73" s="337">
        <f t="shared" si="107"/>
        <v>9.7126123723659877E-2</v>
      </c>
      <c r="AC73" s="337">
        <f t="shared" si="107"/>
        <v>9.6500653485625698E-2</v>
      </c>
      <c r="AD73" s="337">
        <f t="shared" si="107"/>
        <v>9.5892515589281357E-2</v>
      </c>
      <c r="AE73" s="337">
        <f t="shared" ref="AE73:AL73" si="108">AE26/AE$49</f>
        <v>9.526318881405324E-2</v>
      </c>
      <c r="AF73" s="337">
        <f t="shared" si="108"/>
        <v>9.4644033870353514E-2</v>
      </c>
      <c r="AG73" s="337">
        <f t="shared" si="108"/>
        <v>9.4015823543824956E-2</v>
      </c>
      <c r="AH73" s="337">
        <f t="shared" si="108"/>
        <v>9.3383508813486088E-2</v>
      </c>
      <c r="AI73" s="337">
        <f t="shared" si="108"/>
        <v>9.2743992669384642E-2</v>
      </c>
      <c r="AJ73" s="337">
        <f t="shared" si="108"/>
        <v>9.2082239032069746E-2</v>
      </c>
      <c r="AK73" s="337">
        <f t="shared" si="108"/>
        <v>9.1384452933723964E-2</v>
      </c>
      <c r="AL73" s="337">
        <f t="shared" si="108"/>
        <v>9.0510552809768802E-2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1.6358709548331109E-2</v>
      </c>
      <c r="N74" s="336">
        <f t="shared" si="109"/>
        <v>1.5317121666238038E-2</v>
      </c>
      <c r="O74" s="336">
        <f t="shared" si="109"/>
        <v>1.4622156970063914E-2</v>
      </c>
      <c r="P74" s="336">
        <f t="shared" si="109"/>
        <v>1.4245371236475542E-2</v>
      </c>
      <c r="Q74" s="336">
        <f t="shared" si="109"/>
        <v>1.4547195907505547E-2</v>
      </c>
      <c r="R74" s="336">
        <f t="shared" si="109"/>
        <v>1.3776876342969022E-2</v>
      </c>
      <c r="S74" s="336">
        <f t="shared" si="109"/>
        <v>1.4456694676286932E-2</v>
      </c>
      <c r="T74" s="336">
        <f t="shared" si="109"/>
        <v>1.4225833136749267E-2</v>
      </c>
      <c r="U74" s="336">
        <f t="shared" si="109"/>
        <v>1.3992726313939757E-2</v>
      </c>
      <c r="V74" s="336">
        <f t="shared" si="109"/>
        <v>1.2921678675079181E-2</v>
      </c>
      <c r="W74" s="336">
        <f t="shared" si="109"/>
        <v>1.4111457406382758E-2</v>
      </c>
      <c r="X74" s="336">
        <f t="shared" si="109"/>
        <v>1.346347754117269E-2</v>
      </c>
      <c r="Y74" s="336">
        <f t="shared" si="109"/>
        <v>1.3483682971937905E-2</v>
      </c>
      <c r="Z74" s="336">
        <f t="shared" si="109"/>
        <v>1.3573645459378773E-2</v>
      </c>
      <c r="AA74" s="336">
        <f t="shared" si="109"/>
        <v>1.3634355188949544E-2</v>
      </c>
      <c r="AB74" s="336">
        <f t="shared" si="109"/>
        <v>1.3668691377930451E-2</v>
      </c>
      <c r="AC74" s="336">
        <f t="shared" si="109"/>
        <v>1.3700098509785293E-2</v>
      </c>
      <c r="AD74" s="336">
        <f t="shared" si="109"/>
        <v>1.3733199006896043E-2</v>
      </c>
      <c r="AE74" s="336">
        <f t="shared" ref="AE74:AL74" si="110">AE27/AE$49</f>
        <v>1.3769069962989558E-2</v>
      </c>
      <c r="AF74" s="336">
        <f t="shared" si="110"/>
        <v>1.3798432593236104E-2</v>
      </c>
      <c r="AG74" s="336">
        <f t="shared" si="110"/>
        <v>1.3846132175338614E-2</v>
      </c>
      <c r="AH74" s="336">
        <f t="shared" si="110"/>
        <v>1.3894650384471224E-2</v>
      </c>
      <c r="AI74" s="336">
        <f t="shared" si="110"/>
        <v>1.3959659191341378E-2</v>
      </c>
      <c r="AJ74" s="336">
        <f t="shared" si="110"/>
        <v>1.4023117117328647E-2</v>
      </c>
      <c r="AK74" s="336">
        <f t="shared" si="110"/>
        <v>1.4080999539185889E-2</v>
      </c>
      <c r="AL74" s="336">
        <f t="shared" si="110"/>
        <v>1.4134231541515734E-2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4.0281929543940345E-2</v>
      </c>
      <c r="N75" s="336">
        <f t="shared" si="111"/>
        <v>4.4966990038453558E-2</v>
      </c>
      <c r="O75" s="336">
        <f t="shared" si="111"/>
        <v>3.9501267066277941E-2</v>
      </c>
      <c r="P75" s="336">
        <f t="shared" si="111"/>
        <v>4.0416301525508708E-2</v>
      </c>
      <c r="Q75" s="336">
        <f t="shared" si="111"/>
        <v>4.0396133822497793E-2</v>
      </c>
      <c r="R75" s="336">
        <f t="shared" si="111"/>
        <v>4.3484512859340498E-2</v>
      </c>
      <c r="S75" s="336">
        <f t="shared" si="111"/>
        <v>4.0552611330100401E-2</v>
      </c>
      <c r="T75" s="336">
        <f t="shared" si="111"/>
        <v>3.9087130314352708E-2</v>
      </c>
      <c r="U75" s="336">
        <f t="shared" si="111"/>
        <v>3.9886420663031892E-2</v>
      </c>
      <c r="V75" s="336">
        <f t="shared" si="111"/>
        <v>4.0849289191171229E-2</v>
      </c>
      <c r="W75" s="336">
        <f t="shared" si="111"/>
        <v>3.6840789130463701E-2</v>
      </c>
      <c r="X75" s="336">
        <f t="shared" si="111"/>
        <v>3.6742803340276312E-2</v>
      </c>
      <c r="Y75" s="336">
        <f t="shared" si="111"/>
        <v>3.6322247744060572E-2</v>
      </c>
      <c r="Z75" s="336">
        <f t="shared" si="111"/>
        <v>3.5907972150344317E-2</v>
      </c>
      <c r="AA75" s="336">
        <f t="shared" si="111"/>
        <v>3.5512352037661524E-2</v>
      </c>
      <c r="AB75" s="336">
        <f t="shared" si="111"/>
        <v>3.5125281995108941E-2</v>
      </c>
      <c r="AC75" s="336">
        <f t="shared" si="111"/>
        <v>3.4792263264585836E-2</v>
      </c>
      <c r="AD75" s="336">
        <f t="shared" si="111"/>
        <v>3.4484507315444599E-2</v>
      </c>
      <c r="AE75" s="336">
        <f t="shared" ref="AE75:AL75" si="112">AE28/AE$49</f>
        <v>3.4171324431166251E-2</v>
      </c>
      <c r="AF75" s="336">
        <f t="shared" si="112"/>
        <v>3.3871106437035899E-2</v>
      </c>
      <c r="AG75" s="336">
        <f t="shared" si="112"/>
        <v>3.3565201816520993E-2</v>
      </c>
      <c r="AH75" s="336">
        <f t="shared" si="112"/>
        <v>3.3259365381165813E-2</v>
      </c>
      <c r="AI75" s="336">
        <f t="shared" si="112"/>
        <v>3.2949119601669727E-2</v>
      </c>
      <c r="AJ75" s="336">
        <f t="shared" si="112"/>
        <v>3.2638963890139185E-2</v>
      </c>
      <c r="AK75" s="336">
        <f t="shared" si="112"/>
        <v>3.2317905794198507E-2</v>
      </c>
      <c r="AL75" s="336">
        <f t="shared" si="112"/>
        <v>3.2013991693672181E-2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3.6264164459343599E-2</v>
      </c>
      <c r="N76" s="336">
        <f t="shared" si="113"/>
        <v>3.7654504834254428E-2</v>
      </c>
      <c r="O76" s="336">
        <f t="shared" si="113"/>
        <v>3.5646406954911301E-2</v>
      </c>
      <c r="P76" s="336">
        <f t="shared" si="113"/>
        <v>3.5202204170532457E-2</v>
      </c>
      <c r="Q76" s="336">
        <f t="shared" si="113"/>
        <v>3.6965014824283576E-2</v>
      </c>
      <c r="R76" s="336">
        <f t="shared" si="113"/>
        <v>3.5951902262733815E-2</v>
      </c>
      <c r="S76" s="336">
        <f t="shared" si="113"/>
        <v>3.4070417023980969E-2</v>
      </c>
      <c r="T76" s="336">
        <f t="shared" si="113"/>
        <v>3.6261187589617078E-2</v>
      </c>
      <c r="U76" s="336">
        <f t="shared" si="113"/>
        <v>3.299659493837729E-2</v>
      </c>
      <c r="V76" s="336">
        <f t="shared" si="113"/>
        <v>3.6864944704483697E-2</v>
      </c>
      <c r="W76" s="336">
        <f t="shared" si="113"/>
        <v>3.0136792451262415E-2</v>
      </c>
      <c r="X76" s="336">
        <f t="shared" si="113"/>
        <v>3.1920665742227058E-2</v>
      </c>
      <c r="Y76" s="336">
        <f t="shared" si="113"/>
        <v>3.1643446404241368E-2</v>
      </c>
      <c r="Z76" s="336">
        <f t="shared" si="113"/>
        <v>3.1432130715576913E-2</v>
      </c>
      <c r="AA76" s="336">
        <f t="shared" si="113"/>
        <v>3.1224956814679565E-2</v>
      </c>
      <c r="AB76" s="336">
        <f t="shared" si="113"/>
        <v>3.0994772164089381E-2</v>
      </c>
      <c r="AC76" s="336">
        <f t="shared" si="113"/>
        <v>3.0783443113033403E-2</v>
      </c>
      <c r="AD76" s="336">
        <f t="shared" si="113"/>
        <v>3.0576668137423293E-2</v>
      </c>
      <c r="AE76" s="336">
        <f t="shared" ref="AE76:AL76" si="114">AE29/AE$49</f>
        <v>3.0345556128469564E-2</v>
      </c>
      <c r="AF76" s="336">
        <f t="shared" si="114"/>
        <v>3.0126312579584053E-2</v>
      </c>
      <c r="AG76" s="336">
        <f t="shared" si="114"/>
        <v>2.9893999565572458E-2</v>
      </c>
      <c r="AH76" s="336">
        <f t="shared" si="114"/>
        <v>2.9652353663934108E-2</v>
      </c>
      <c r="AI76" s="336">
        <f t="shared" si="114"/>
        <v>2.9399710171515058E-2</v>
      </c>
      <c r="AJ76" s="336">
        <f t="shared" si="114"/>
        <v>2.9139576093010978E-2</v>
      </c>
      <c r="AK76" s="336">
        <f t="shared" si="114"/>
        <v>2.8875201027164364E-2</v>
      </c>
      <c r="AL76" s="336">
        <f t="shared" si="114"/>
        <v>2.8618685152243063E-2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2.1726982973300141E-2</v>
      </c>
      <c r="N77" s="336">
        <f t="shared" si="115"/>
        <v>2.0329955623972749E-2</v>
      </c>
      <c r="O77" s="336">
        <f t="shared" si="115"/>
        <v>2.1603841637501019E-2</v>
      </c>
      <c r="P77" s="336">
        <f t="shared" si="115"/>
        <v>2.0197495806583837E-2</v>
      </c>
      <c r="Q77" s="336">
        <f t="shared" si="115"/>
        <v>2.0630740829068378E-2</v>
      </c>
      <c r="R77" s="336">
        <f t="shared" si="115"/>
        <v>1.9850881346834309E-2</v>
      </c>
      <c r="S77" s="336">
        <f t="shared" si="115"/>
        <v>1.9757354829179185E-2</v>
      </c>
      <c r="T77" s="336">
        <f t="shared" si="115"/>
        <v>2.0756844693627322E-2</v>
      </c>
      <c r="U77" s="336">
        <f t="shared" si="115"/>
        <v>1.9605837107372726E-2</v>
      </c>
      <c r="V77" s="336">
        <f t="shared" si="115"/>
        <v>1.7987955793591207E-2</v>
      </c>
      <c r="W77" s="336">
        <f t="shared" si="115"/>
        <v>1.7649168635003657E-2</v>
      </c>
      <c r="X77" s="336">
        <f t="shared" si="115"/>
        <v>1.7743395739084029E-2</v>
      </c>
      <c r="Y77" s="336">
        <f t="shared" si="115"/>
        <v>1.7663871988024937E-2</v>
      </c>
      <c r="Z77" s="336">
        <f t="shared" si="115"/>
        <v>1.7570476937023894E-2</v>
      </c>
      <c r="AA77" s="336">
        <f t="shared" si="115"/>
        <v>1.7454015518487364E-2</v>
      </c>
      <c r="AB77" s="336">
        <f t="shared" si="115"/>
        <v>1.7337378186531107E-2</v>
      </c>
      <c r="AC77" s="336">
        <f t="shared" si="115"/>
        <v>1.7224848598221168E-2</v>
      </c>
      <c r="AD77" s="336">
        <f t="shared" si="115"/>
        <v>1.7098141129517432E-2</v>
      </c>
      <c r="AE77" s="336">
        <f t="shared" ref="AE77:AL77" si="116">AE30/AE$49</f>
        <v>1.6977238291427853E-2</v>
      </c>
      <c r="AF77" s="336">
        <f t="shared" si="116"/>
        <v>1.6848182260497471E-2</v>
      </c>
      <c r="AG77" s="336">
        <f t="shared" si="116"/>
        <v>1.6710489986392893E-2</v>
      </c>
      <c r="AH77" s="336">
        <f t="shared" si="116"/>
        <v>1.6577139383914946E-2</v>
      </c>
      <c r="AI77" s="336">
        <f t="shared" si="116"/>
        <v>1.6435503704858464E-2</v>
      </c>
      <c r="AJ77" s="336">
        <f t="shared" si="116"/>
        <v>1.6280581931590935E-2</v>
      </c>
      <c r="AK77" s="336">
        <f t="shared" si="116"/>
        <v>1.6110346573175203E-2</v>
      </c>
      <c r="AL77" s="336">
        <f t="shared" si="116"/>
        <v>1.5743644422337829E-2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9.2901785744627596E-2</v>
      </c>
      <c r="N79" s="337">
        <f t="shared" si="117"/>
        <v>8.8105685554731847E-2</v>
      </c>
      <c r="O79" s="337">
        <f t="shared" si="117"/>
        <v>9.0637842341154157E-2</v>
      </c>
      <c r="P79" s="337">
        <f t="shared" si="117"/>
        <v>9.380295093795786E-2</v>
      </c>
      <c r="Q79" s="337">
        <f t="shared" si="117"/>
        <v>9.4599205394608823E-2</v>
      </c>
      <c r="R79" s="337">
        <f t="shared" si="117"/>
        <v>9.2779905253584163E-2</v>
      </c>
      <c r="S79" s="337">
        <f t="shared" si="117"/>
        <v>9.2025203681880954E-2</v>
      </c>
      <c r="T79" s="337">
        <f t="shared" si="117"/>
        <v>9.0520616148280428E-2</v>
      </c>
      <c r="U79" s="337">
        <f t="shared" si="117"/>
        <v>8.9867179170090225E-2</v>
      </c>
      <c r="V79" s="337">
        <f t="shared" si="117"/>
        <v>9.194458193265044E-2</v>
      </c>
      <c r="W79" s="337">
        <f t="shared" si="117"/>
        <v>8.7258089204173342E-2</v>
      </c>
      <c r="X79" s="337">
        <f t="shared" si="117"/>
        <v>8.9723538920599449E-2</v>
      </c>
      <c r="Y79" s="337">
        <f t="shared" si="117"/>
        <v>9.0307611384319725E-2</v>
      </c>
      <c r="Z79" s="337">
        <f t="shared" si="117"/>
        <v>9.0710309234626849E-2</v>
      </c>
      <c r="AA79" s="337">
        <f t="shared" si="117"/>
        <v>9.1128551933569876E-2</v>
      </c>
      <c r="AB79" s="337">
        <f t="shared" si="117"/>
        <v>9.1626614772276072E-2</v>
      </c>
      <c r="AC79" s="337">
        <f t="shared" si="117"/>
        <v>9.2059147972169658E-2</v>
      </c>
      <c r="AD79" s="337">
        <f t="shared" si="117"/>
        <v>9.2451851687413697E-2</v>
      </c>
      <c r="AE79" s="337">
        <f t="shared" ref="AE79:AL79" si="118">AE32/AE$49</f>
        <v>9.295353868482796E-2</v>
      </c>
      <c r="AF79" s="337">
        <f t="shared" si="118"/>
        <v>9.3457948626774104E-2</v>
      </c>
      <c r="AG79" s="337">
        <f t="shared" si="118"/>
        <v>9.3957752521305143E-2</v>
      </c>
      <c r="AH79" s="337">
        <f t="shared" si="118"/>
        <v>9.4448640485228622E-2</v>
      </c>
      <c r="AI79" s="337">
        <f t="shared" si="118"/>
        <v>9.485620739396497E-2</v>
      </c>
      <c r="AJ79" s="337">
        <f t="shared" si="118"/>
        <v>9.5273901326042493E-2</v>
      </c>
      <c r="AK79" s="337">
        <f t="shared" si="118"/>
        <v>9.5668750892412738E-2</v>
      </c>
      <c r="AL79" s="337">
        <f t="shared" si="118"/>
        <v>9.6011199349624501E-2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6.8258251644367843E-2</v>
      </c>
      <c r="N80" s="336">
        <f t="shared" si="119"/>
        <v>6.3463866886304746E-2</v>
      </c>
      <c r="O80" s="336">
        <f t="shared" si="119"/>
        <v>6.7852724789809471E-2</v>
      </c>
      <c r="P80" s="336">
        <f t="shared" si="119"/>
        <v>6.8886028697754967E-2</v>
      </c>
      <c r="Q80" s="336">
        <f t="shared" si="119"/>
        <v>6.9857055123337564E-2</v>
      </c>
      <c r="R80" s="336">
        <f t="shared" si="119"/>
        <v>7.039854803556958E-2</v>
      </c>
      <c r="S80" s="336">
        <f t="shared" si="119"/>
        <v>6.9511688384559386E-2</v>
      </c>
      <c r="T80" s="336">
        <f t="shared" si="119"/>
        <v>6.7657560535624911E-2</v>
      </c>
      <c r="U80" s="336">
        <f t="shared" si="119"/>
        <v>6.6893216700197086E-2</v>
      </c>
      <c r="V80" s="336">
        <f t="shared" si="119"/>
        <v>6.8524113816213386E-2</v>
      </c>
      <c r="W80" s="336">
        <f t="shared" si="119"/>
        <v>6.6117107557198351E-2</v>
      </c>
      <c r="X80" s="336">
        <f t="shared" si="119"/>
        <v>6.8421117837539902E-2</v>
      </c>
      <c r="Y80" s="336">
        <f t="shared" si="119"/>
        <v>6.875214330611229E-2</v>
      </c>
      <c r="Z80" s="336">
        <f t="shared" si="119"/>
        <v>6.8993349190538122E-2</v>
      </c>
      <c r="AA80" s="336">
        <f t="shared" si="119"/>
        <v>6.9283308910537605E-2</v>
      </c>
      <c r="AB80" s="336">
        <f t="shared" si="119"/>
        <v>6.9679185923204753E-2</v>
      </c>
      <c r="AC80" s="336">
        <f t="shared" si="119"/>
        <v>7.0006137722238571E-2</v>
      </c>
      <c r="AD80" s="336">
        <f t="shared" si="119"/>
        <v>7.029500362602556E-2</v>
      </c>
      <c r="AE80" s="336">
        <f t="shared" ref="AE80:AL80" si="120">AE33/AE$49</f>
        <v>7.0695034953554559E-2</v>
      </c>
      <c r="AF80" s="336">
        <f t="shared" si="120"/>
        <v>7.1102236389346901E-2</v>
      </c>
      <c r="AG80" s="336">
        <f t="shared" si="120"/>
        <v>7.1500247768400374E-2</v>
      </c>
      <c r="AH80" s="336">
        <f t="shared" si="120"/>
        <v>7.1886878749978594E-2</v>
      </c>
      <c r="AI80" s="336">
        <f t="shared" si="120"/>
        <v>7.2186288968109427E-2</v>
      </c>
      <c r="AJ80" s="336">
        <f t="shared" si="120"/>
        <v>7.2502618769439767E-2</v>
      </c>
      <c r="AK80" s="336">
        <f t="shared" si="120"/>
        <v>7.2830416863156E-2</v>
      </c>
      <c r="AL80" s="336">
        <f t="shared" si="120"/>
        <v>7.317903913341206E-2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2.3185667916087487E-2</v>
      </c>
      <c r="N81" s="336">
        <f t="shared" si="121"/>
        <v>2.3632116239840139E-2</v>
      </c>
      <c r="O81" s="336">
        <f t="shared" si="121"/>
        <v>2.1794479907115562E-2</v>
      </c>
      <c r="P81" s="336">
        <f t="shared" si="121"/>
        <v>2.4091927359284143E-2</v>
      </c>
      <c r="Q81" s="336">
        <f t="shared" si="121"/>
        <v>2.3828524112302563E-2</v>
      </c>
      <c r="R81" s="336">
        <f t="shared" si="121"/>
        <v>2.1478265844549999E-2</v>
      </c>
      <c r="S81" s="336">
        <f t="shared" si="121"/>
        <v>2.1753363004490305E-2</v>
      </c>
      <c r="T81" s="336">
        <f t="shared" si="121"/>
        <v>2.2043272629207935E-2</v>
      </c>
      <c r="U81" s="336">
        <f t="shared" si="121"/>
        <v>2.2139597034436669E-2</v>
      </c>
      <c r="V81" s="336">
        <f t="shared" si="121"/>
        <v>2.2727304581151388E-2</v>
      </c>
      <c r="W81" s="336">
        <f t="shared" si="121"/>
        <v>2.0214397671499424E-2</v>
      </c>
      <c r="X81" s="336">
        <f t="shared" si="121"/>
        <v>2.0603474776826513E-2</v>
      </c>
      <c r="Y81" s="336">
        <f t="shared" si="121"/>
        <v>2.085330893470045E-2</v>
      </c>
      <c r="Z81" s="336">
        <f t="shared" si="121"/>
        <v>2.1013663734468679E-2</v>
      </c>
      <c r="AA81" s="336">
        <f t="shared" si="121"/>
        <v>2.1141427083846823E-2</v>
      </c>
      <c r="AB81" s="336">
        <f t="shared" si="121"/>
        <v>2.1245174846161514E-2</v>
      </c>
      <c r="AC81" s="336">
        <f t="shared" si="121"/>
        <v>2.1351408827969758E-2</v>
      </c>
      <c r="AD81" s="336">
        <f t="shared" si="121"/>
        <v>2.1456078814095648E-2</v>
      </c>
      <c r="AE81" s="336">
        <f t="shared" ref="AE81:AL81" si="122">AE34/AE$49</f>
        <v>2.1557887356636281E-2</v>
      </c>
      <c r="AF81" s="336">
        <f t="shared" si="122"/>
        <v>2.1656281559658458E-2</v>
      </c>
      <c r="AG81" s="336">
        <f t="shared" si="122"/>
        <v>2.1758136527147472E-2</v>
      </c>
      <c r="AH81" s="336">
        <f t="shared" si="122"/>
        <v>2.186275468478701E-2</v>
      </c>
      <c r="AI81" s="336">
        <f t="shared" si="122"/>
        <v>2.1970588216217474E-2</v>
      </c>
      <c r="AJ81" s="336">
        <f t="shared" si="122"/>
        <v>2.2073805927337389E-2</v>
      </c>
      <c r="AK81" s="336">
        <f t="shared" si="122"/>
        <v>2.2141105679062748E-2</v>
      </c>
      <c r="AL81" s="336">
        <f t="shared" si="122"/>
        <v>2.2136952877963519E-2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1.4578661841722629E-3</v>
      </c>
      <c r="N82" s="336">
        <f t="shared" si="123"/>
        <v>1.0097024285869651E-3</v>
      </c>
      <c r="O82" s="336">
        <f t="shared" si="123"/>
        <v>9.9063764422911314E-4</v>
      </c>
      <c r="P82" s="336">
        <f t="shared" si="123"/>
        <v>8.2499488091875028E-4</v>
      </c>
      <c r="Q82" s="336">
        <f t="shared" si="123"/>
        <v>9.1362615896869331E-4</v>
      </c>
      <c r="R82" s="336">
        <f t="shared" si="123"/>
        <v>9.0309137346457737E-4</v>
      </c>
      <c r="S82" s="336">
        <f t="shared" si="123"/>
        <v>7.6015229283125268E-4</v>
      </c>
      <c r="T82" s="336">
        <f t="shared" si="123"/>
        <v>8.1978298344758814E-4</v>
      </c>
      <c r="U82" s="336">
        <f t="shared" si="123"/>
        <v>8.3436543545645399E-4</v>
      </c>
      <c r="V82" s="336">
        <f t="shared" si="123"/>
        <v>6.93163535285664E-4</v>
      </c>
      <c r="W82" s="336">
        <f t="shared" si="123"/>
        <v>9.2658397547556429E-4</v>
      </c>
      <c r="X82" s="336">
        <f t="shared" si="123"/>
        <v>6.9894630623303772E-4</v>
      </c>
      <c r="Y82" s="336">
        <f t="shared" si="123"/>
        <v>7.0215914350699171E-4</v>
      </c>
      <c r="Z82" s="336">
        <f t="shared" si="123"/>
        <v>7.0329630962005438E-4</v>
      </c>
      <c r="AA82" s="336">
        <f t="shared" si="123"/>
        <v>7.0381593918544014E-4</v>
      </c>
      <c r="AB82" s="336">
        <f t="shared" si="123"/>
        <v>7.0225400290981174E-4</v>
      </c>
      <c r="AC82" s="336">
        <f t="shared" si="123"/>
        <v>7.0160142196132357E-4</v>
      </c>
      <c r="AD82" s="336">
        <f t="shared" si="123"/>
        <v>7.0076924729247335E-4</v>
      </c>
      <c r="AE82" s="336">
        <f t="shared" ref="AE82:AL82" si="124">AE35/AE$49</f>
        <v>7.0061637463713277E-4</v>
      </c>
      <c r="AF82" s="336">
        <f t="shared" si="124"/>
        <v>6.9943067776874143E-4</v>
      </c>
      <c r="AG82" s="336">
        <f t="shared" si="124"/>
        <v>6.9936822575730393E-4</v>
      </c>
      <c r="AH82" s="336">
        <f t="shared" si="124"/>
        <v>6.9900705046301015E-4</v>
      </c>
      <c r="AI82" s="336">
        <f t="shared" si="124"/>
        <v>6.9933020963808008E-4</v>
      </c>
      <c r="AJ82" s="336">
        <f t="shared" si="124"/>
        <v>6.9747662926532099E-4</v>
      </c>
      <c r="AK82" s="336">
        <f t="shared" si="124"/>
        <v>6.9722835019398626E-4</v>
      </c>
      <c r="AL82" s="336">
        <f t="shared" si="124"/>
        <v>6.9520733824892376E-4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9.2112990809936929E-2</v>
      </c>
      <c r="N84" s="337">
        <f t="shared" si="125"/>
        <v>9.5432308118584594E-2</v>
      </c>
      <c r="O84" s="337">
        <f t="shared" si="125"/>
        <v>9.934327660635367E-2</v>
      </c>
      <c r="P84" s="337">
        <f t="shared" si="125"/>
        <v>9.669117530444421E-2</v>
      </c>
      <c r="Q84" s="337">
        <f t="shared" si="125"/>
        <v>9.2748486919416895E-2</v>
      </c>
      <c r="R84" s="337">
        <f t="shared" si="125"/>
        <v>9.3318215362488036E-2</v>
      </c>
      <c r="S84" s="337">
        <f t="shared" si="125"/>
        <v>9.7391558507657419E-2</v>
      </c>
      <c r="T84" s="337">
        <f t="shared" si="125"/>
        <v>9.4615519747809074E-2</v>
      </c>
      <c r="U84" s="337">
        <f t="shared" si="125"/>
        <v>9.0931309779107031E-2</v>
      </c>
      <c r="V84" s="337">
        <f t="shared" si="125"/>
        <v>8.5885622050551627E-2</v>
      </c>
      <c r="W84" s="337">
        <f t="shared" si="125"/>
        <v>8.7179887788077379E-2</v>
      </c>
      <c r="X84" s="337">
        <f t="shared" si="125"/>
        <v>8.6041529464979213E-2</v>
      </c>
      <c r="Y84" s="337">
        <f t="shared" si="125"/>
        <v>8.5652883740783198E-2</v>
      </c>
      <c r="Z84" s="337">
        <f t="shared" si="125"/>
        <v>8.5223319359943359E-2</v>
      </c>
      <c r="AA84" s="337">
        <f t="shared" si="125"/>
        <v>8.4858030790388506E-2</v>
      </c>
      <c r="AB84" s="337">
        <f t="shared" si="125"/>
        <v>8.4520003773525615E-2</v>
      </c>
      <c r="AC84" s="337">
        <f t="shared" si="125"/>
        <v>8.412381768363808E-2</v>
      </c>
      <c r="AD84" s="337">
        <f t="shared" si="125"/>
        <v>8.3676011443392331E-2</v>
      </c>
      <c r="AE84" s="337">
        <f t="shared" ref="AE84:AL84" si="126">AE37/AE$49</f>
        <v>8.320191014688684E-2</v>
      </c>
      <c r="AF84" s="337">
        <f t="shared" si="126"/>
        <v>8.2728722877493915E-2</v>
      </c>
      <c r="AG84" s="337">
        <f t="shared" si="126"/>
        <v>8.2234292667728401E-2</v>
      </c>
      <c r="AH84" s="337">
        <f t="shared" si="126"/>
        <v>8.1717026869189024E-2</v>
      </c>
      <c r="AI84" s="337">
        <f t="shared" si="126"/>
        <v>8.1206391311527751E-2</v>
      </c>
      <c r="AJ84" s="337">
        <f t="shared" si="126"/>
        <v>8.0658567952029789E-2</v>
      </c>
      <c r="AK84" s="337">
        <f t="shared" si="126"/>
        <v>8.0127258727205275E-2</v>
      </c>
      <c r="AL84" s="337">
        <f t="shared" si="126"/>
        <v>7.9525930703680692E-2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7.5861005237003634E-2</v>
      </c>
      <c r="N85" s="336">
        <f t="shared" si="127"/>
        <v>7.9968033861490831E-2</v>
      </c>
      <c r="O85" s="336">
        <f t="shared" si="127"/>
        <v>8.3697419502843928E-2</v>
      </c>
      <c r="P85" s="336">
        <f t="shared" si="127"/>
        <v>8.1052823413567746E-2</v>
      </c>
      <c r="Q85" s="336">
        <f t="shared" si="127"/>
        <v>7.8030780181530562E-2</v>
      </c>
      <c r="R85" s="336">
        <f t="shared" si="127"/>
        <v>7.7324003530645447E-2</v>
      </c>
      <c r="S85" s="336">
        <f t="shared" si="127"/>
        <v>8.2057606977152656E-2</v>
      </c>
      <c r="T85" s="336">
        <f t="shared" si="127"/>
        <v>7.8321839977188432E-2</v>
      </c>
      <c r="U85" s="336">
        <f t="shared" si="127"/>
        <v>7.4319855126826678E-2</v>
      </c>
      <c r="V85" s="336">
        <f t="shared" si="127"/>
        <v>6.9826137123622678E-2</v>
      </c>
      <c r="W85" s="336">
        <f t="shared" si="127"/>
        <v>7.028226191723036E-2</v>
      </c>
      <c r="X85" s="336">
        <f t="shared" si="127"/>
        <v>6.5788752644536264E-2</v>
      </c>
      <c r="Y85" s="336">
        <f t="shared" si="127"/>
        <v>6.523194736759122E-2</v>
      </c>
      <c r="Z85" s="336">
        <f t="shared" si="127"/>
        <v>6.4617336094736674E-2</v>
      </c>
      <c r="AA85" s="336">
        <f t="shared" si="127"/>
        <v>6.4069738072388416E-2</v>
      </c>
      <c r="AB85" s="336">
        <f t="shared" si="127"/>
        <v>6.3552953596776623E-2</v>
      </c>
      <c r="AC85" s="336">
        <f t="shared" si="127"/>
        <v>6.299215794159653E-2</v>
      </c>
      <c r="AD85" s="336">
        <f t="shared" si="127"/>
        <v>6.2376033246289202E-2</v>
      </c>
      <c r="AE85" s="336">
        <f t="shared" ref="AE85:AL85" si="128">AE38/AE$49</f>
        <v>6.1736413095422348E-2</v>
      </c>
      <c r="AF85" s="336">
        <f t="shared" si="128"/>
        <v>6.1093546279808876E-2</v>
      </c>
      <c r="AG85" s="336">
        <f t="shared" si="128"/>
        <v>6.0424017092182883E-2</v>
      </c>
      <c r="AH85" s="336">
        <f t="shared" si="128"/>
        <v>5.9734589800481151E-2</v>
      </c>
      <c r="AI85" s="336">
        <f t="shared" si="128"/>
        <v>5.9059459108515511E-2</v>
      </c>
      <c r="AJ85" s="336">
        <f t="shared" si="128"/>
        <v>5.8350771765517104E-2</v>
      </c>
      <c r="AK85" s="336">
        <f t="shared" si="128"/>
        <v>5.7661537191238461E-2</v>
      </c>
      <c r="AL85" s="336">
        <f t="shared" si="128"/>
        <v>5.6909905355976897E-2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1.6251985572933295E-2</v>
      </c>
      <c r="N86" s="336">
        <f t="shared" si="129"/>
        <v>1.5464274257093768E-2</v>
      </c>
      <c r="O86" s="336">
        <f t="shared" si="129"/>
        <v>1.5645857103509749E-2</v>
      </c>
      <c r="P86" s="336">
        <f t="shared" si="129"/>
        <v>1.5638351890876458E-2</v>
      </c>
      <c r="Q86" s="336">
        <f t="shared" si="129"/>
        <v>1.4717706737886327E-2</v>
      </c>
      <c r="R86" s="336">
        <f t="shared" si="129"/>
        <v>1.5994211831842593E-2</v>
      </c>
      <c r="S86" s="336">
        <f t="shared" si="129"/>
        <v>1.533395153050475E-2</v>
      </c>
      <c r="T86" s="336">
        <f t="shared" si="129"/>
        <v>1.6293679770620642E-2</v>
      </c>
      <c r="U86" s="336">
        <f t="shared" si="129"/>
        <v>1.6611454652280363E-2</v>
      </c>
      <c r="V86" s="336">
        <f t="shared" si="129"/>
        <v>1.6059484926928953E-2</v>
      </c>
      <c r="W86" s="336">
        <f t="shared" si="129"/>
        <v>1.6897625870847026E-2</v>
      </c>
      <c r="X86" s="336">
        <f t="shared" si="129"/>
        <v>2.0252776820442957E-2</v>
      </c>
      <c r="Y86" s="336">
        <f t="shared" si="129"/>
        <v>2.0420936373191978E-2</v>
      </c>
      <c r="Z86" s="336">
        <f t="shared" si="129"/>
        <v>2.0605983265206684E-2</v>
      </c>
      <c r="AA86" s="336">
        <f t="shared" si="129"/>
        <v>2.078829271800009E-2</v>
      </c>
      <c r="AB86" s="336">
        <f t="shared" si="129"/>
        <v>2.0967050176749012E-2</v>
      </c>
      <c r="AC86" s="336">
        <f t="shared" si="129"/>
        <v>2.1131659742041543E-2</v>
      </c>
      <c r="AD86" s="336">
        <f t="shared" si="129"/>
        <v>2.1299978197103137E-2</v>
      </c>
      <c r="AE86" s="336">
        <f t="shared" ref="AE86:AL86" si="130">AE39/AE$49</f>
        <v>2.1465497051464482E-2</v>
      </c>
      <c r="AF86" s="336">
        <f t="shared" si="130"/>
        <v>2.1635176597685043E-2</v>
      </c>
      <c r="AG86" s="336">
        <f t="shared" si="130"/>
        <v>2.1810275575545518E-2</v>
      </c>
      <c r="AH86" s="336">
        <f t="shared" si="130"/>
        <v>2.1982437068707873E-2</v>
      </c>
      <c r="AI86" s="336">
        <f t="shared" si="130"/>
        <v>2.2146932203012233E-2</v>
      </c>
      <c r="AJ86" s="336">
        <f t="shared" si="130"/>
        <v>2.2307796186512671E-2</v>
      </c>
      <c r="AK86" s="336">
        <f t="shared" si="130"/>
        <v>2.2465721535966807E-2</v>
      </c>
      <c r="AL86" s="336">
        <f t="shared" si="130"/>
        <v>2.2616025347703791E-2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5.9901597131808232E-2</v>
      </c>
      <c r="N88" s="337">
        <f t="shared" si="131"/>
        <v>6.2123847437396608E-2</v>
      </c>
      <c r="O88" s="337">
        <f t="shared" si="131"/>
        <v>5.7938473962231604E-2</v>
      </c>
      <c r="P88" s="337">
        <f t="shared" si="131"/>
        <v>5.7353500384400846E-2</v>
      </c>
      <c r="Q88" s="337">
        <f t="shared" si="131"/>
        <v>5.8313971973701771E-2</v>
      </c>
      <c r="R88" s="337">
        <f t="shared" si="131"/>
        <v>5.7453657997857108E-2</v>
      </c>
      <c r="S88" s="337">
        <f t="shared" si="131"/>
        <v>5.7701928639826372E-2</v>
      </c>
      <c r="T88" s="337">
        <f t="shared" si="131"/>
        <v>5.8333521888258993E-2</v>
      </c>
      <c r="U88" s="337">
        <f t="shared" si="131"/>
        <v>6.0075130267903475E-2</v>
      </c>
      <c r="V88" s="337">
        <f t="shared" si="131"/>
        <v>5.6546084003713019E-2</v>
      </c>
      <c r="W88" s="337">
        <f t="shared" si="131"/>
        <v>5.0818088701143981E-2</v>
      </c>
      <c r="X88" s="337">
        <f t="shared" si="131"/>
        <v>5.6650273427632632E-2</v>
      </c>
      <c r="Y88" s="337">
        <f t="shared" si="131"/>
        <v>5.6010602080203968E-2</v>
      </c>
      <c r="Z88" s="337">
        <f t="shared" si="131"/>
        <v>5.5638973571082037E-2</v>
      </c>
      <c r="AA88" s="337">
        <f t="shared" si="131"/>
        <v>5.5363022376524011E-2</v>
      </c>
      <c r="AB88" s="337">
        <f t="shared" si="131"/>
        <v>5.509242081238306E-2</v>
      </c>
      <c r="AC88" s="337">
        <f t="shared" si="131"/>
        <v>5.4810737749734786E-2</v>
      </c>
      <c r="AD88" s="337">
        <f t="shared" si="131"/>
        <v>5.4528657664513348E-2</v>
      </c>
      <c r="AE88" s="337">
        <f t="shared" ref="AE88:AL88" si="132">AE41/AE$49</f>
        <v>5.4220182391064013E-2</v>
      </c>
      <c r="AF88" s="337">
        <f t="shared" si="132"/>
        <v>5.3920722847553254E-2</v>
      </c>
      <c r="AG88" s="337">
        <f t="shared" si="132"/>
        <v>5.3639902702272549E-2</v>
      </c>
      <c r="AH88" s="337">
        <f t="shared" si="132"/>
        <v>5.3356531754276827E-2</v>
      </c>
      <c r="AI88" s="337">
        <f t="shared" si="132"/>
        <v>5.3063215783892843E-2</v>
      </c>
      <c r="AJ88" s="337">
        <f t="shared" si="132"/>
        <v>5.2819228752846295E-2</v>
      </c>
      <c r="AK88" s="337">
        <f t="shared" si="132"/>
        <v>5.2581186275005631E-2</v>
      </c>
      <c r="AL88" s="337">
        <f t="shared" si="132"/>
        <v>5.241439663024882E-2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2.661543293281329E-2</v>
      </c>
      <c r="N89" s="336">
        <f t="shared" si="133"/>
        <v>2.5190232642144088E-2</v>
      </c>
      <c r="O89" s="336">
        <f t="shared" si="133"/>
        <v>2.6020358427944184E-2</v>
      </c>
      <c r="P89" s="336">
        <f t="shared" si="133"/>
        <v>2.5556278472821589E-2</v>
      </c>
      <c r="Q89" s="336">
        <f t="shared" si="133"/>
        <v>2.5592620089994834E-2</v>
      </c>
      <c r="R89" s="336">
        <f t="shared" si="133"/>
        <v>2.5384595610172263E-2</v>
      </c>
      <c r="S89" s="336">
        <f t="shared" si="133"/>
        <v>2.4345038066845865E-2</v>
      </c>
      <c r="T89" s="336">
        <f t="shared" si="133"/>
        <v>2.5552905345443345E-2</v>
      </c>
      <c r="U89" s="336">
        <f t="shared" si="133"/>
        <v>2.5445276560132693E-2</v>
      </c>
      <c r="V89" s="336">
        <f t="shared" si="133"/>
        <v>2.3725749527648603E-2</v>
      </c>
      <c r="W89" s="336">
        <f t="shared" si="133"/>
        <v>2.1043616688755918E-2</v>
      </c>
      <c r="X89" s="336">
        <f t="shared" si="133"/>
        <v>2.5268905842306826E-2</v>
      </c>
      <c r="Y89" s="336">
        <f t="shared" si="133"/>
        <v>2.5046465760663095E-2</v>
      </c>
      <c r="Z89" s="336">
        <f t="shared" si="133"/>
        <v>2.4879034759123994E-2</v>
      </c>
      <c r="AA89" s="336">
        <f t="shared" si="133"/>
        <v>2.4730692731090069E-2</v>
      </c>
      <c r="AB89" s="336">
        <f t="shared" si="133"/>
        <v>2.4584880438286567E-2</v>
      </c>
      <c r="AC89" s="336">
        <f t="shared" si="133"/>
        <v>2.4412184962507109E-2</v>
      </c>
      <c r="AD89" s="336">
        <f t="shared" si="133"/>
        <v>2.4248566590329639E-2</v>
      </c>
      <c r="AE89" s="336">
        <f t="shared" ref="AE89:AL89" si="134">AE42/AE$49</f>
        <v>2.404132563950714E-2</v>
      </c>
      <c r="AF89" s="336">
        <f t="shared" si="134"/>
        <v>2.383634111189703E-2</v>
      </c>
      <c r="AG89" s="336">
        <f t="shared" si="134"/>
        <v>2.3646422290032408E-2</v>
      </c>
      <c r="AH89" s="336">
        <f t="shared" si="134"/>
        <v>2.3456788460272871E-2</v>
      </c>
      <c r="AI89" s="336">
        <f t="shared" si="134"/>
        <v>2.3266918998207549E-2</v>
      </c>
      <c r="AJ89" s="336">
        <f t="shared" si="134"/>
        <v>2.3125321971122468E-2</v>
      </c>
      <c r="AK89" s="336">
        <f t="shared" si="134"/>
        <v>2.2995348141690328E-2</v>
      </c>
      <c r="AL89" s="336">
        <f t="shared" si="134"/>
        <v>2.2936909984260415E-2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3.3286164198994939E-2</v>
      </c>
      <c r="N90" s="336">
        <f t="shared" si="135"/>
        <v>3.693361479525252E-2</v>
      </c>
      <c r="O90" s="336">
        <f t="shared" si="135"/>
        <v>3.1918115534287417E-2</v>
      </c>
      <c r="P90" s="336">
        <f t="shared" si="135"/>
        <v>3.1797221911579264E-2</v>
      </c>
      <c r="Q90" s="336">
        <f t="shared" si="135"/>
        <v>3.2721351883706937E-2</v>
      </c>
      <c r="R90" s="336">
        <f t="shared" si="135"/>
        <v>3.2069062387684845E-2</v>
      </c>
      <c r="S90" s="336">
        <f t="shared" si="135"/>
        <v>3.335689057298051E-2</v>
      </c>
      <c r="T90" s="336">
        <f t="shared" si="135"/>
        <v>3.2780616542815652E-2</v>
      </c>
      <c r="U90" s="336">
        <f t="shared" si="135"/>
        <v>3.4629853707770782E-2</v>
      </c>
      <c r="V90" s="336">
        <f t="shared" si="135"/>
        <v>3.282033447606441E-2</v>
      </c>
      <c r="W90" s="336">
        <f t="shared" si="135"/>
        <v>2.9774472012388056E-2</v>
      </c>
      <c r="X90" s="336">
        <f t="shared" si="135"/>
        <v>3.1381367585325802E-2</v>
      </c>
      <c r="Y90" s="336">
        <f t="shared" si="135"/>
        <v>3.0964136319540866E-2</v>
      </c>
      <c r="Z90" s="336">
        <f t="shared" si="135"/>
        <v>3.075993881195805E-2</v>
      </c>
      <c r="AA90" s="336">
        <f t="shared" si="135"/>
        <v>3.0632329645433942E-2</v>
      </c>
      <c r="AB90" s="336">
        <f t="shared" si="135"/>
        <v>3.05075403740965E-2</v>
      </c>
      <c r="AC90" s="336">
        <f t="shared" si="135"/>
        <v>3.0398552787227678E-2</v>
      </c>
      <c r="AD90" s="336">
        <f t="shared" si="135"/>
        <v>3.028009107418371E-2</v>
      </c>
      <c r="AE90" s="336">
        <f t="shared" ref="AE90:AL90" si="136">AE43/AE$49</f>
        <v>3.0178856751556873E-2</v>
      </c>
      <c r="AF90" s="336">
        <f t="shared" si="136"/>
        <v>3.0084381735656227E-2</v>
      </c>
      <c r="AG90" s="336">
        <f t="shared" si="136"/>
        <v>2.9993480412240134E-2</v>
      </c>
      <c r="AH90" s="336">
        <f t="shared" si="136"/>
        <v>2.989974329400396E-2</v>
      </c>
      <c r="AI90" s="336">
        <f t="shared" si="136"/>
        <v>2.9796296785685294E-2</v>
      </c>
      <c r="AJ90" s="336">
        <f t="shared" si="136"/>
        <v>2.9693906781723831E-2</v>
      </c>
      <c r="AK90" s="336">
        <f t="shared" si="136"/>
        <v>2.9585838133315296E-2</v>
      </c>
      <c r="AL90" s="336">
        <f t="shared" si="136"/>
        <v>2.9477486645988413E-2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0.12385041675059238</v>
      </c>
      <c r="N92" s="337">
        <f t="shared" si="137"/>
        <v>0.11410817568322679</v>
      </c>
      <c r="O92" s="337">
        <f t="shared" si="137"/>
        <v>0.11561885408546597</v>
      </c>
      <c r="P92" s="337">
        <f t="shared" si="137"/>
        <v>0.11067110707652399</v>
      </c>
      <c r="Q92" s="337">
        <f t="shared" si="137"/>
        <v>0.11214575341501475</v>
      </c>
      <c r="R92" s="337">
        <f t="shared" si="137"/>
        <v>0.11140968437735935</v>
      </c>
      <c r="S92" s="337">
        <f t="shared" si="137"/>
        <v>0.11096061328615089</v>
      </c>
      <c r="T92" s="337">
        <f t="shared" si="137"/>
        <v>0.10992068294392665</v>
      </c>
      <c r="U92" s="337">
        <f t="shared" si="137"/>
        <v>0.10636231214701256</v>
      </c>
      <c r="V92" s="337">
        <f t="shared" si="137"/>
        <v>0.10369866761754035</v>
      </c>
      <c r="W92" s="337">
        <f t="shared" si="137"/>
        <v>9.7310684276624551E-2</v>
      </c>
      <c r="X92" s="337">
        <f t="shared" si="137"/>
        <v>9.8722696870548646E-2</v>
      </c>
      <c r="Y92" s="337">
        <f t="shared" si="137"/>
        <v>9.8026587858255382E-2</v>
      </c>
      <c r="Z92" s="337">
        <f t="shared" si="137"/>
        <v>9.7682161323674618E-2</v>
      </c>
      <c r="AA92" s="337">
        <f t="shared" si="137"/>
        <v>9.7051532854945277E-2</v>
      </c>
      <c r="AB92" s="337">
        <f t="shared" si="137"/>
        <v>9.6340394692560435E-2</v>
      </c>
      <c r="AC92" s="337">
        <f t="shared" si="137"/>
        <v>9.5679355110010758E-2</v>
      </c>
      <c r="AD92" s="337">
        <f t="shared" si="137"/>
        <v>9.4958196430209058E-2</v>
      </c>
      <c r="AE92" s="337">
        <f t="shared" ref="AE92:AL92" si="138">AE45/AE$49</f>
        <v>9.414952901619264E-2</v>
      </c>
      <c r="AF92" s="337">
        <f t="shared" si="138"/>
        <v>9.3335874441832153E-2</v>
      </c>
      <c r="AG92" s="337">
        <f t="shared" si="138"/>
        <v>9.2652882580287352E-2</v>
      </c>
      <c r="AH92" s="337">
        <f t="shared" si="138"/>
        <v>9.1892363177347586E-2</v>
      </c>
      <c r="AI92" s="337">
        <f t="shared" si="138"/>
        <v>9.109042341188682E-2</v>
      </c>
      <c r="AJ92" s="337">
        <f t="shared" si="138"/>
        <v>9.0288535495482741E-2</v>
      </c>
      <c r="AK92" s="337">
        <f t="shared" si="138"/>
        <v>8.948461147604056E-2</v>
      </c>
      <c r="AL92" s="337">
        <f t="shared" si="138"/>
        <v>8.8680850949180934E-2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1.8016204678236288E-2</v>
      </c>
      <c r="N93" s="336">
        <f t="shared" si="139"/>
        <v>1.7856008226704578E-2</v>
      </c>
      <c r="O93" s="336">
        <f t="shared" si="139"/>
        <v>1.7577219875795649E-2</v>
      </c>
      <c r="P93" s="336">
        <f t="shared" si="139"/>
        <v>1.6433913456524386E-2</v>
      </c>
      <c r="Q93" s="336">
        <f t="shared" si="139"/>
        <v>1.8041141003967719E-2</v>
      </c>
      <c r="R93" s="336">
        <f t="shared" si="139"/>
        <v>1.8014176401823168E-2</v>
      </c>
      <c r="S93" s="336">
        <f t="shared" si="139"/>
        <v>1.756803686533576E-2</v>
      </c>
      <c r="T93" s="336">
        <f t="shared" si="139"/>
        <v>1.7279098727301052E-2</v>
      </c>
      <c r="U93" s="336">
        <f t="shared" si="139"/>
        <v>1.6624100032505047E-2</v>
      </c>
      <c r="V93" s="336">
        <f t="shared" si="139"/>
        <v>1.539174265311039E-2</v>
      </c>
      <c r="W93" s="336">
        <f t="shared" si="139"/>
        <v>1.3987926948044939E-2</v>
      </c>
      <c r="X93" s="336">
        <f t="shared" si="139"/>
        <v>1.2135278155908759E-2</v>
      </c>
      <c r="Y93" s="336">
        <f t="shared" si="139"/>
        <v>1.2046174018998865E-2</v>
      </c>
      <c r="Z93" s="336">
        <f t="shared" si="139"/>
        <v>1.1964584085216634E-2</v>
      </c>
      <c r="AA93" s="336">
        <f t="shared" si="139"/>
        <v>1.1885445807558997E-2</v>
      </c>
      <c r="AB93" s="336">
        <f t="shared" si="139"/>
        <v>1.1811599730434018E-2</v>
      </c>
      <c r="AC93" s="336">
        <f t="shared" si="139"/>
        <v>1.1737486709217098E-2</v>
      </c>
      <c r="AD93" s="336">
        <f t="shared" si="139"/>
        <v>1.1662132357703804E-2</v>
      </c>
      <c r="AE93" s="336">
        <f t="shared" ref="AE93:AL93" si="140">AE46/AE$49</f>
        <v>1.1578919663837187E-2</v>
      </c>
      <c r="AF93" s="336">
        <f t="shared" si="140"/>
        <v>1.1498289537035978E-2</v>
      </c>
      <c r="AG93" s="336">
        <f t="shared" si="140"/>
        <v>1.1440504010656449E-2</v>
      </c>
      <c r="AH93" s="336">
        <f t="shared" si="140"/>
        <v>1.1351283588825469E-2</v>
      </c>
      <c r="AI93" s="336">
        <f t="shared" si="140"/>
        <v>1.12477108267642E-2</v>
      </c>
      <c r="AJ93" s="336">
        <f t="shared" si="140"/>
        <v>1.1141470658918986E-2</v>
      </c>
      <c r="AK93" s="336">
        <f t="shared" si="140"/>
        <v>1.1031530205677775E-2</v>
      </c>
      <c r="AL93" s="336">
        <f t="shared" si="140"/>
        <v>1.0928424759178327E-2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0.1058342120723561</v>
      </c>
      <c r="N94" s="336">
        <f t="shared" si="141"/>
        <v>9.6252167456522222E-2</v>
      </c>
      <c r="O94" s="336">
        <f t="shared" si="141"/>
        <v>9.8041634209670325E-2</v>
      </c>
      <c r="P94" s="336">
        <f t="shared" si="141"/>
        <v>9.423719361999959E-2</v>
      </c>
      <c r="Q94" s="336">
        <f t="shared" si="141"/>
        <v>9.4104612411047034E-2</v>
      </c>
      <c r="R94" s="336">
        <f t="shared" si="141"/>
        <v>9.3395507975536182E-2</v>
      </c>
      <c r="S94" s="336">
        <f t="shared" si="141"/>
        <v>9.3392576420815138E-2</v>
      </c>
      <c r="T94" s="336">
        <f t="shared" si="141"/>
        <v>9.2641584216625605E-2</v>
      </c>
      <c r="U94" s="336">
        <f t="shared" si="141"/>
        <v>8.9738212114507498E-2</v>
      </c>
      <c r="V94" s="336">
        <f t="shared" si="141"/>
        <v>8.8306924964429961E-2</v>
      </c>
      <c r="W94" s="336">
        <f t="shared" si="141"/>
        <v>8.3322757328579619E-2</v>
      </c>
      <c r="X94" s="336">
        <f t="shared" si="141"/>
        <v>8.6587418714639888E-2</v>
      </c>
      <c r="Y94" s="336">
        <f t="shared" si="141"/>
        <v>8.5980413839256517E-2</v>
      </c>
      <c r="Z94" s="336">
        <f t="shared" si="141"/>
        <v>8.5717577238457979E-2</v>
      </c>
      <c r="AA94" s="336">
        <f t="shared" si="141"/>
        <v>8.5166087047386277E-2</v>
      </c>
      <c r="AB94" s="336">
        <f t="shared" si="141"/>
        <v>8.4528794962126411E-2</v>
      </c>
      <c r="AC94" s="336">
        <f t="shared" si="141"/>
        <v>8.3941868400793651E-2</v>
      </c>
      <c r="AD94" s="336">
        <f t="shared" si="141"/>
        <v>8.3296064072505269E-2</v>
      </c>
      <c r="AE94" s="336">
        <f t="shared" ref="AE94:AL94" si="142">AE47/AE$49</f>
        <v>8.2570609352355454E-2</v>
      </c>
      <c r="AF94" s="336">
        <f t="shared" si="142"/>
        <v>8.1837584904796173E-2</v>
      </c>
      <c r="AG94" s="336">
        <f t="shared" si="142"/>
        <v>8.1212378569630914E-2</v>
      </c>
      <c r="AH94" s="336">
        <f t="shared" si="142"/>
        <v>8.0541079588522121E-2</v>
      </c>
      <c r="AI94" s="336">
        <f t="shared" si="142"/>
        <v>7.9842712585122613E-2</v>
      </c>
      <c r="AJ94" s="336">
        <f t="shared" si="142"/>
        <v>7.9147064836563752E-2</v>
      </c>
      <c r="AK94" s="336">
        <f t="shared" si="142"/>
        <v>7.8453081270362782E-2</v>
      </c>
      <c r="AL94" s="336">
        <f t="shared" si="142"/>
        <v>7.7752426190002596E-2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Swindon and Wiltshire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Swindon and Wiltshire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Swindon and Wiltshire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Swindon and Wiltshire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Swindon and Wiltshire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Swindon and Wiltshire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Swindon and Wiltshire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Swindon and Wiltshire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Swindon and Wiltshire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Swindon and Wiltshire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Swindon and Wiltshire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Swindon and Wiltshire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Swindon and Wiltshire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5.71251067199006</v>
      </c>
      <c r="Y4" s="11">
        <f>'Occ T1'!D8-'Occ T1'!C8</f>
        <v>1.2773161825498605</v>
      </c>
      <c r="Z4" s="11">
        <f>'Occ T1'!E8-'Occ T1'!D8</f>
        <v>1.6086232026464273</v>
      </c>
      <c r="AA4" s="11">
        <f>'Occ T1'!F8-'Occ T1'!E8</f>
        <v>5.0792320302633271</v>
      </c>
      <c r="AB4" s="11">
        <f>'Occ T1'!D8-'Occ T1'!B8</f>
        <v>6.9898268545399205</v>
      </c>
      <c r="AC4" s="11">
        <f>'Occ T1'!F8-'Occ T1'!D8</f>
        <v>6.6878552329097545</v>
      </c>
    </row>
    <row r="5" spans="1:29" x14ac:dyDescent="0.2">
      <c r="W5" s="10" t="str">
        <f>name!E5</f>
        <v>Professional occupations</v>
      </c>
      <c r="X5" s="11">
        <f>'Occ T1'!C9-'Occ T1'!B9</f>
        <v>11.116020975179566</v>
      </c>
      <c r="Y5" s="11">
        <f>'Occ T1'!D9-'Occ T1'!C9</f>
        <v>2.9494231208518187</v>
      </c>
      <c r="Z5" s="11">
        <f>'Occ T1'!E9-'Occ T1'!D9</f>
        <v>7.965348572641318</v>
      </c>
      <c r="AA5" s="11">
        <f>'Occ T1'!F9-'Occ T1'!E9</f>
        <v>11.587632445080047</v>
      </c>
      <c r="AB5" s="11">
        <f>'Occ T1'!D9-'Occ T1'!B9</f>
        <v>14.065444096031385</v>
      </c>
      <c r="AC5" s="11">
        <f>'Occ T1'!F9-'Occ T1'!D9</f>
        <v>19.552981017721365</v>
      </c>
    </row>
    <row r="6" spans="1:29" x14ac:dyDescent="0.2">
      <c r="W6" s="10" t="str">
        <f>name!E6</f>
        <v>Associate professional occupations</v>
      </c>
      <c r="X6" s="11">
        <f>'Occ T1'!C10-'Occ T1'!B10</f>
        <v>3.7237374187497565</v>
      </c>
      <c r="Y6" s="11">
        <f>'Occ T1'!D10-'Occ T1'!C10</f>
        <v>2.1236481755129617</v>
      </c>
      <c r="Z6" s="11">
        <f>'Occ T1'!E10-'Occ T1'!D10</f>
        <v>-0.23311547394809651</v>
      </c>
      <c r="AA6" s="11">
        <f>'Occ T1'!F10-'Occ T1'!E10</f>
        <v>4.2217661920998779</v>
      </c>
      <c r="AB6" s="11">
        <f>'Occ T1'!D10-'Occ T1'!B10</f>
        <v>5.8473855942627182</v>
      </c>
      <c r="AC6" s="11">
        <f>'Occ T1'!F10-'Occ T1'!D10</f>
        <v>3.9886507181517814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-1.41216972960774</v>
      </c>
      <c r="Y7" s="11">
        <f>'Occ T1'!D11-'Occ T1'!C11</f>
        <v>1.8315728642076579</v>
      </c>
      <c r="Z7" s="11">
        <f>'Occ T1'!E11-'Occ T1'!D11</f>
        <v>-2.3055281600834974</v>
      </c>
      <c r="AA7" s="11">
        <f>'Occ T1'!F11-'Occ T1'!E11</f>
        <v>-2.7129654631025062</v>
      </c>
      <c r="AB7" s="11">
        <f>'Occ T1'!D11-'Occ T1'!B11</f>
        <v>0.41940313459991785</v>
      </c>
      <c r="AC7" s="11">
        <f>'Occ T1'!F11-'Occ T1'!D11</f>
        <v>-5.0184936231860036</v>
      </c>
    </row>
    <row r="8" spans="1:29" x14ac:dyDescent="0.2">
      <c r="W8" s="10" t="str">
        <f>name!E8</f>
        <v>Skilled trades occupations</v>
      </c>
      <c r="X8" s="11">
        <f>'Occ T1'!C12-'Occ T1'!B12</f>
        <v>0.61901021423465608</v>
      </c>
      <c r="Y8" s="11">
        <f>'Occ T1'!D12-'Occ T1'!C12</f>
        <v>-4.0691092494958028</v>
      </c>
      <c r="Z8" s="11">
        <f>'Occ T1'!E12-'Occ T1'!D12</f>
        <v>0.79163297858229242</v>
      </c>
      <c r="AA8" s="11">
        <f>'Occ T1'!F12-'Occ T1'!E12</f>
        <v>-0.90787506858764999</v>
      </c>
      <c r="AB8" s="11">
        <f>'Occ T1'!D12-'Occ T1'!B12</f>
        <v>-3.4500990352611467</v>
      </c>
      <c r="AC8" s="11">
        <f>'Occ T1'!F12-'Occ T1'!D12</f>
        <v>-0.11624209000535757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1.5874094261989455</v>
      </c>
      <c r="Y9" s="11">
        <f>'Occ T1'!D13-'Occ T1'!C13</f>
        <v>-2.0393872773937218</v>
      </c>
      <c r="Z9" s="11">
        <f>'Occ T1'!E13-'Occ T1'!D13</f>
        <v>2.9944243498382761</v>
      </c>
      <c r="AA9" s="11">
        <f>'Occ T1'!F13-'Occ T1'!E13</f>
        <v>3.5536722601642694</v>
      </c>
      <c r="AB9" s="11">
        <f>'Occ T1'!D13-'Occ T1'!B13</f>
        <v>-0.45197785119477629</v>
      </c>
      <c r="AC9" s="11">
        <f>'Occ T1'!F13-'Occ T1'!D13</f>
        <v>6.5480966100025455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-0.93731020130260134</v>
      </c>
      <c r="Y10" s="11">
        <f>'Occ T1'!D14-'Occ T1'!C14</f>
        <v>0.25965018764690484</v>
      </c>
      <c r="Z10" s="11">
        <f>'Occ T1'!E14-'Occ T1'!D14</f>
        <v>0.20914879957794597</v>
      </c>
      <c r="AA10" s="11">
        <f>'Occ T1'!F14-'Occ T1'!E14</f>
        <v>-0.47341799623269054</v>
      </c>
      <c r="AB10" s="11">
        <f>'Occ T1'!D14-'Occ T1'!B14</f>
        <v>-0.6776600136556965</v>
      </c>
      <c r="AC10" s="11">
        <f>'Occ T1'!F14-'Occ T1'!D14</f>
        <v>-0.26426919665474458</v>
      </c>
    </row>
    <row r="11" spans="1:29" x14ac:dyDescent="0.2">
      <c r="W11" s="10" t="str">
        <f>name!E11</f>
        <v>Process, plant and machine operatives</v>
      </c>
      <c r="X11" s="11">
        <f>'Occ T1'!C15-'Occ T1'!B15</f>
        <v>0.83297752888676513</v>
      </c>
      <c r="Y11" s="11">
        <f>'Occ T1'!D15-'Occ T1'!C15</f>
        <v>-2.3403013004251783</v>
      </c>
      <c r="Z11" s="11">
        <f>'Occ T1'!E15-'Occ T1'!D15</f>
        <v>2.4292783710648678</v>
      </c>
      <c r="AA11" s="11">
        <f>'Occ T1'!F15-'Occ T1'!E15</f>
        <v>-6.9000057762075073E-2</v>
      </c>
      <c r="AB11" s="11">
        <f>'Occ T1'!D15-'Occ T1'!B15</f>
        <v>-1.5073237715384131</v>
      </c>
      <c r="AC11" s="11">
        <f>'Occ T1'!F15-'Occ T1'!D15</f>
        <v>2.3602783133027927</v>
      </c>
    </row>
    <row r="12" spans="1:29" x14ac:dyDescent="0.2">
      <c r="W12" s="10" t="str">
        <f>name!E12</f>
        <v>Elementary occupations</v>
      </c>
      <c r="X12" s="11">
        <f>'Occ T1'!C16-'Occ T1'!B16</f>
        <v>-0.67218630432932969</v>
      </c>
      <c r="Y12" s="11">
        <f>'Occ T1'!D16-'Occ T1'!C16</f>
        <v>-2.7208127034544347</v>
      </c>
      <c r="Z12" s="11">
        <f>'Occ T1'!E16-'Occ T1'!D16</f>
        <v>1.0251873596803307</v>
      </c>
      <c r="AA12" s="11">
        <f>'Occ T1'!F16-'Occ T1'!E16</f>
        <v>-1.3560443419223134</v>
      </c>
      <c r="AB12" s="11">
        <f>'Occ T1'!D16-'Occ T1'!B16</f>
        <v>-3.3929990077837644</v>
      </c>
      <c r="AC12" s="11">
        <f>'Occ T1'!F16-'Occ T1'!D16</f>
        <v>-0.33085698224198268</v>
      </c>
    </row>
    <row r="14" spans="1:29" x14ac:dyDescent="0.2">
      <c r="W14" s="10" t="str">
        <f>name!E3</f>
        <v>All occupations</v>
      </c>
      <c r="X14" s="11">
        <f>'Occ T1'!C18-'Occ T1'!B18</f>
        <v>20.570000000000164</v>
      </c>
      <c r="Y14" s="11">
        <f>'Occ T1'!D18-'Occ T1'!C18</f>
        <v>-2.7279999999999518</v>
      </c>
      <c r="Z14" s="11">
        <f>'Occ T1'!E18-'Occ T1'!D18</f>
        <v>14.4849999999999</v>
      </c>
      <c r="AA14" s="11">
        <f>'Occ T1'!F18-'Occ T1'!E18</f>
        <v>18.923000000000286</v>
      </c>
      <c r="AB14" s="11">
        <f>'Occ T1'!D18-'Occ T1'!B18</f>
        <v>17.842000000000212</v>
      </c>
      <c r="AC14" s="11">
        <f>'Occ T1'!F18-'Occ T1'!D18</f>
        <v>33.408000000000186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Swindon and Wiltshire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6.6878552329097545</v>
      </c>
      <c r="O3" s="11">
        <f>'Occ T1'!AB64</f>
        <v>3.3204145246212065</v>
      </c>
      <c r="P3" s="11">
        <f>'Occ T1'!Q64</f>
        <v>3.3674407082885622</v>
      </c>
    </row>
    <row r="4" spans="1:16" x14ac:dyDescent="0.2">
      <c r="M4" s="10" t="str">
        <f>name!E5</f>
        <v>Professional occupations</v>
      </c>
      <c r="N4" s="11">
        <f>'Occ T1'!F65</f>
        <v>19.552981017721365</v>
      </c>
      <c r="O4" s="11">
        <f>'Occ T1'!AB65</f>
        <v>10.831322980015017</v>
      </c>
      <c r="P4" s="11">
        <f>'Occ T1'!Q65</f>
        <v>8.7216580377063551</v>
      </c>
    </row>
    <row r="5" spans="1:16" x14ac:dyDescent="0.2">
      <c r="M5" s="10" t="str">
        <f>name!E6</f>
        <v>Associate professional occupations</v>
      </c>
      <c r="N5" s="11">
        <f>'Occ T1'!F66</f>
        <v>3.9886507181517814</v>
      </c>
      <c r="O5" s="11">
        <f>'Occ T1'!AB66</f>
        <v>4.4567023932285679</v>
      </c>
      <c r="P5" s="11">
        <f>'Occ T1'!Q66</f>
        <v>-0.46805167507682555</v>
      </c>
    </row>
    <row r="6" spans="1:16" x14ac:dyDescent="0.2">
      <c r="M6" s="10" t="str">
        <f>name!E7</f>
        <v>Administrative and secretarial occupations</v>
      </c>
      <c r="N6" s="11">
        <f>'Occ T1'!F67</f>
        <v>-5.0184936231860036</v>
      </c>
      <c r="O6" s="11">
        <f>'Occ T1'!AB67</f>
        <v>-5.2155509251359611</v>
      </c>
      <c r="P6" s="11">
        <f>'Occ T1'!Q67</f>
        <v>0.19705730194996107</v>
      </c>
    </row>
    <row r="7" spans="1:16" x14ac:dyDescent="0.2">
      <c r="M7" s="10" t="str">
        <f>name!E8</f>
        <v>Skilled trades occupations</v>
      </c>
      <c r="N7" s="11">
        <f>'Occ T1'!F68</f>
        <v>-0.11624209000535757</v>
      </c>
      <c r="O7" s="11">
        <f>'Occ T1'!AB68</f>
        <v>1.2659651364481315</v>
      </c>
      <c r="P7" s="11">
        <f>'Occ T1'!Q68</f>
        <v>-1.3822072264535059</v>
      </c>
    </row>
    <row r="8" spans="1:16" x14ac:dyDescent="0.2">
      <c r="M8" s="10" t="str">
        <f>name!E9</f>
        <v>Caring, leisure and other service occupations</v>
      </c>
      <c r="N8" s="11">
        <f>'Occ T1'!F69</f>
        <v>6.5480966100025455</v>
      </c>
      <c r="O8" s="11">
        <f>'Occ T1'!AB69</f>
        <v>4.7318711077458353</v>
      </c>
      <c r="P8" s="11">
        <f>'Occ T1'!Q69</f>
        <v>1.8162255022567093</v>
      </c>
    </row>
    <row r="9" spans="1:16" x14ac:dyDescent="0.2">
      <c r="M9" s="10" t="str">
        <f>name!E10</f>
        <v>Sales and customer service occupations</v>
      </c>
      <c r="N9" s="11">
        <f>'Occ T1'!F70</f>
        <v>-0.26426919665474458</v>
      </c>
      <c r="O9" s="11">
        <f>'Occ T1'!AB70</f>
        <v>-0.9878281827210138</v>
      </c>
      <c r="P9" s="11">
        <f>'Occ T1'!Q70</f>
        <v>0.72355898606623548</v>
      </c>
    </row>
    <row r="10" spans="1:16" x14ac:dyDescent="0.2">
      <c r="M10" s="10" t="str">
        <f>name!E11</f>
        <v>Process, plant and machine operatives</v>
      </c>
      <c r="N10" s="11">
        <f>'Occ T1'!F71</f>
        <v>2.3602783133027927</v>
      </c>
      <c r="O10" s="11">
        <f>'Occ T1'!AB71</f>
        <v>1.3374904501338634</v>
      </c>
      <c r="P10" s="11">
        <f>'Occ T1'!Q71</f>
        <v>1.022787863168908</v>
      </c>
    </row>
    <row r="11" spans="1:16" x14ac:dyDescent="0.2">
      <c r="M11" s="10" t="str">
        <f>name!E12</f>
        <v>Elementary occupations</v>
      </c>
      <c r="N11" s="11">
        <f>'Occ T1'!F72</f>
        <v>-0.33085698224198268</v>
      </c>
      <c r="O11" s="11">
        <f>'Occ T1'!AB72</f>
        <v>7.8789572533374042E-2</v>
      </c>
      <c r="P11" s="11">
        <f>'Occ T1'!Q72</f>
        <v>-0.40964655477539935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33.408000000000186</v>
      </c>
      <c r="O13" s="11">
        <f>'Occ T1'!AB74</f>
        <v>19.819177056868995</v>
      </c>
      <c r="P13" s="11">
        <f>'Occ T1'!Q74</f>
        <v>13.588822943131021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Swindon and Wiltshire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1.4097009829343445</v>
      </c>
      <c r="O3" s="11">
        <f>'Occ T5'!H44</f>
        <v>1.5939678666829717</v>
      </c>
      <c r="P3" s="11">
        <f>'Occ T5'!G44</f>
        <v>3.6841863832924382</v>
      </c>
    </row>
    <row r="4" spans="1:16" x14ac:dyDescent="0.2">
      <c r="M4" s="10" t="str">
        <f>name!E5</f>
        <v>Professional occupations</v>
      </c>
      <c r="N4" s="11">
        <f>'Occ T5'!I45</f>
        <v>0.41586247979594582</v>
      </c>
      <c r="O4" s="11">
        <f>'Occ T5'!H45</f>
        <v>5.5431746142285796</v>
      </c>
      <c r="P4" s="11">
        <f>'Occ T5'!G45</f>
        <v>13.593943923696898</v>
      </c>
    </row>
    <row r="5" spans="1:16" x14ac:dyDescent="0.2">
      <c r="M5" s="10" t="str">
        <f>name!E6</f>
        <v>Associate professional occupations</v>
      </c>
      <c r="N5" s="11">
        <f>'Occ T5'!I46</f>
        <v>1.2630529603629572</v>
      </c>
      <c r="O5" s="11">
        <f>'Occ T5'!H46</f>
        <v>1.5168456436209006</v>
      </c>
      <c r="P5" s="11">
        <f>'Occ T5'!G46</f>
        <v>1.2087521141678934</v>
      </c>
    </row>
    <row r="6" spans="1:16" x14ac:dyDescent="0.2">
      <c r="M6" s="10" t="str">
        <f>name!E7</f>
        <v>Administrative and secretarial occupations</v>
      </c>
      <c r="N6" s="11">
        <f>'Occ T5'!I47</f>
        <v>0.56835205103724062</v>
      </c>
      <c r="O6" s="11">
        <f>'Occ T5'!H47</f>
        <v>-2.2942389114831681</v>
      </c>
      <c r="P6" s="11">
        <f>'Occ T5'!G47</f>
        <v>-3.2926067627400712</v>
      </c>
    </row>
    <row r="7" spans="1:16" x14ac:dyDescent="0.2">
      <c r="M7" s="10" t="str">
        <f>name!E8</f>
        <v>Skilled trades occupations</v>
      </c>
      <c r="N7" s="11">
        <f>'Occ T5'!I48</f>
        <v>1.1352352786592803</v>
      </c>
      <c r="O7" s="11">
        <f>'Occ T5'!H48</f>
        <v>0.66322121613884599</v>
      </c>
      <c r="P7" s="11">
        <f>'Occ T5'!G48</f>
        <v>-1.9146985848035065</v>
      </c>
    </row>
    <row r="8" spans="1:16" x14ac:dyDescent="0.2">
      <c r="M8" s="10" t="str">
        <f>name!E9</f>
        <v>Caring, leisure and other service occupations</v>
      </c>
      <c r="N8" s="11">
        <f>'Occ T5'!I49</f>
        <v>1.3999603271681273</v>
      </c>
      <c r="O8" s="11">
        <f>'Occ T5'!H49</f>
        <v>1.9003183857241268</v>
      </c>
      <c r="P8" s="11">
        <f>'Occ T5'!G49</f>
        <v>3.2478178971102984</v>
      </c>
    </row>
    <row r="9" spans="1:16" x14ac:dyDescent="0.2">
      <c r="M9" s="10" t="str">
        <f>name!E10</f>
        <v>Sales and customer service occupations</v>
      </c>
      <c r="N9" s="11">
        <f>'Occ T5'!I50</f>
        <v>-0.29291766216465476</v>
      </c>
      <c r="O9" s="11">
        <f>'Occ T5'!H50</f>
        <v>0.2708307286525411</v>
      </c>
      <c r="P9" s="11">
        <f>'Occ T5'!G50</f>
        <v>-0.24218226314268776</v>
      </c>
    </row>
    <row r="10" spans="1:16" x14ac:dyDescent="0.2">
      <c r="M10" s="10" t="str">
        <f>name!E11</f>
        <v>Process, plant and machine operatives</v>
      </c>
      <c r="N10" s="11">
        <f>'Occ T5'!I51</f>
        <v>0.68158945518188041</v>
      </c>
      <c r="O10" s="11">
        <f>'Occ T5'!H51</f>
        <v>1.3574932721792852</v>
      </c>
      <c r="P10" s="11">
        <f>'Occ T5'!G51</f>
        <v>0.32119558594158626</v>
      </c>
    </row>
    <row r="11" spans="1:16" x14ac:dyDescent="0.2">
      <c r="M11" s="10" t="str">
        <f>name!E12</f>
        <v>Elementary occupations</v>
      </c>
      <c r="N11" s="11">
        <f>'Occ T5'!I52</f>
        <v>1.4869864594563009</v>
      </c>
      <c r="O11" s="11">
        <f>'Occ T5'!H52</f>
        <v>-1.634717455690808</v>
      </c>
      <c r="P11" s="11">
        <f>'Occ T5'!G52</f>
        <v>-0.18312598600754804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8.0678223324314118</v>
      </c>
      <c r="O13" s="11">
        <f>'Occ T5'!H54</f>
        <v>8.9168953600532745</v>
      </c>
      <c r="P13" s="11">
        <f>'Occ T5'!G54</f>
        <v>16.423282307515251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0.20355255798597227</v>
      </c>
      <c r="O18" s="11">
        <f>'Occ T5'!AN44</f>
        <v>0.83519282348063362</v>
      </c>
      <c r="P18" s="11">
        <f>'Occ T5'!AM44</f>
        <v>2.281669143154601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0.68122790705622283</v>
      </c>
      <c r="O19" s="11">
        <f>'Occ T5'!AN45</f>
        <v>3.8843561959799064</v>
      </c>
      <c r="P19" s="11">
        <f>'Occ T5'!AM45</f>
        <v>6.2657388769789186</v>
      </c>
    </row>
    <row r="20" spans="13:16" x14ac:dyDescent="0.2">
      <c r="M20" s="10" t="str">
        <f t="shared" si="0"/>
        <v>Associate professional occupations</v>
      </c>
      <c r="N20" s="11">
        <f>'Occ T5'!AO46</f>
        <v>0.85633437521236999</v>
      </c>
      <c r="O20" s="11">
        <f>'Occ T5'!AN46</f>
        <v>1.575181868721252</v>
      </c>
      <c r="P20" s="11">
        <f>'Occ T5'!AM46</f>
        <v>2.0251861492949494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0.39379329379154226</v>
      </c>
      <c r="O21" s="11">
        <f>'Occ T5'!AN47</f>
        <v>-2.0161765795950206</v>
      </c>
      <c r="P21" s="11">
        <f>'Occ T5'!AM47</f>
        <v>-3.5931676393324974</v>
      </c>
    </row>
    <row r="22" spans="13:16" x14ac:dyDescent="0.2">
      <c r="M22" s="10" t="str">
        <f t="shared" si="0"/>
        <v>Skilled trades occupations</v>
      </c>
      <c r="N22" s="11">
        <f>'Occ T5'!AO48</f>
        <v>0.24762273471294405</v>
      </c>
      <c r="O22" s="11">
        <f>'Occ T5'!AN48</f>
        <v>0.26241524376184144</v>
      </c>
      <c r="P22" s="11">
        <f>'Occ T5'!AM48</f>
        <v>0.75592715797334287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0.9250361843208954</v>
      </c>
      <c r="O23" s="11">
        <f>'Occ T5'!AN49</f>
        <v>1.4381088365249877</v>
      </c>
      <c r="P23" s="11">
        <f>'Occ T5'!AM49</f>
        <v>2.3687260868999527</v>
      </c>
    </row>
    <row r="24" spans="13:16" x14ac:dyDescent="0.2">
      <c r="M24" s="10" t="str">
        <f t="shared" si="0"/>
        <v>Sales and customer service occupations</v>
      </c>
      <c r="N24" s="11">
        <f>'Occ T5'!AO50</f>
        <v>-0.15919618632243937</v>
      </c>
      <c r="O24" s="11">
        <f>'Occ T5'!AN50</f>
        <v>-0.20398477125362824</v>
      </c>
      <c r="P24" s="11">
        <f>'Occ T5'!AM50</f>
        <v>-0.6246472251449493</v>
      </c>
    </row>
    <row r="25" spans="13:16" x14ac:dyDescent="0.2">
      <c r="M25" s="10" t="str">
        <f t="shared" si="0"/>
        <v>Process, plant and machine operatives</v>
      </c>
      <c r="N25" s="11">
        <f>'Occ T5'!AO51</f>
        <v>0.27773484009867899</v>
      </c>
      <c r="O25" s="11">
        <f>'Occ T5'!AN51</f>
        <v>0.76288352159316974</v>
      </c>
      <c r="P25" s="11">
        <f>'Occ T5'!AM51</f>
        <v>0.29687208844201196</v>
      </c>
    </row>
    <row r="26" spans="13:16" x14ac:dyDescent="0.2">
      <c r="M26" s="10" t="str">
        <f t="shared" si="0"/>
        <v>Elementary occupations</v>
      </c>
      <c r="N26" s="11">
        <f>'Occ T5'!AO52</f>
        <v>0.84856699661511215</v>
      </c>
      <c r="O26" s="11">
        <f>'Occ T5'!AN52</f>
        <v>-1.7221929684663202</v>
      </c>
      <c r="P26" s="11">
        <f>'Occ T5'!AM52</f>
        <v>0.9524155443845812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4.2746727034712997</v>
      </c>
      <c r="O28" s="11">
        <f>'Occ T5'!AN54</f>
        <v>4.8157841707467952</v>
      </c>
      <c r="P28" s="11">
        <f>'Occ T5'!AM54</f>
        <v>10.728720182650932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1.2061484249483847</v>
      </c>
      <c r="O33" s="11">
        <f>'Occ T5'!X44</f>
        <v>0.7587750432023368</v>
      </c>
      <c r="P33" s="11">
        <f>'Occ T5'!W44</f>
        <v>1.4025172401378505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-0.26536542726027967</v>
      </c>
      <c r="O34" s="11">
        <f>'Occ T5'!X45</f>
        <v>1.6588184182486665</v>
      </c>
      <c r="P34" s="11">
        <f>'Occ T5'!W45</f>
        <v>7.3282050467179758</v>
      </c>
    </row>
    <row r="35" spans="1:16" x14ac:dyDescent="0.2">
      <c r="M35" s="10" t="str">
        <f t="shared" si="1"/>
        <v>Associate professional occupations</v>
      </c>
      <c r="N35" s="11">
        <f>'Occ T5'!Y46</f>
        <v>0.40671858515058767</v>
      </c>
      <c r="O35" s="11">
        <f>'Occ T5'!X46</f>
        <v>-5.8336225100351413E-2</v>
      </c>
      <c r="P35" s="11">
        <f>'Occ T5'!W46</f>
        <v>-0.81643403512704538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0.17455875724569864</v>
      </c>
      <c r="O36" s="11">
        <f>'Occ T5'!X47</f>
        <v>-0.27806233188814433</v>
      </c>
      <c r="P36" s="11">
        <f>'Occ T5'!W47</f>
        <v>0.30056087659241815</v>
      </c>
    </row>
    <row r="37" spans="1:16" x14ac:dyDescent="0.2">
      <c r="M37" s="10" t="str">
        <f t="shared" si="1"/>
        <v>Skilled trades occupations</v>
      </c>
      <c r="N37" s="11">
        <f>'Occ T5'!Y48</f>
        <v>0.88761254394633404</v>
      </c>
      <c r="O37" s="11">
        <f>'Occ T5'!X48</f>
        <v>0.40080597237700366</v>
      </c>
      <c r="P37" s="11">
        <f>'Occ T5'!W48</f>
        <v>-2.6706257427768492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0.47492414284723039</v>
      </c>
      <c r="O38" s="11">
        <f>'Occ T5'!X49</f>
        <v>0.46220954919913493</v>
      </c>
      <c r="P38" s="11">
        <f>'Occ T5'!W49</f>
        <v>0.87909181021034044</v>
      </c>
    </row>
    <row r="39" spans="1:16" x14ac:dyDescent="0.2">
      <c r="M39" s="10" t="str">
        <f t="shared" si="1"/>
        <v>Sales and customer service occupations</v>
      </c>
      <c r="N39" s="11">
        <f>'Occ T5'!Y50</f>
        <v>-0.13372147584221361</v>
      </c>
      <c r="O39" s="11">
        <f>'Occ T5'!X50</f>
        <v>0.474815499906172</v>
      </c>
      <c r="P39" s="11">
        <f>'Occ T5'!W50</f>
        <v>0.3824649620022651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Swindon and Wiltshire</v>
      </c>
      <c r="M40" s="10" t="str">
        <f t="shared" si="1"/>
        <v>Process, plant and machine operatives</v>
      </c>
      <c r="N40" s="11">
        <f>'Occ T5'!Y51</f>
        <v>0.40385461508320208</v>
      </c>
      <c r="O40" s="11">
        <f>'Occ T5'!X51</f>
        <v>0.59460975058611698</v>
      </c>
      <c r="P40" s="11">
        <f>'Occ T5'!W51</f>
        <v>2.4323497499578295E-2</v>
      </c>
    </row>
    <row r="41" spans="1:16" x14ac:dyDescent="0.2">
      <c r="M41" s="10" t="str">
        <f t="shared" si="1"/>
        <v>Elementary occupations</v>
      </c>
      <c r="N41" s="11">
        <f>'Occ T5'!Y52</f>
        <v>0.63841946284119144</v>
      </c>
      <c r="O41" s="11">
        <f>'Occ T5'!X52</f>
        <v>8.7475512775537112E-2</v>
      </c>
      <c r="P41" s="11">
        <f>'Occ T5'!W52</f>
        <v>-1.1355415303921408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3.7931496289601299</v>
      </c>
      <c r="O43" s="11">
        <f>'Occ T5'!X54</f>
        <v>4.1011111893064722</v>
      </c>
      <c r="P43" s="11">
        <f>'Occ T5'!W54</f>
        <v>5.6945621248643761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Swindon and Wiltshire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Swindon and Wiltshire, Swindon and Wiltshire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4.6284531511934954</v>
      </c>
      <c r="C5" s="11">
        <f>HLOOKUP(C$3,'Qual F1'!$M$4:$BW$14,11,FALSE)</f>
        <v>6.2547948841382919</v>
      </c>
      <c r="D5" s="11">
        <f>HLOOKUP(D$3,'Qual F1'!$M$4:$BW$14,11,FALSE)</f>
        <v>6.140080041836474</v>
      </c>
      <c r="E5" s="11">
        <f>HLOOKUP(E$3,'Qual F1'!$M$4:$BW$14,11,FALSE)</f>
        <v>8.0967781922098361</v>
      </c>
      <c r="F5" s="11">
        <f>HLOOKUP(F$3,'Qual F1'!$M$4:$BW$14,11,FALSE)</f>
        <v>11.955598308192757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31.697574822275694</v>
      </c>
      <c r="C6" s="11">
        <f>HLOOKUP(C$3,'Qual F1'!$M$4:$BW$14,10,FALSE)</f>
        <v>42.214988941777527</v>
      </c>
      <c r="D6" s="11">
        <f>HLOOKUP(D$3,'Qual F1'!$M$4:$BW$14,10,FALSE)</f>
        <v>43.17440766905559</v>
      </c>
      <c r="E6" s="11">
        <f>HLOOKUP(E$3,'Qual F1'!$M$4:$BW$14,10,FALSE)</f>
        <v>56.424345035826505</v>
      </c>
      <c r="F6" s="11">
        <f>HLOOKUP(F$3,'Qual F1'!$M$4:$BW$14,10,FALSE)</f>
        <v>83.575737354439966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68.702531294903409</v>
      </c>
      <c r="C7" s="11">
        <f>HLOOKUP(C$3,'Qual F1'!$M$4:$BW$14,9,FALSE)</f>
        <v>71.475506366221836</v>
      </c>
      <c r="D7" s="11">
        <f>HLOOKUP(D$3,'Qual F1'!$M$4:$BW$14,9,FALSE)</f>
        <v>75.38004826528605</v>
      </c>
      <c r="E7" s="11">
        <f>HLOOKUP(E$3,'Qual F1'!$M$4:$BW$14,9,FALSE)</f>
        <v>84.189600803256013</v>
      </c>
      <c r="F7" s="11">
        <f>HLOOKUP(F$3,'Qual F1'!$M$4:$BW$14,9,FALSE)</f>
        <v>94.456815492199055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20.452005316594885</v>
      </c>
      <c r="C8" s="11">
        <f>HLOOKUP(C$3,'Qual F1'!$M$4:$BW$14,8,FALSE)</f>
        <v>18.973059384678564</v>
      </c>
      <c r="D8" s="11">
        <f>HLOOKUP(D$3,'Qual F1'!$M$4:$BW$14,8,FALSE)</f>
        <v>20.080439055357683</v>
      </c>
      <c r="E8" s="11">
        <f>HLOOKUP(E$3,'Qual F1'!$M$4:$BW$14,8,FALSE)</f>
        <v>21.130407257744981</v>
      </c>
      <c r="F8" s="11">
        <f>HLOOKUP(F$3,'Qual F1'!$M$4:$BW$14,8,FALSE)</f>
        <v>23.32393419297474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19.851357900694452</v>
      </c>
      <c r="C9" s="11">
        <f>HLOOKUP(C$3,'Qual F1'!$M$4:$BW$14,7,FALSE)</f>
        <v>19.975883164070328</v>
      </c>
      <c r="D9" s="11">
        <f>HLOOKUP(D$3,'Qual F1'!$M$4:$BW$14,7,FALSE)</f>
        <v>20.984338137932372</v>
      </c>
      <c r="E9" s="11">
        <f>HLOOKUP(E$3,'Qual F1'!$M$4:$BW$14,7,FALSE)</f>
        <v>23.002620698576361</v>
      </c>
      <c r="F9" s="11">
        <f>HLOOKUP(F$3,'Qual F1'!$M$4:$BW$14,7,FALSE)</f>
        <v>25.78308628050701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81.540670865249808</v>
      </c>
      <c r="C10" s="11">
        <f>HLOOKUP(C$3,'Qual F1'!$M$4:$BW$14,6,FALSE)</f>
        <v>86.433914362760945</v>
      </c>
      <c r="D10" s="11">
        <f>HLOOKUP(D$3,'Qual F1'!$M$4:$BW$14,6,FALSE)</f>
        <v>82.727986680289817</v>
      </c>
      <c r="E10" s="11">
        <f>HLOOKUP(E$3,'Qual F1'!$M$4:$BW$14,6,FALSE)</f>
        <v>84.842656021444341</v>
      </c>
      <c r="F10" s="11">
        <f>HLOOKUP(F$3,'Qual F1'!$M$4:$BW$14,6,FALSE)</f>
        <v>87.036590901445805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79.360454430201841</v>
      </c>
      <c r="C11" s="11">
        <f>HLOOKUP(C$3,'Qual F1'!$M$4:$BW$14,5,FALSE)</f>
        <v>75.211109860050556</v>
      </c>
      <c r="D11" s="11">
        <f>HLOOKUP(D$3,'Qual F1'!$M$4:$BW$14,5,FALSE)</f>
        <v>71.721403562805278</v>
      </c>
      <c r="E11" s="11">
        <f>HLOOKUP(E$3,'Qual F1'!$M$4:$BW$14,5,FALSE)</f>
        <v>65.272343456185297</v>
      </c>
      <c r="F11" s="11">
        <f>HLOOKUP(F$3,'Qual F1'!$M$4:$BW$14,5,FALSE)</f>
        <v>50.80771562051649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45.589086193452296</v>
      </c>
      <c r="C12" s="11">
        <f>HLOOKUP(C$3,'Qual F1'!$M$4:$BW$14,4,FALSE)</f>
        <v>52.812662530519042</v>
      </c>
      <c r="D12" s="11">
        <f>HLOOKUP(D$3,'Qual F1'!$M$4:$BW$14,4,FALSE)</f>
        <v>48.104768055991784</v>
      </c>
      <c r="E12" s="11">
        <f>HLOOKUP(E$3,'Qual F1'!$M$4:$BW$14,4,FALSE)</f>
        <v>43.298806747439734</v>
      </c>
      <c r="F12" s="11">
        <f>HLOOKUP(F$3,'Qual F1'!$M$4:$BW$14,4,FALSE)</f>
        <v>30.818824357440608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11.977866025433809</v>
      </c>
      <c r="C13" s="11">
        <f>HLOOKUP(C$3,'Qual F1'!$M$4:$BW$14,3,FALSE)</f>
        <v>11.018080505782756</v>
      </c>
      <c r="D13" s="11">
        <f>HLOOKUP(D$3,'Qual F1'!$M$4:$BW$14,3,FALSE)</f>
        <v>13.328528531445029</v>
      </c>
      <c r="E13" s="11">
        <f>HLOOKUP(E$3,'Qual F1'!$M$4:$BW$14,3,FALSE)</f>
        <v>9.8694417873168021</v>
      </c>
      <c r="F13" s="11">
        <f>HLOOKUP(F$3,'Qual F1'!$M$4:$BW$14,3,FALSE)</f>
        <v>7.2916974922836522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363.79999999999973</v>
      </c>
      <c r="C15" s="11">
        <f t="shared" ref="C15:F15" si="0">SUM(C5:C13)</f>
        <v>384.36999999999983</v>
      </c>
      <c r="D15" s="11">
        <f t="shared" si="0"/>
        <v>381.64200000000011</v>
      </c>
      <c r="E15" s="11">
        <f t="shared" si="0"/>
        <v>396.1269999999999</v>
      </c>
      <c r="F15" s="11">
        <f t="shared" si="0"/>
        <v>415.05000000000013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1.2722521031318028</v>
      </c>
      <c r="C19" s="18">
        <f t="shared" si="1"/>
        <v>1.6272848776278832</v>
      </c>
      <c r="D19" s="18">
        <f t="shared" si="1"/>
        <v>1.608858574747138</v>
      </c>
      <c r="E19" s="18">
        <f t="shared" si="1"/>
        <v>2.0439854370466639</v>
      </c>
      <c r="F19" s="18">
        <f t="shared" si="1"/>
        <v>2.8805200116113125</v>
      </c>
      <c r="G19" s="11"/>
    </row>
    <row r="20" spans="1:7" x14ac:dyDescent="0.2">
      <c r="A20" t="str">
        <f>$A6</f>
        <v>RQF7 Other higher degree</v>
      </c>
      <c r="B20" s="18">
        <f t="shared" si="1"/>
        <v>8.7129122656063007</v>
      </c>
      <c r="C20" s="18">
        <f t="shared" si="1"/>
        <v>10.982904217753088</v>
      </c>
      <c r="D20" s="18">
        <f t="shared" si="1"/>
        <v>11.312803011475566</v>
      </c>
      <c r="E20" s="18">
        <f t="shared" si="1"/>
        <v>14.244003826001894</v>
      </c>
      <c r="F20" s="18">
        <f t="shared" si="1"/>
        <v>20.136305831692553</v>
      </c>
      <c r="G20" s="11"/>
    </row>
    <row r="21" spans="1:7" x14ac:dyDescent="0.2">
      <c r="A21" t="str">
        <f>$A7</f>
        <v>RQF6 First degree</v>
      </c>
      <c r="B21" s="18">
        <f t="shared" si="1"/>
        <v>18.884697992002049</v>
      </c>
      <c r="C21" s="18">
        <f t="shared" si="1"/>
        <v>18.59549558139862</v>
      </c>
      <c r="D21" s="18">
        <f t="shared" si="1"/>
        <v>19.751507503179951</v>
      </c>
      <c r="E21" s="18">
        <f t="shared" si="1"/>
        <v>21.253184156408434</v>
      </c>
      <c r="F21" s="18">
        <f t="shared" si="1"/>
        <v>22.757936511793524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5.6217716648144309</v>
      </c>
      <c r="C22" s="18">
        <f t="shared" si="3"/>
        <v>4.9361447003352428</v>
      </c>
      <c r="D22" s="18">
        <f t="shared" si="3"/>
        <v>5.2615904579049682</v>
      </c>
      <c r="E22" s="18">
        <f t="shared" si="3"/>
        <v>5.3342506968080912</v>
      </c>
      <c r="F22" s="18">
        <f t="shared" si="3"/>
        <v>5.6195480527586392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5.4566679221260221</v>
      </c>
      <c r="C23" s="18">
        <f t="shared" si="4"/>
        <v>5.197045337583666</v>
      </c>
      <c r="D23" s="18">
        <f t="shared" si="4"/>
        <v>5.4984352188523191</v>
      </c>
      <c r="E23" s="18">
        <f t="shared" si="4"/>
        <v>5.806880293081857</v>
      </c>
      <c r="F23" s="18">
        <f t="shared" si="4"/>
        <v>6.2120434358527898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22.41359836867781</v>
      </c>
      <c r="C24" s="18">
        <f t="shared" si="5"/>
        <v>22.487164545297755</v>
      </c>
      <c r="D24" s="18">
        <f t="shared" si="5"/>
        <v>21.676855975047239</v>
      </c>
      <c r="E24" s="18">
        <f t="shared" si="5"/>
        <v>21.418044218506783</v>
      </c>
      <c r="F24" s="18">
        <f t="shared" si="5"/>
        <v>20.970145982760098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21.814308529467262</v>
      </c>
      <c r="C25" s="18">
        <f t="shared" si="6"/>
        <v>19.56737254729833</v>
      </c>
      <c r="D25" s="18">
        <f t="shared" si="6"/>
        <v>18.79284868091176</v>
      </c>
      <c r="E25" s="18">
        <f t="shared" si="6"/>
        <v>16.477630521571442</v>
      </c>
      <c r="F25" s="18">
        <f t="shared" si="6"/>
        <v>12.241348179861818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12.531359591383268</v>
      </c>
      <c r="C26" s="18">
        <f>C12/C$15*100</f>
        <v>13.740058415203857</v>
      </c>
      <c r="D26" s="18">
        <f t="shared" si="7"/>
        <v>12.604683985513066</v>
      </c>
      <c r="E26" s="18">
        <f t="shared" si="7"/>
        <v>10.930536607562662</v>
      </c>
      <c r="F26" s="18">
        <f t="shared" si="7"/>
        <v>7.4253281188870259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3.2924315627910441</v>
      </c>
      <c r="C27" s="18">
        <f>C13/C$15*100</f>
        <v>2.8665297775015639</v>
      </c>
      <c r="D27" s="18">
        <f t="shared" si="8"/>
        <v>3.4924165923679849</v>
      </c>
      <c r="E27" s="18">
        <f t="shared" si="8"/>
        <v>2.4914842430121662</v>
      </c>
      <c r="F27" s="18">
        <f t="shared" si="8"/>
        <v>1.7568238747822311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7.8187518633205721</v>
      </c>
      <c r="C33" s="18">
        <f t="shared" si="9"/>
        <v>-1.8340304426724963</v>
      </c>
      <c r="D33" s="18">
        <f t="shared" si="9"/>
        <v>5.6884775493791784</v>
      </c>
      <c r="E33" s="18">
        <f t="shared" si="9"/>
        <v>3.9742765593893781</v>
      </c>
      <c r="F33" s="18">
        <f>IF(F$3-D$3 &lt;&gt; 0,(EXP(LN(F5/D5)/(F$3-D$3))-1)*100,0)</f>
        <v>4.5425651552030599</v>
      </c>
    </row>
    <row r="34" spans="1:6" x14ac:dyDescent="0.2">
      <c r="A34" t="str">
        <f>$A20</f>
        <v>RQF7 Other higher degree</v>
      </c>
      <c r="B34" s="18">
        <f t="shared" si="9"/>
        <v>7.4261869870633213</v>
      </c>
      <c r="C34" s="18">
        <f t="shared" si="9"/>
        <v>2.2726968579839912</v>
      </c>
      <c r="D34" s="18">
        <f t="shared" si="9"/>
        <v>5.4989233920588854</v>
      </c>
      <c r="E34" s="18">
        <f t="shared" si="9"/>
        <v>4.0067124646003593</v>
      </c>
      <c r="F34" s="18">
        <f t="shared" ref="F34:F43" si="10">IF(F$3-D$3 &lt;&gt; 0,(EXP(LN(F6/D6)/(F$3-D$3))-1)*100,0)</f>
        <v>4.5017560957924418</v>
      </c>
    </row>
    <row r="35" spans="1:6" x14ac:dyDescent="0.2">
      <c r="A35" t="str">
        <f>$A21</f>
        <v>RQF6 First degree</v>
      </c>
      <c r="B35" s="18">
        <f t="shared" si="9"/>
        <v>0.99412841224231219</v>
      </c>
      <c r="C35" s="18">
        <f t="shared" si="9"/>
        <v>5.4627691324890426</v>
      </c>
      <c r="D35" s="18">
        <f t="shared" si="9"/>
        <v>2.2351898516920876</v>
      </c>
      <c r="E35" s="18">
        <f t="shared" si="9"/>
        <v>1.1573596095165062</v>
      </c>
      <c r="F35" s="18">
        <f t="shared" si="10"/>
        <v>1.5153678274847815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-1.8590252204142343</v>
      </c>
      <c r="C36" s="18">
        <f t="shared" ref="C36:E36" si="12">IF(D$3-C$3 &lt;&gt; 0,(EXP(LN(D8/C8)/(D$3-C$3))-1)*100,0)</f>
        <v>5.8365899153479006</v>
      </c>
      <c r="D36" s="18">
        <f t="shared" si="12"/>
        <v>1.0245518658151598</v>
      </c>
      <c r="E36" s="18">
        <f t="shared" si="12"/>
        <v>0.99256301803405389</v>
      </c>
      <c r="F36" s="18">
        <f t="shared" si="10"/>
        <v>1.0032248416820044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0.15645454402462011</v>
      </c>
      <c r="C37" s="18">
        <f t="shared" si="13"/>
        <v>5.0483623956907309</v>
      </c>
      <c r="D37" s="18">
        <f t="shared" si="13"/>
        <v>1.8536058168527214</v>
      </c>
      <c r="E37" s="18">
        <f t="shared" si="13"/>
        <v>1.1476409800318166</v>
      </c>
      <c r="F37" s="18">
        <f t="shared" si="10"/>
        <v>1.3824172258316558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1.4676203568062096</v>
      </c>
      <c r="C38" s="18">
        <f t="shared" si="14"/>
        <v>-4.2875851565826846</v>
      </c>
      <c r="D38" s="18">
        <f t="shared" si="14"/>
        <v>0.50608588166589641</v>
      </c>
      <c r="E38" s="18">
        <f t="shared" si="14"/>
        <v>0.25562797116367442</v>
      </c>
      <c r="F38" s="18">
        <f t="shared" si="10"/>
        <v>0.33904451630220045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-1.3335590398418029</v>
      </c>
      <c r="C39" s="18">
        <f t="shared" si="15"/>
        <v>-4.6398814001532003</v>
      </c>
      <c r="D39" s="18">
        <f t="shared" si="15"/>
        <v>-1.8667719349578005</v>
      </c>
      <c r="E39" s="18">
        <f t="shared" si="15"/>
        <v>-2.4740821365687449</v>
      </c>
      <c r="F39" s="18">
        <f t="shared" si="10"/>
        <v>-2.2720641574662137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3.7455061689592339</v>
      </c>
      <c r="C40" s="18">
        <f t="shared" si="16"/>
        <v>-8.9143289676158481</v>
      </c>
      <c r="D40" s="18">
        <f t="shared" si="16"/>
        <v>-2.0831213897377743</v>
      </c>
      <c r="E40" s="18">
        <f t="shared" si="16"/>
        <v>-3.3428436702393705</v>
      </c>
      <c r="F40" s="18">
        <f t="shared" si="10"/>
        <v>-2.9247473516642586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-2.0664218155475034</v>
      </c>
      <c r="C41" s="18">
        <f t="shared" si="17"/>
        <v>20.969605590099395</v>
      </c>
      <c r="D41" s="18">
        <f t="shared" si="17"/>
        <v>-5.832275358622474</v>
      </c>
      <c r="E41" s="18">
        <f t="shared" si="17"/>
        <v>-2.9817123156398395</v>
      </c>
      <c r="F41" s="18">
        <f t="shared" si="10"/>
        <v>-3.9413609877010036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1.3845311799311588</v>
      </c>
      <c r="C43" s="18">
        <f t="shared" ref="C43" si="18">IF(D$3-C$3 &lt;&gt; 0,(EXP(LN(D15/C15)/(D$3-C$3))-1)*100,0)</f>
        <v>-0.70973280953241513</v>
      </c>
      <c r="D43" s="18">
        <f>IF(E$3-D$3 &lt;&gt; 0,(EXP(LN(E15/D15)/(E$3-D$3))-1)*100,0)</f>
        <v>0.74781971914583689</v>
      </c>
      <c r="E43" s="18">
        <f>IF(F$3-E$3 &lt;&gt; 0,(EXP(LN(F15/E15)/(F$3-E$3))-1)*100,0)</f>
        <v>0.46773174586265398</v>
      </c>
      <c r="F43" s="18">
        <f t="shared" si="10"/>
        <v>0.56100777769414467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1.6263417329447964</v>
      </c>
      <c r="C47" s="27">
        <f>D5-C5</f>
        <v>-0.11471484230181783</v>
      </c>
      <c r="D47" s="27">
        <f>E5-D5</f>
        <v>1.956698150373362</v>
      </c>
      <c r="E47" s="27">
        <f>F5-E5</f>
        <v>3.8588201159829207</v>
      </c>
      <c r="F47" s="27">
        <f>F5-D5</f>
        <v>5.8155182663562828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10.517414119501833</v>
      </c>
      <c r="C48" s="27">
        <f t="shared" si="20"/>
        <v>0.95941872727806299</v>
      </c>
      <c r="D48" s="27">
        <f t="shared" si="20"/>
        <v>13.249937366770915</v>
      </c>
      <c r="E48" s="27">
        <f t="shared" si="20"/>
        <v>27.15139231861346</v>
      </c>
      <c r="F48" s="27">
        <f t="shared" ref="F48:F57" si="21">F6-D6</f>
        <v>40.401329685384376</v>
      </c>
    </row>
    <row r="49" spans="1:6" x14ac:dyDescent="0.2">
      <c r="A49" t="str">
        <f t="shared" si="19"/>
        <v>RQF6 First degree</v>
      </c>
      <c r="B49" s="27">
        <f t="shared" ref="B49:E49" si="22">C7-B7</f>
        <v>2.7729750713184274</v>
      </c>
      <c r="C49" s="27">
        <f t="shared" si="22"/>
        <v>3.9045418990642133</v>
      </c>
      <c r="D49" s="27">
        <f t="shared" si="22"/>
        <v>8.8095525379699637</v>
      </c>
      <c r="E49" s="27">
        <f t="shared" si="22"/>
        <v>10.267214688943042</v>
      </c>
      <c r="F49" s="27">
        <f t="shared" si="21"/>
        <v>19.076767226913006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-1.4789459319163214</v>
      </c>
      <c r="C50" s="27">
        <f t="shared" si="23"/>
        <v>1.1073796706791192</v>
      </c>
      <c r="D50" s="27">
        <f t="shared" si="23"/>
        <v>1.0499682023872978</v>
      </c>
      <c r="E50" s="27">
        <f t="shared" si="23"/>
        <v>2.1935269352297588</v>
      </c>
      <c r="F50" s="27">
        <f t="shared" si="21"/>
        <v>3.2434951376170567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0.12452526337587599</v>
      </c>
      <c r="C51" s="27">
        <f t="shared" si="24"/>
        <v>1.0084549738620439</v>
      </c>
      <c r="D51" s="27">
        <f t="shared" si="24"/>
        <v>2.0182825606439891</v>
      </c>
      <c r="E51" s="27">
        <f t="shared" si="24"/>
        <v>2.780465581930649</v>
      </c>
      <c r="F51" s="27">
        <f t="shared" si="21"/>
        <v>4.7987481425746381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4.8932434975111363</v>
      </c>
      <c r="C52" s="27">
        <f t="shared" si="25"/>
        <v>-3.7059276824711276</v>
      </c>
      <c r="D52" s="27">
        <f t="shared" si="25"/>
        <v>2.1146693411545243</v>
      </c>
      <c r="E52" s="27">
        <f t="shared" si="25"/>
        <v>2.1939348800014642</v>
      </c>
      <c r="F52" s="27">
        <f t="shared" si="21"/>
        <v>4.3086042211559885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-4.1493445701512854</v>
      </c>
      <c r="C53" s="27">
        <f>D11-C11</f>
        <v>-3.4897062972452773</v>
      </c>
      <c r="D53" s="27">
        <f t="shared" si="26"/>
        <v>-6.4490601066199815</v>
      </c>
      <c r="E53" s="27">
        <f t="shared" si="26"/>
        <v>-14.464627835668807</v>
      </c>
      <c r="F53" s="27">
        <f t="shared" si="21"/>
        <v>-20.913687942288789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7.2235763370667456</v>
      </c>
      <c r="C54" s="27">
        <f t="shared" si="27"/>
        <v>-4.707894474527258</v>
      </c>
      <c r="D54" s="27">
        <f t="shared" si="27"/>
        <v>-4.8059613085520496</v>
      </c>
      <c r="E54" s="27">
        <f t="shared" si="27"/>
        <v>-12.479982389999126</v>
      </c>
      <c r="F54" s="27">
        <f t="shared" si="21"/>
        <v>-17.285943698551176</v>
      </c>
    </row>
    <row r="55" spans="1:6" x14ac:dyDescent="0.2">
      <c r="A55" t="str">
        <f t="shared" si="19"/>
        <v>No Qualification</v>
      </c>
      <c r="B55" s="27">
        <f t="shared" ref="B55:E55" si="28">C13-B13</f>
        <v>-0.95978551965105297</v>
      </c>
      <c r="C55" s="27">
        <f t="shared" si="28"/>
        <v>2.3104480256622733</v>
      </c>
      <c r="D55" s="27">
        <f t="shared" si="28"/>
        <v>-3.4590867441282267</v>
      </c>
      <c r="E55" s="27">
        <f t="shared" si="28"/>
        <v>-2.5777442950331499</v>
      </c>
      <c r="F55" s="27">
        <f t="shared" si="21"/>
        <v>-6.0368310391613766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20.570000000000107</v>
      </c>
      <c r="C57" s="29">
        <f t="shared" ref="C57" si="29">D15-C15</f>
        <v>-2.7279999999997244</v>
      </c>
      <c r="D57" s="29">
        <f>E15-D15</f>
        <v>14.484999999999786</v>
      </c>
      <c r="E57" s="29">
        <f>F15-E15</f>
        <v>18.923000000000229</v>
      </c>
      <c r="F57" s="29">
        <f t="shared" si="21"/>
        <v>33.408000000000015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Swindon and Wiltshire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15.892117762853699</v>
      </c>
      <c r="N6" s="11">
        <v>19.781534838723076</v>
      </c>
      <c r="O6" s="11">
        <v>14.60751533727475</v>
      </c>
      <c r="P6" s="11">
        <v>15.396822806086897</v>
      </c>
      <c r="Q6" s="11">
        <v>14.753582945007034</v>
      </c>
      <c r="R6" s="11">
        <v>11.977866025433809</v>
      </c>
      <c r="S6" s="11">
        <v>12.442412054631498</v>
      </c>
      <c r="T6" s="11">
        <v>11.372700979713079</v>
      </c>
      <c r="U6" s="11">
        <v>12.224826045736746</v>
      </c>
      <c r="V6" s="11">
        <v>11.018080505782756</v>
      </c>
      <c r="W6" s="11">
        <v>13.328528531445029</v>
      </c>
      <c r="X6" s="11">
        <v>12.516772511000879</v>
      </c>
      <c r="Y6" s="11">
        <v>10.916377154128179</v>
      </c>
      <c r="Z6" s="11">
        <v>10.525165828355339</v>
      </c>
      <c r="AA6" s="11">
        <v>10.102990539526438</v>
      </c>
      <c r="AB6" s="11">
        <v>9.8694417873168021</v>
      </c>
      <c r="AC6" s="11">
        <v>9.6357473328310963</v>
      </c>
      <c r="AD6" s="11">
        <v>9.380922717781969</v>
      </c>
      <c r="AE6" s="11">
        <v>9.1230631095806078</v>
      </c>
      <c r="AF6" s="11">
        <v>8.8526456681597878</v>
      </c>
      <c r="AG6" s="11">
        <v>8.5633481269699487</v>
      </c>
      <c r="AH6" s="11">
        <v>8.2571500919427834</v>
      </c>
      <c r="AI6" s="11">
        <v>7.933802849067094</v>
      </c>
      <c r="AJ6" s="11">
        <v>7.5947544620642651</v>
      </c>
      <c r="AK6" s="11">
        <v>7.2648042645550444</v>
      </c>
      <c r="AL6" s="11">
        <v>7.2916974922836522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53.811667014974709</v>
      </c>
      <c r="N7" s="11">
        <v>51.009567630144069</v>
      </c>
      <c r="O7" s="11">
        <v>48.826961030041403</v>
      </c>
      <c r="P7" s="11">
        <v>47.897103497533777</v>
      </c>
      <c r="Q7" s="11">
        <v>51.698731676008798</v>
      </c>
      <c r="R7" s="11">
        <v>45.589086193452296</v>
      </c>
      <c r="S7" s="11">
        <v>53.558563317033865</v>
      </c>
      <c r="T7" s="11">
        <v>46.47641198282107</v>
      </c>
      <c r="U7" s="11">
        <v>48.767668687166207</v>
      </c>
      <c r="V7" s="11">
        <v>52.812662530519042</v>
      </c>
      <c r="W7" s="11">
        <v>48.104768055991784</v>
      </c>
      <c r="X7" s="11">
        <v>43.660470018111461</v>
      </c>
      <c r="Y7" s="11">
        <v>45.770554579997587</v>
      </c>
      <c r="Z7" s="11">
        <v>45.065587808165859</v>
      </c>
      <c r="AA7" s="11">
        <v>44.27976541791071</v>
      </c>
      <c r="AB7" s="11">
        <v>43.298806747439734</v>
      </c>
      <c r="AC7" s="11">
        <v>42.242732791311568</v>
      </c>
      <c r="AD7" s="11">
        <v>41.135238490820058</v>
      </c>
      <c r="AE7" s="11">
        <v>39.99196732722092</v>
      </c>
      <c r="AF7" s="11">
        <v>38.807813577362076</v>
      </c>
      <c r="AG7" s="11">
        <v>37.606824288472119</v>
      </c>
      <c r="AH7" s="11">
        <v>36.366417845478608</v>
      </c>
      <c r="AI7" s="11">
        <v>35.076994739098282</v>
      </c>
      <c r="AJ7" s="11">
        <v>33.733744708718703</v>
      </c>
      <c r="AK7" s="11">
        <v>32.322812213044813</v>
      </c>
      <c r="AL7" s="11">
        <v>30.818824357440608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74.112352791194397</v>
      </c>
      <c r="N8" s="11">
        <v>77.62358807015282</v>
      </c>
      <c r="O8" s="11">
        <v>77.255232222052257</v>
      </c>
      <c r="P8" s="11">
        <v>77.550991540798506</v>
      </c>
      <c r="Q8" s="11">
        <v>76.192297276155472</v>
      </c>
      <c r="R8" s="11">
        <v>79.360454430201841</v>
      </c>
      <c r="S8" s="11">
        <v>76.184941800361599</v>
      </c>
      <c r="T8" s="11">
        <v>75.835934035889764</v>
      </c>
      <c r="U8" s="11">
        <v>75.751959785687845</v>
      </c>
      <c r="V8" s="11">
        <v>75.211109860050556</v>
      </c>
      <c r="W8" s="11">
        <v>71.721403562805278</v>
      </c>
      <c r="X8" s="11">
        <v>68.725347024046769</v>
      </c>
      <c r="Y8" s="11">
        <v>69.078374937395964</v>
      </c>
      <c r="Z8" s="11">
        <v>67.914845782276046</v>
      </c>
      <c r="AA8" s="11">
        <v>66.699625456847372</v>
      </c>
      <c r="AB8" s="11">
        <v>65.272343456185297</v>
      </c>
      <c r="AC8" s="11">
        <v>63.826879217982828</v>
      </c>
      <c r="AD8" s="11">
        <v>62.367278536584564</v>
      </c>
      <c r="AE8" s="11">
        <v>60.907628832382009</v>
      </c>
      <c r="AF8" s="11">
        <v>59.45096695659317</v>
      </c>
      <c r="AG8" s="11">
        <v>58.016597292841915</v>
      </c>
      <c r="AH8" s="11">
        <v>56.581211053110174</v>
      </c>
      <c r="AI8" s="11">
        <v>55.146720682612496</v>
      </c>
      <c r="AJ8" s="11">
        <v>53.71644135233786</v>
      </c>
      <c r="AK8" s="11">
        <v>52.288965757771308</v>
      </c>
      <c r="AL8" s="11">
        <v>50.80771562051649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76.062644839219672</v>
      </c>
      <c r="N9" s="11">
        <v>72.061327406953794</v>
      </c>
      <c r="O9" s="11">
        <v>71.790085808570751</v>
      </c>
      <c r="P9" s="11">
        <v>79.981909165206375</v>
      </c>
      <c r="Q9" s="11">
        <v>77.560010694589181</v>
      </c>
      <c r="R9" s="11">
        <v>81.540670865249808</v>
      </c>
      <c r="S9" s="11">
        <v>83.05753192817258</v>
      </c>
      <c r="T9" s="11">
        <v>83.069152718427532</v>
      </c>
      <c r="U9" s="11">
        <v>83.963858058636873</v>
      </c>
      <c r="V9" s="11">
        <v>86.433914362760945</v>
      </c>
      <c r="W9" s="11">
        <v>82.727986680289817</v>
      </c>
      <c r="X9" s="11">
        <v>78.545547224090967</v>
      </c>
      <c r="Y9" s="11">
        <v>83.511272085349844</v>
      </c>
      <c r="Z9" s="11">
        <v>84.083806758448347</v>
      </c>
      <c r="AA9" s="11">
        <v>84.59835017685144</v>
      </c>
      <c r="AB9" s="11">
        <v>84.842656021444341</v>
      </c>
      <c r="AC9" s="11">
        <v>85.063290241641894</v>
      </c>
      <c r="AD9" s="11">
        <v>85.264670007888256</v>
      </c>
      <c r="AE9" s="11">
        <v>85.466889420678228</v>
      </c>
      <c r="AF9" s="11">
        <v>85.671333419563794</v>
      </c>
      <c r="AG9" s="11">
        <v>85.912052883445554</v>
      </c>
      <c r="AH9" s="11">
        <v>86.144283292977548</v>
      </c>
      <c r="AI9" s="11">
        <v>86.383545063488668</v>
      </c>
      <c r="AJ9" s="11">
        <v>86.628452476648576</v>
      </c>
      <c r="AK9" s="11">
        <v>86.872192925007298</v>
      </c>
      <c r="AL9" s="11">
        <v>87.036590901445805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18.473419573581396</v>
      </c>
      <c r="N10" s="11">
        <v>18.259745157841298</v>
      </c>
      <c r="O10" s="11">
        <v>18.882782985897144</v>
      </c>
      <c r="P10" s="11">
        <v>19.014450373237025</v>
      </c>
      <c r="Q10" s="11">
        <v>20.148649065175025</v>
      </c>
      <c r="R10" s="11">
        <v>19.851357900694452</v>
      </c>
      <c r="S10" s="11">
        <v>21.770070963545496</v>
      </c>
      <c r="T10" s="11">
        <v>20.680471982266567</v>
      </c>
      <c r="U10" s="11">
        <v>20.117738482125002</v>
      </c>
      <c r="V10" s="11">
        <v>19.975883164070328</v>
      </c>
      <c r="W10" s="11">
        <v>20.984338137932372</v>
      </c>
      <c r="X10" s="11">
        <v>23.819991769930784</v>
      </c>
      <c r="Y10" s="11">
        <v>22.049895549056494</v>
      </c>
      <c r="Z10" s="11">
        <v>22.405238028911864</v>
      </c>
      <c r="AA10" s="11">
        <v>22.743043052202633</v>
      </c>
      <c r="AB10" s="11">
        <v>23.002620698576361</v>
      </c>
      <c r="AC10" s="11">
        <v>23.267613147249381</v>
      </c>
      <c r="AD10" s="11">
        <v>23.533722366186861</v>
      </c>
      <c r="AE10">
        <v>23.796561167264787</v>
      </c>
      <c r="AF10">
        <v>24.059682469631689</v>
      </c>
      <c r="AG10">
        <v>24.339310747335755</v>
      </c>
      <c r="AH10">
        <v>24.616766730825184</v>
      </c>
      <c r="AI10" s="11">
        <v>24.894114465083764</v>
      </c>
      <c r="AJ10" s="11">
        <v>25.197963423062404</v>
      </c>
      <c r="AK10" s="11">
        <v>25.512147777903774</v>
      </c>
      <c r="AL10" s="11">
        <v>25.78308628050701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20.184610636734153</v>
      </c>
      <c r="N11" s="11">
        <v>19.861846233238669</v>
      </c>
      <c r="O11" s="11">
        <v>19.966156643285025</v>
      </c>
      <c r="P11" s="11">
        <v>21.407431244686705</v>
      </c>
      <c r="Q11" s="11">
        <v>21.501024863407583</v>
      </c>
      <c r="R11" s="11">
        <v>20.452005316594885</v>
      </c>
      <c r="S11" s="11">
        <v>21.836971844968048</v>
      </c>
      <c r="T11" s="11">
        <v>20.641593127731248</v>
      </c>
      <c r="U11" s="11">
        <v>20.110121382842021</v>
      </c>
      <c r="V11" s="11">
        <v>18.973059384678564</v>
      </c>
      <c r="W11" s="11">
        <v>20.080439055357683</v>
      </c>
      <c r="X11" s="11">
        <v>22.108870808680344</v>
      </c>
      <c r="Y11" s="11">
        <v>20.537189480284422</v>
      </c>
      <c r="Z11" s="11">
        <v>20.753006068805664</v>
      </c>
      <c r="AA11" s="11">
        <v>20.975594955523615</v>
      </c>
      <c r="AB11" s="11">
        <v>21.130407257744981</v>
      </c>
      <c r="AC11" s="11">
        <v>21.288913074888828</v>
      </c>
      <c r="AD11" s="11">
        <v>21.463101459366491</v>
      </c>
      <c r="AE11">
        <v>21.655908092745467</v>
      </c>
      <c r="AF11">
        <v>21.870059164358668</v>
      </c>
      <c r="AG11">
        <v>22.100099117124358</v>
      </c>
      <c r="AH11">
        <v>22.338485089818523</v>
      </c>
      <c r="AI11" s="11">
        <v>22.600925846913874</v>
      </c>
      <c r="AJ11" s="11">
        <v>22.860253515481332</v>
      </c>
      <c r="AK11" s="11">
        <v>23.096338095297526</v>
      </c>
      <c r="AL11" s="11">
        <v>23.32393419297474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55.483099612247294</v>
      </c>
      <c r="N12" s="11">
        <v>57.794689131090678</v>
      </c>
      <c r="O12" s="11">
        <v>60.332118529307373</v>
      </c>
      <c r="P12" s="11">
        <v>65.082617341694544</v>
      </c>
      <c r="Q12" s="11">
        <v>68.286344176304397</v>
      </c>
      <c r="R12" s="11">
        <v>68.702531294903409</v>
      </c>
      <c r="S12" s="11">
        <v>75.414955803987965</v>
      </c>
      <c r="T12" s="11">
        <v>71.923235553913685</v>
      </c>
      <c r="U12" s="11">
        <v>72.172307485249675</v>
      </c>
      <c r="V12" s="11">
        <v>71.475506366221836</v>
      </c>
      <c r="W12" s="11">
        <v>75.38004826528605</v>
      </c>
      <c r="X12" s="11">
        <v>84.708362346404243</v>
      </c>
      <c r="Y12" s="11">
        <v>80.048246250637831</v>
      </c>
      <c r="Z12" s="11">
        <v>81.581275657775663</v>
      </c>
      <c r="AA12" s="11">
        <v>83.032397735710191</v>
      </c>
      <c r="AB12" s="11">
        <v>84.189600803256013</v>
      </c>
      <c r="AC12" s="11">
        <v>85.296201424433249</v>
      </c>
      <c r="AD12" s="11">
        <v>86.354983951317067</v>
      </c>
      <c r="AE12">
        <v>87.390475620416723</v>
      </c>
      <c r="AF12">
        <v>88.407816600829292</v>
      </c>
      <c r="AG12">
        <v>89.448532498970337</v>
      </c>
      <c r="AH12">
        <v>90.465832580018983</v>
      </c>
      <c r="AI12">
        <v>91.469417852435242</v>
      </c>
      <c r="AJ12">
        <v>92.468108827795078</v>
      </c>
      <c r="AK12">
        <v>93.487259618334321</v>
      </c>
      <c r="AL12">
        <v>94.456815492199055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25.678347138057124</v>
      </c>
      <c r="N13" s="11">
        <v>22.420878471728688</v>
      </c>
      <c r="O13" s="11">
        <v>23.813088277437224</v>
      </c>
      <c r="P13" s="11">
        <v>23.284075565093108</v>
      </c>
      <c r="Q13" s="11">
        <v>30.106499610312294</v>
      </c>
      <c r="R13" s="11">
        <v>31.697574822275694</v>
      </c>
      <c r="S13" s="11">
        <v>34.931165968821134</v>
      </c>
      <c r="T13" s="11">
        <v>39.179319218198629</v>
      </c>
      <c r="U13" s="11">
        <v>38.062556564310498</v>
      </c>
      <c r="V13" s="11">
        <v>42.214988941777527</v>
      </c>
      <c r="W13" s="11">
        <v>43.17440766905559</v>
      </c>
      <c r="X13" s="11">
        <v>43.888833606465369</v>
      </c>
      <c r="Y13" s="11">
        <v>48.377175435021293</v>
      </c>
      <c r="Z13" s="11">
        <v>51.114151102577054</v>
      </c>
      <c r="AA13" s="11">
        <v>53.848429800732866</v>
      </c>
      <c r="AB13" s="11">
        <v>56.424345035826505</v>
      </c>
      <c r="AC13" s="11">
        <v>59.011007002838916</v>
      </c>
      <c r="AD13" s="11">
        <v>61.611346751993828</v>
      </c>
      <c r="AE13">
        <v>64.231951695350901</v>
      </c>
      <c r="AF13">
        <v>66.884639706859957</v>
      </c>
      <c r="AG13">
        <v>69.594827862439672</v>
      </c>
      <c r="AH13">
        <v>72.32739590914575</v>
      </c>
      <c r="AI13">
        <v>75.100594158721449</v>
      </c>
      <c r="AJ13">
        <v>77.914738930325882</v>
      </c>
      <c r="AK13">
        <v>80.763051545862311</v>
      </c>
      <c r="AL13">
        <v>83.575737354439966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3.5937406311372495</v>
      </c>
      <c r="N14" s="11">
        <v>3.2608230601269428</v>
      </c>
      <c r="O14" s="11">
        <v>3.3910591661341392</v>
      </c>
      <c r="P14" s="11">
        <v>3.4645984656626192</v>
      </c>
      <c r="Q14" s="11">
        <v>4.359859693040443</v>
      </c>
      <c r="R14" s="11">
        <v>4.6284531511934954</v>
      </c>
      <c r="S14" s="11">
        <v>4.997386318477373</v>
      </c>
      <c r="T14" s="11">
        <v>5.736180401038478</v>
      </c>
      <c r="U14" s="11">
        <v>5.5989635082447844</v>
      </c>
      <c r="V14" s="11">
        <v>6.2547948841382919</v>
      </c>
      <c r="W14" s="11">
        <v>6.140080041836474</v>
      </c>
      <c r="X14" s="11">
        <v>6.277804691269095</v>
      </c>
      <c r="Y14" s="11">
        <v>6.9599145281285075</v>
      </c>
      <c r="Z14" s="11">
        <v>7.3449229646840157</v>
      </c>
      <c r="AA14" s="11">
        <v>7.7328028646941558</v>
      </c>
      <c r="AB14" s="11">
        <v>8.0967781922098361</v>
      </c>
      <c r="AC14" s="11">
        <v>8.4596157668223295</v>
      </c>
      <c r="AD14" s="11">
        <v>8.8237357180603091</v>
      </c>
      <c r="AE14">
        <v>9.1975547343605015</v>
      </c>
      <c r="AF14">
        <v>9.5760424366413979</v>
      </c>
      <c r="AG14">
        <v>9.9634071824001822</v>
      </c>
      <c r="AH14">
        <v>10.354457406682714</v>
      </c>
      <c r="AI14">
        <v>10.749884342579042</v>
      </c>
      <c r="AJ14">
        <v>11.149542303565555</v>
      </c>
      <c r="AK14">
        <v>11.554427802224092</v>
      </c>
      <c r="AL14">
        <v>11.955598308192757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Swindon and Wiltshire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Swindon and Wiltshire</v>
      </c>
      <c r="W1" s="203" t="str">
        <f>CONCATENATE("Shift-share Figure 1: Levels of Employment, ",C4," - ",F40,", ",Info!B5)</f>
        <v>Shift-share Figure 1: Levels of Employment, 2015 - 2035, Swindon and Wiltshire</v>
      </c>
      <c r="AK1" s="203" t="str">
        <f>CONCATENATE("Shift-share Figure 1.1: Net Changes, ",C4,"-",F40,", ",Info!B5)</f>
        <v>Shift-share Figure 1.1: Net Changes, 2015-2035, Swindon and Wiltshire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24.559937501643933</v>
      </c>
      <c r="C8" s="141">
        <f t="shared" ref="C8:C33" si="0">B8/B$35*100</f>
        <v>6.7509448877525955</v>
      </c>
      <c r="E8" s="151">
        <v>30.065742300073499</v>
      </c>
      <c r="F8" s="141">
        <f t="shared" ref="F8:F33" si="1">E8/E$35*100</f>
        <v>7.8779962111280994</v>
      </c>
      <c r="H8" s="151">
        <f>E8-B8</f>
        <v>5.5058047984295655</v>
      </c>
      <c r="I8" s="141">
        <f>IF(B8&lt;&gt;0,((E8/B8)-1)*100,0)</f>
        <v>22.417829027704283</v>
      </c>
      <c r="K8" s="207">
        <f t="shared" ref="K8:K33" si="2">(($E$35/$B$35)-1)*B8</f>
        <v>1.2045035868728313</v>
      </c>
      <c r="L8" s="141">
        <f>IF(B8&lt;&gt;0,K8/B8*100,0)</f>
        <v>4.9043430456295223</v>
      </c>
      <c r="N8" s="151">
        <f>H8-(K8+Q8)</f>
        <v>4.6668777486238273</v>
      </c>
      <c r="O8" s="141">
        <f>IF(B8&lt;&gt;0,N8/B8*100,0)</f>
        <v>19.00199358533159</v>
      </c>
      <c r="Q8" s="151">
        <v>-0.36557653706709298</v>
      </c>
      <c r="R8" s="141">
        <f>IF(B8&lt;&gt;0,Q8/B8*100,0)</f>
        <v>-1.4885076032568199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13.11631886649997</v>
      </c>
      <c r="C9" s="141">
        <f t="shared" si="0"/>
        <v>3.6053652739142321</v>
      </c>
      <c r="E9" s="151">
        <v>14.600340922610323</v>
      </c>
      <c r="F9" s="141">
        <f t="shared" si="1"/>
        <v>3.8256640837775517</v>
      </c>
      <c r="H9" s="151">
        <f t="shared" ref="H9:H32" si="3">E9-B9</f>
        <v>1.4840220561103532</v>
      </c>
      <c r="I9" s="141">
        <f t="shared" ref="I9:I32" si="4">IF(B9&lt;&gt;0,((E9/B9)-1)*100,0)</f>
        <v>11.314318226134713</v>
      </c>
      <c r="K9" s="207">
        <f t="shared" si="2"/>
        <v>0.64326927217178431</v>
      </c>
      <c r="L9" s="141">
        <f t="shared" ref="L9:L32" si="5">IF(B9&lt;&gt;0,K9/B9*100,0)</f>
        <v>4.9043430456295223</v>
      </c>
      <c r="N9" s="151">
        <f t="shared" ref="N9:N31" si="6">H9-(K9+Q9)</f>
        <v>0.61824665691100111</v>
      </c>
      <c r="O9" s="141">
        <f>IF(B9&lt;&gt;0,N9/B9*100,0)</f>
        <v>4.7135683662742291</v>
      </c>
      <c r="Q9" s="151">
        <v>0.22250612702756775</v>
      </c>
      <c r="R9" s="141">
        <f>IF(B9&lt;&gt;0,Q9/B9*100,0)</f>
        <v>1.6964068142309694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20.595244312379673</v>
      </c>
      <c r="C10" s="141">
        <f t="shared" si="0"/>
        <v>5.6611446708025515</v>
      </c>
      <c r="E10" s="151">
        <v>23.949263313460801</v>
      </c>
      <c r="F10" s="141">
        <f t="shared" si="1"/>
        <v>6.2753217186422878</v>
      </c>
      <c r="H10" s="151">
        <f t="shared" si="3"/>
        <v>3.3540190010811273</v>
      </c>
      <c r="I10" s="141">
        <f t="shared" si="4"/>
        <v>16.28540526253941</v>
      </c>
      <c r="K10" s="207">
        <f t="shared" si="2"/>
        <v>1.0100614321646022</v>
      </c>
      <c r="L10" s="141">
        <f t="shared" si="5"/>
        <v>4.9043430456295223</v>
      </c>
      <c r="N10" s="151">
        <f t="shared" si="6"/>
        <v>2.9452485111576792</v>
      </c>
      <c r="O10" s="141">
        <f t="shared" ref="O10:O32" si="7">IF(B10&lt;&gt;0,N10/B10*100,0)</f>
        <v>14.300624292120236</v>
      </c>
      <c r="Q10" s="151">
        <v>-0.60129094224115431</v>
      </c>
      <c r="R10" s="141">
        <f t="shared" ref="R10:R32" si="8">IF(B10&lt;&gt;0,Q10/B10*100,0)</f>
        <v>-2.9195620752103539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14.023682028618092</v>
      </c>
      <c r="C11" s="141">
        <f t="shared" si="0"/>
        <v>3.8547779078114615</v>
      </c>
      <c r="E11" s="151">
        <v>16.202495619785822</v>
      </c>
      <c r="F11" s="141">
        <f t="shared" si="1"/>
        <v>4.2454697385994784</v>
      </c>
      <c r="H11" s="151">
        <f>E11-B11</f>
        <v>2.1788135911677298</v>
      </c>
      <c r="I11" s="141">
        <f>IF(B11&lt;&gt;0,((E11/B11)-1)*100,0)</f>
        <v>15.536672799065411</v>
      </c>
      <c r="K11" s="207">
        <f t="shared" si="2"/>
        <v>0.68776947431172852</v>
      </c>
      <c r="L11" s="141">
        <f t="shared" si="5"/>
        <v>4.9043430456295223</v>
      </c>
      <c r="N11" s="151">
        <f t="shared" si="6"/>
        <v>1.9169688573719421</v>
      </c>
      <c r="O11" s="141">
        <f t="shared" si="7"/>
        <v>13.669511712116607</v>
      </c>
      <c r="Q11" s="151">
        <v>-0.42592474051594087</v>
      </c>
      <c r="R11" s="141">
        <f>IF(B11&lt;&gt;0,Q11/B11*100,0)</f>
        <v>-3.0371819586807325</v>
      </c>
      <c r="T11" s="136"/>
    </row>
    <row r="12" spans="1:97" x14ac:dyDescent="0.2">
      <c r="A12" s="10" t="str">
        <f>name!$D8</f>
        <v>23 Teaching and other educational professionals</v>
      </c>
      <c r="B12" s="151">
        <v>15.32735316042967</v>
      </c>
      <c r="C12" s="141">
        <f t="shared" si="0"/>
        <v>4.2131262123226163</v>
      </c>
      <c r="E12" s="151">
        <v>17.854368737048667</v>
      </c>
      <c r="F12" s="141">
        <f t="shared" si="1"/>
        <v>4.6783028956584092</v>
      </c>
      <c r="H12" s="151">
        <f t="shared" si="3"/>
        <v>2.5270155766189966</v>
      </c>
      <c r="I12" s="141">
        <f t="shared" si="4"/>
        <v>16.486966472090849</v>
      </c>
      <c r="K12" s="207">
        <f t="shared" si="2"/>
        <v>0.75170597880260936</v>
      </c>
      <c r="L12" s="141">
        <f t="shared" si="5"/>
        <v>4.9043430456295223</v>
      </c>
      <c r="N12" s="151">
        <f t="shared" si="6"/>
        <v>1.7013298437264621</v>
      </c>
      <c r="O12" s="141">
        <f t="shared" si="7"/>
        <v>11.099958524598705</v>
      </c>
      <c r="Q12" s="151">
        <v>7.3979754089925062E-2</v>
      </c>
      <c r="R12" s="141">
        <f t="shared" si="8"/>
        <v>0.48266490186262012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21.069224905370323</v>
      </c>
      <c r="C13" s="141">
        <f t="shared" si="0"/>
        <v>5.7914307051595202</v>
      </c>
      <c r="E13" s="151">
        <v>27.074820832533852</v>
      </c>
      <c r="F13" s="141">
        <f t="shared" si="1"/>
        <v>7.0942980155574737</v>
      </c>
      <c r="H13" s="151">
        <f t="shared" si="3"/>
        <v>6.0055959271635295</v>
      </c>
      <c r="I13" s="141">
        <f t="shared" si="4"/>
        <v>28.504114195642604</v>
      </c>
      <c r="K13" s="207">
        <f t="shared" si="2"/>
        <v>1.0333070664145727</v>
      </c>
      <c r="L13" s="141">
        <f t="shared" si="5"/>
        <v>4.9043430456295223</v>
      </c>
      <c r="N13" s="151">
        <f>H13-(K13+Q13)</f>
        <v>4.6800487788970662</v>
      </c>
      <c r="O13" s="141">
        <f>IF(B13&lt;&gt;0,N13/B13*100,0)</f>
        <v>22.212724008201036</v>
      </c>
      <c r="Q13" s="151">
        <v>0.29224008185189093</v>
      </c>
      <c r="R13" s="141">
        <f t="shared" si="8"/>
        <v>1.3870471418120467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6.0283981390496946</v>
      </c>
      <c r="C14" s="141">
        <f t="shared" si="0"/>
        <v>1.6570638095243808</v>
      </c>
      <c r="E14" s="151">
        <v>7.8454495622202991</v>
      </c>
      <c r="F14" s="141">
        <f t="shared" si="1"/>
        <v>2.0557091625712838</v>
      </c>
      <c r="H14" s="151">
        <f t="shared" si="3"/>
        <v>1.8170514231706045</v>
      </c>
      <c r="I14" s="141">
        <f t="shared" si="4"/>
        <v>30.141529826977241</v>
      </c>
      <c r="K14" s="207">
        <f t="shared" si="2"/>
        <v>0.29565332489534324</v>
      </c>
      <c r="L14" s="141">
        <f>IF(B14&lt;&gt;0,K14/B14*100,0)</f>
        <v>4.9043430456295223</v>
      </c>
      <c r="N14" s="151">
        <f t="shared" si="6"/>
        <v>1.4688789068954815</v>
      </c>
      <c r="O14" s="141">
        <f t="shared" si="7"/>
        <v>24.365990318068686</v>
      </c>
      <c r="Q14" s="151">
        <v>5.2519191379779735E-2</v>
      </c>
      <c r="R14" s="141">
        <f t="shared" si="8"/>
        <v>0.871196463279029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6.2502992397984301</v>
      </c>
      <c r="C15" s="141">
        <f t="shared" si="0"/>
        <v>1.7180591643206247</v>
      </c>
      <c r="E15" s="151">
        <v>7.0217726720943725</v>
      </c>
      <c r="F15" s="141">
        <f t="shared" si="1"/>
        <v>1.8398846751915074</v>
      </c>
      <c r="H15" s="151">
        <f t="shared" si="3"/>
        <v>0.77147343229594245</v>
      </c>
      <c r="I15" s="141">
        <f t="shared" si="4"/>
        <v>12.342983954810173</v>
      </c>
      <c r="K15" s="207">
        <f t="shared" si="2"/>
        <v>0.30653611609808923</v>
      </c>
      <c r="L15" s="141">
        <f t="shared" si="5"/>
        <v>4.9043430456295232</v>
      </c>
      <c r="N15" s="151">
        <f t="shared" si="6"/>
        <v>0.63530320515812355</v>
      </c>
      <c r="O15" s="141">
        <f t="shared" si="7"/>
        <v>10.164364629342321</v>
      </c>
      <c r="Q15" s="151">
        <v>-0.17036588896027036</v>
      </c>
      <c r="R15" s="141">
        <f t="shared" si="8"/>
        <v>-2.7257237201616702</v>
      </c>
      <c r="T15" s="11"/>
    </row>
    <row r="16" spans="1:97" x14ac:dyDescent="0.2">
      <c r="A16" s="10" t="str">
        <f>name!$D12</f>
        <v>33 Protective service occupations</v>
      </c>
      <c r="B16" s="151">
        <v>2.9945287847323074</v>
      </c>
      <c r="C16" s="141">
        <f t="shared" si="0"/>
        <v>0.82312500954708867</v>
      </c>
      <c r="E16" s="151">
        <v>3.1930694305776854</v>
      </c>
      <c r="F16" s="141">
        <f t="shared" si="1"/>
        <v>0.83666615062746896</v>
      </c>
      <c r="H16" s="151">
        <f t="shared" si="3"/>
        <v>0.19854064584537801</v>
      </c>
      <c r="I16" s="141">
        <f t="shared" si="4"/>
        <v>6.6301131202225694</v>
      </c>
      <c r="K16" s="207">
        <f t="shared" si="2"/>
        <v>0.14686196420339317</v>
      </c>
      <c r="L16" s="141">
        <f t="shared" si="5"/>
        <v>4.9043430456295223</v>
      </c>
      <c r="N16" s="151">
        <f t="shared" si="6"/>
        <v>0.17491663426125681</v>
      </c>
      <c r="O16" s="141">
        <f t="shared" si="7"/>
        <v>5.84120730957987</v>
      </c>
      <c r="Q16" s="151">
        <v>-0.12323795261927199</v>
      </c>
      <c r="R16" s="141">
        <f t="shared" si="8"/>
        <v>-4.11543723498683</v>
      </c>
      <c r="T16" s="11"/>
    </row>
    <row r="17" spans="1:20" x14ac:dyDescent="0.2">
      <c r="A17" s="10" t="str">
        <f>name!$D13</f>
        <v>34 Culture, media and sports occupations</v>
      </c>
      <c r="B17" s="151">
        <v>7.3412235928957372</v>
      </c>
      <c r="C17" s="141">
        <f t="shared" si="0"/>
        <v>2.017928420257213</v>
      </c>
      <c r="E17" s="151">
        <v>8.0100625517075077</v>
      </c>
      <c r="F17" s="141">
        <f t="shared" si="1"/>
        <v>2.0988419911088161</v>
      </c>
      <c r="H17" s="151">
        <f t="shared" si="3"/>
        <v>0.66883895881177047</v>
      </c>
      <c r="I17" s="141">
        <f t="shared" si="4"/>
        <v>9.1107286183058189</v>
      </c>
      <c r="K17" s="207">
        <f t="shared" si="2"/>
        <v>0.36003878874229583</v>
      </c>
      <c r="L17" s="141">
        <f t="shared" si="5"/>
        <v>4.9043430456295223</v>
      </c>
      <c r="N17" s="151">
        <f t="shared" si="6"/>
        <v>0.48234904742123713</v>
      </c>
      <c r="O17" s="141">
        <f t="shared" si="7"/>
        <v>6.5704176056974593</v>
      </c>
      <c r="Q17" s="151">
        <v>-0.1735488773517625</v>
      </c>
      <c r="R17" s="141">
        <f t="shared" si="8"/>
        <v>-2.3640320330211648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22.118064440245405</v>
      </c>
      <c r="C18" s="141">
        <f t="shared" si="0"/>
        <v>6.079731841738707</v>
      </c>
      <c r="E18" s="151">
        <v>24.509545574384425</v>
      </c>
      <c r="F18" s="141">
        <f t="shared" si="1"/>
        <v>6.4221300523486473</v>
      </c>
      <c r="H18" s="151">
        <f t="shared" si="3"/>
        <v>2.3914811341390205</v>
      </c>
      <c r="I18" s="141">
        <f t="shared" si="4"/>
        <v>10.812343641550971</v>
      </c>
      <c r="K18" s="207">
        <f t="shared" si="2"/>
        <v>1.0847457552030317</v>
      </c>
      <c r="L18" s="141">
        <f t="shared" si="5"/>
        <v>4.9043430456295214</v>
      </c>
      <c r="N18" s="151">
        <f t="shared" si="6"/>
        <v>1.7032963952989388</v>
      </c>
      <c r="O18" s="141">
        <f t="shared" si="7"/>
        <v>7.7009288036961721</v>
      </c>
      <c r="Q18" s="151">
        <v>-0.39656101636295005</v>
      </c>
      <c r="R18" s="141">
        <f t="shared" si="8"/>
        <v>-1.7929282077747219</v>
      </c>
      <c r="T18" s="11"/>
    </row>
    <row r="19" spans="1:20" x14ac:dyDescent="0.2">
      <c r="A19" s="10" t="str">
        <f>name!$D15</f>
        <v>41 Administrative occupations</v>
      </c>
      <c r="B19" s="151">
        <v>32.438595229450982</v>
      </c>
      <c r="C19" s="141">
        <f t="shared" si="0"/>
        <v>8.9166012175511256</v>
      </c>
      <c r="E19" s="151">
        <v>33.436158279511574</v>
      </c>
      <c r="F19" s="141">
        <f t="shared" si="1"/>
        <v>8.7611317096943147</v>
      </c>
      <c r="H19" s="151">
        <f t="shared" si="3"/>
        <v>0.99756305006059165</v>
      </c>
      <c r="I19" s="141">
        <f t="shared" si="4"/>
        <v>3.0752350494971603</v>
      </c>
      <c r="K19" s="207">
        <f t="shared" si="2"/>
        <v>1.5908999892354891</v>
      </c>
      <c r="L19" s="141">
        <f t="shared" si="5"/>
        <v>4.9043430456295223</v>
      </c>
      <c r="N19" s="151">
        <f t="shared" si="6"/>
        <v>-8.9285129577956202E-2</v>
      </c>
      <c r="O19" s="141">
        <f t="shared" si="7"/>
        <v>-0.27524351454311524</v>
      </c>
      <c r="Q19" s="151">
        <v>-0.50405180959694129</v>
      </c>
      <c r="R19" s="141">
        <f t="shared" si="8"/>
        <v>-1.5538644815892426</v>
      </c>
      <c r="T19" s="11"/>
    </row>
    <row r="20" spans="1:20" x14ac:dyDescent="0.2">
      <c r="A20" s="10" t="str">
        <f>name!$D16</f>
        <v>42 Secretarial and related occupations</v>
      </c>
      <c r="B20" s="151">
        <v>7.6694034936938493</v>
      </c>
      <c r="C20" s="141">
        <f t="shared" si="0"/>
        <v>2.1081372989812679</v>
      </c>
      <c r="E20" s="151">
        <v>7.091243578233172</v>
      </c>
      <c r="F20" s="141">
        <f t="shared" si="1"/>
        <v>1.8580878357814843</v>
      </c>
      <c r="H20" s="151">
        <f t="shared" si="3"/>
        <v>-0.57815991546067735</v>
      </c>
      <c r="I20" s="141">
        <f t="shared" si="4"/>
        <v>-7.5385252052010081</v>
      </c>
      <c r="K20" s="207">
        <f t="shared" si="2"/>
        <v>0.37613385688424189</v>
      </c>
      <c r="L20" s="141">
        <f t="shared" si="5"/>
        <v>4.9043430456295223</v>
      </c>
      <c r="N20" s="151">
        <f t="shared" si="6"/>
        <v>-1.0276777118201201</v>
      </c>
      <c r="O20" s="141">
        <f t="shared" si="7"/>
        <v>-13.399708499691352</v>
      </c>
      <c r="Q20" s="151">
        <v>7.3383939475200832E-2</v>
      </c>
      <c r="R20" s="141">
        <f t="shared" si="8"/>
        <v>0.95684024886082231</v>
      </c>
      <c r="T20" s="11"/>
    </row>
    <row r="21" spans="1:20" x14ac:dyDescent="0.2">
      <c r="A21" s="10" t="str">
        <f>name!$D17</f>
        <v>51 Skilled agricultural and related trades</v>
      </c>
      <c r="B21" s="151">
        <v>5.0120276135721271</v>
      </c>
      <c r="C21" s="141">
        <f t="shared" si="0"/>
        <v>1.377687634296902</v>
      </c>
      <c r="E21" s="151">
        <v>5.3855248274867282</v>
      </c>
      <c r="F21" s="141">
        <f t="shared" si="1"/>
        <v>1.4111457406382759</v>
      </c>
      <c r="H21" s="151">
        <f t="shared" si="3"/>
        <v>0.37349721391460111</v>
      </c>
      <c r="I21" s="141">
        <f t="shared" si="4"/>
        <v>7.4520182790534406</v>
      </c>
      <c r="K21" s="207">
        <f t="shared" si="2"/>
        <v>0.24580702771125593</v>
      </c>
      <c r="L21" s="141">
        <f t="shared" si="5"/>
        <v>4.9043430456295223</v>
      </c>
      <c r="N21" s="151">
        <f t="shared" si="6"/>
        <v>-0.40174236786631701</v>
      </c>
      <c r="O21" s="141">
        <f t="shared" si="7"/>
        <v>-8.0155657318893105</v>
      </c>
      <c r="Q21" s="151">
        <v>0.52943255406966216</v>
      </c>
      <c r="R21" s="141">
        <f t="shared" si="8"/>
        <v>10.563240965313234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15.819665778228064</v>
      </c>
      <c r="C22" s="141">
        <f t="shared" si="0"/>
        <v>4.3484512859340487</v>
      </c>
      <c r="E22" s="151">
        <v>14.059992445328428</v>
      </c>
      <c r="F22" s="141">
        <f t="shared" si="1"/>
        <v>3.68407891304637</v>
      </c>
      <c r="H22" s="151">
        <f t="shared" si="3"/>
        <v>-1.7596733328996361</v>
      </c>
      <c r="I22" s="141">
        <f t="shared" si="4"/>
        <v>-11.12332812568898</v>
      </c>
      <c r="K22" s="207">
        <f t="shared" si="2"/>
        <v>0.77585067843636146</v>
      </c>
      <c r="L22" s="141">
        <f t="shared" si="5"/>
        <v>4.9043430456295223</v>
      </c>
      <c r="N22" s="151">
        <f t="shared" si="6"/>
        <v>-2.8283849090769131</v>
      </c>
      <c r="O22" s="141">
        <f t="shared" si="7"/>
        <v>-17.878916967825575</v>
      </c>
      <c r="Q22" s="151">
        <v>0.29286089774091545</v>
      </c>
      <c r="R22" s="141">
        <f t="shared" si="8"/>
        <v>1.8512457965070759</v>
      </c>
      <c r="T22" s="11"/>
    </row>
    <row r="23" spans="1:20" x14ac:dyDescent="0.2">
      <c r="A23" s="10" t="str">
        <f>name!$D19</f>
        <v>53 Skilled construction and building trades</v>
      </c>
      <c r="B23" s="151">
        <v>13.079302043182555</v>
      </c>
      <c r="C23" s="141">
        <f t="shared" si="0"/>
        <v>3.5951902262733806</v>
      </c>
      <c r="E23" s="151">
        <v>11.50146574468469</v>
      </c>
      <c r="F23" s="141">
        <f t="shared" si="1"/>
        <v>3.0136792451262417</v>
      </c>
      <c r="H23" s="151">
        <f t="shared" si="3"/>
        <v>-1.5778362984978642</v>
      </c>
      <c r="I23" s="141">
        <f t="shared" si="4"/>
        <v>-12.06361236470026</v>
      </c>
      <c r="K23" s="207">
        <f t="shared" si="2"/>
        <v>0.64145384017170359</v>
      </c>
      <c r="L23" s="141">
        <f t="shared" si="5"/>
        <v>4.9043430456295223</v>
      </c>
      <c r="N23" s="151">
        <f t="shared" si="6"/>
        <v>-3.818911799292052</v>
      </c>
      <c r="O23" s="141">
        <f t="shared" si="7"/>
        <v>-29.198131419272627</v>
      </c>
      <c r="Q23" s="151">
        <v>1.599621660622484</v>
      </c>
      <c r="R23" s="141">
        <f t="shared" si="8"/>
        <v>12.230176008942845</v>
      </c>
      <c r="T23" s="11"/>
    </row>
    <row r="24" spans="1:20" x14ac:dyDescent="0.2">
      <c r="A24" s="10" t="str">
        <f>name!$D20</f>
        <v>54 Textiles, printing and other skilled trades</v>
      </c>
      <c r="B24" s="151">
        <v>7.2217506339783171</v>
      </c>
      <c r="C24" s="141">
        <f t="shared" si="0"/>
        <v>1.9850881346834306</v>
      </c>
      <c r="E24" s="151">
        <v>6.7356640162000661</v>
      </c>
      <c r="F24" s="141">
        <f t="shared" si="1"/>
        <v>1.7649168635003658</v>
      </c>
      <c r="H24" s="151">
        <f t="shared" si="3"/>
        <v>-0.48608661777825102</v>
      </c>
      <c r="I24" s="141">
        <f t="shared" si="4"/>
        <v>-6.7308695967874481</v>
      </c>
      <c r="K24" s="207">
        <f t="shared" si="2"/>
        <v>0.35417942499022154</v>
      </c>
      <c r="L24" s="141">
        <f t="shared" si="5"/>
        <v>4.9043430456295223</v>
      </c>
      <c r="N24" s="151">
        <f t="shared" si="6"/>
        <v>-1.1163251301157218</v>
      </c>
      <c r="O24" s="141">
        <f t="shared" si="7"/>
        <v>-15.457818840537293</v>
      </c>
      <c r="Q24" s="151">
        <v>0.27605908734724915</v>
      </c>
      <c r="R24" s="141">
        <f t="shared" si="8"/>
        <v>3.8226061981203272</v>
      </c>
      <c r="T24" s="11"/>
    </row>
    <row r="25" spans="1:20" x14ac:dyDescent="0.2">
      <c r="A25" s="10" t="str">
        <f>name!$D21</f>
        <v>61 Caring personal service occupations</v>
      </c>
      <c r="B25" s="151">
        <v>25.610991775340199</v>
      </c>
      <c r="C25" s="141">
        <f t="shared" si="0"/>
        <v>7.039854803556957</v>
      </c>
      <c r="E25" s="151">
        <v>25.233065162344293</v>
      </c>
      <c r="F25" s="141">
        <f t="shared" si="1"/>
        <v>6.6117107557198356</v>
      </c>
      <c r="H25" s="151">
        <f t="shared" si="3"/>
        <v>-0.37792661299590691</v>
      </c>
      <c r="I25" s="141">
        <f t="shared" si="4"/>
        <v>-1.4756422410779013</v>
      </c>
      <c r="K25" s="207">
        <f t="shared" si="2"/>
        <v>1.2560508940506461</v>
      </c>
      <c r="L25" s="141">
        <f t="shared" si="5"/>
        <v>4.9043430456295223</v>
      </c>
      <c r="N25" s="151">
        <f t="shared" si="6"/>
        <v>-1.0228997142326164</v>
      </c>
      <c r="O25" s="141">
        <f t="shared" si="7"/>
        <v>-3.993987125549451</v>
      </c>
      <c r="Q25" s="151">
        <v>-0.6110777928139367</v>
      </c>
      <c r="R25" s="141">
        <f t="shared" si="8"/>
        <v>-2.3859981611579721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7.813793114247285</v>
      </c>
      <c r="C26" s="141">
        <f t="shared" si="0"/>
        <v>2.1478265844549997</v>
      </c>
      <c r="E26" s="151">
        <v>7.7146631561463836</v>
      </c>
      <c r="F26" s="141">
        <f t="shared" si="1"/>
        <v>2.0214397671499422</v>
      </c>
      <c r="H26" s="151">
        <f t="shared" si="3"/>
        <v>-9.9129958100901305E-2</v>
      </c>
      <c r="I26" s="141">
        <f t="shared" si="4"/>
        <v>-1.2686534779139835</v>
      </c>
      <c r="K26" s="207">
        <f t="shared" si="2"/>
        <v>0.38321521919846518</v>
      </c>
      <c r="L26" s="141">
        <f t="shared" si="5"/>
        <v>4.9043430456295223</v>
      </c>
      <c r="N26" s="151">
        <f t="shared" si="6"/>
        <v>-0.37106923532478692</v>
      </c>
      <c r="O26" s="141">
        <f t="shared" si="7"/>
        <v>-4.748900180735494</v>
      </c>
      <c r="Q26" s="151">
        <v>-0.11127594197457959</v>
      </c>
      <c r="R26" s="141">
        <f t="shared" si="8"/>
        <v>-1.4240963428080087</v>
      </c>
      <c r="T26" s="11"/>
    </row>
    <row r="27" spans="1:20" x14ac:dyDescent="0.2">
      <c r="A27" s="10" t="str">
        <f>name!$D23</f>
        <v>63 Community and civil enforcement occupations</v>
      </c>
      <c r="B27" s="151">
        <v>0.32854464166641306</v>
      </c>
      <c r="C27" s="141">
        <f t="shared" si="0"/>
        <v>9.0309137346457721E-2</v>
      </c>
      <c r="E27" s="151">
        <v>0.35362336156844532</v>
      </c>
      <c r="F27" s="141">
        <f t="shared" si="1"/>
        <v>9.2658397547556434E-2</v>
      </c>
      <c r="H27" s="151">
        <f t="shared" si="3"/>
        <v>2.5078719902032254E-2</v>
      </c>
      <c r="I27" s="141">
        <f t="shared" si="4"/>
        <v>7.6332761888400658</v>
      </c>
      <c r="K27" s="207">
        <f t="shared" si="2"/>
        <v>1.6112956285355164E-2</v>
      </c>
      <c r="L27" s="141">
        <f t="shared" si="5"/>
        <v>4.9043430456295232</v>
      </c>
      <c r="N27" s="151">
        <f t="shared" si="6"/>
        <v>1.5413002039651749E-2</v>
      </c>
      <c r="O27" s="141">
        <f t="shared" si="7"/>
        <v>4.6912961238617008</v>
      </c>
      <c r="Q27" s="151">
        <v>-6.4472384229746606E-3</v>
      </c>
      <c r="R27" s="141">
        <f t="shared" si="8"/>
        <v>-1.9623629806511489</v>
      </c>
      <c r="T27" s="172"/>
    </row>
    <row r="28" spans="1:20" x14ac:dyDescent="0.2">
      <c r="A28" s="10" t="str">
        <f>name!$D24</f>
        <v>71 Sales occupations</v>
      </c>
      <c r="B28" s="151">
        <v>28.130472484448795</v>
      </c>
      <c r="C28" s="141">
        <f t="shared" si="0"/>
        <v>7.7324003530645431</v>
      </c>
      <c r="E28" s="151">
        <v>26.822663002615631</v>
      </c>
      <c r="F28" s="141">
        <f t="shared" si="1"/>
        <v>7.0282261917230358</v>
      </c>
      <c r="H28" s="151">
        <f t="shared" si="3"/>
        <v>-1.3078094818331643</v>
      </c>
      <c r="I28" s="141">
        <f t="shared" si="4"/>
        <v>-4.6490846627483933</v>
      </c>
      <c r="K28" s="207">
        <f t="shared" si="2"/>
        <v>1.3796148709937908</v>
      </c>
      <c r="L28" s="141">
        <f t="shared" si="5"/>
        <v>4.9043430456295223</v>
      </c>
      <c r="N28" s="151">
        <f>H28-(K28+Q28)</f>
        <v>-2.3780846670533182</v>
      </c>
      <c r="O28" s="141">
        <f t="shared" si="7"/>
        <v>-8.4537672389540592</v>
      </c>
      <c r="Q28" s="151">
        <v>-0.30933968577363674</v>
      </c>
      <c r="R28" s="141">
        <f t="shared" si="8"/>
        <v>-1.0996604694238505</v>
      </c>
      <c r="T28" s="11"/>
    </row>
    <row r="29" spans="1:20" x14ac:dyDescent="0.2">
      <c r="A29" s="10" t="str">
        <f>name!$D25</f>
        <v>72 Customer service occupations</v>
      </c>
      <c r="B29" s="151">
        <v>5.8186942644243311</v>
      </c>
      <c r="C29" s="141">
        <f t="shared" si="0"/>
        <v>1.5994211831842589</v>
      </c>
      <c r="E29" s="151">
        <v>6.4488437326018007</v>
      </c>
      <c r="F29" s="141">
        <f t="shared" si="1"/>
        <v>1.6897625870847026</v>
      </c>
      <c r="H29" s="151">
        <f t="shared" si="3"/>
        <v>0.63014946817746953</v>
      </c>
      <c r="I29" s="141">
        <f t="shared" si="4"/>
        <v>10.82974013654956</v>
      </c>
      <c r="K29" s="207">
        <f t="shared" si="2"/>
        <v>0.2853687275037386</v>
      </c>
      <c r="L29" s="141">
        <f t="shared" si="5"/>
        <v>4.9043430456295232</v>
      </c>
      <c r="N29" s="151">
        <f t="shared" si="6"/>
        <v>0.51538340546091566</v>
      </c>
      <c r="O29" s="141">
        <f t="shared" si="7"/>
        <v>8.8573721532678746</v>
      </c>
      <c r="Q29" s="151">
        <v>-0.17060266478718467</v>
      </c>
      <c r="R29" s="141">
        <f t="shared" si="8"/>
        <v>-2.931975062347826</v>
      </c>
      <c r="T29" s="11"/>
    </row>
    <row r="30" spans="1:20" x14ac:dyDescent="0.2">
      <c r="A30" s="10" t="str">
        <f>name!$D26</f>
        <v>81 Process, plant and machine operatives</v>
      </c>
      <c r="B30" s="151">
        <v>9.2349158829806637</v>
      </c>
      <c r="C30" s="141">
        <f t="shared" si="0"/>
        <v>2.538459561017226</v>
      </c>
      <c r="E30" s="151">
        <v>8.0311279603301866</v>
      </c>
      <c r="F30" s="141">
        <f t="shared" si="1"/>
        <v>2.1043616688755917</v>
      </c>
      <c r="H30" s="151">
        <f t="shared" si="3"/>
        <v>-1.2037879226504771</v>
      </c>
      <c r="I30" s="141">
        <f t="shared" si="4"/>
        <v>-13.035180156529403</v>
      </c>
      <c r="K30" s="207">
        <f t="shared" si="2"/>
        <v>0.45291195487669839</v>
      </c>
      <c r="L30" s="141">
        <f t="shared" si="5"/>
        <v>4.9043430456295223</v>
      </c>
      <c r="N30" s="151">
        <f t="shared" si="6"/>
        <v>-2.0482324351572267</v>
      </c>
      <c r="O30" s="141">
        <f t="shared" si="7"/>
        <v>-22.179221349833657</v>
      </c>
      <c r="Q30" s="151">
        <v>0.3915325576300514</v>
      </c>
      <c r="R30" s="141">
        <f t="shared" si="8"/>
        <v>4.2396981476747388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11.666724896639741</v>
      </c>
      <c r="C31" s="141">
        <f t="shared" si="0"/>
        <v>3.2069062387684846</v>
      </c>
      <c r="E31" s="151">
        <v>11.363189047751803</v>
      </c>
      <c r="F31" s="141">
        <f t="shared" si="1"/>
        <v>2.9774472012388054</v>
      </c>
      <c r="H31" s="151">
        <f t="shared" si="3"/>
        <v>-0.30353584888793783</v>
      </c>
      <c r="I31" s="141">
        <f t="shared" si="4"/>
        <v>-2.6017228620464183</v>
      </c>
      <c r="K31" s="207">
        <f t="shared" si="2"/>
        <v>0.57217621112107919</v>
      </c>
      <c r="L31" s="141">
        <f t="shared" si="5"/>
        <v>4.9043430456295223</v>
      </c>
      <c r="N31" s="151">
        <f t="shared" si="6"/>
        <v>-0.7227963810784912</v>
      </c>
      <c r="O31" s="141">
        <f t="shared" si="7"/>
        <v>-6.1953666301557488</v>
      </c>
      <c r="Q31" s="151">
        <v>-0.15291567893052588</v>
      </c>
      <c r="R31" s="141">
        <f t="shared" si="8"/>
        <v>-1.3106992775201958</v>
      </c>
      <c r="T31" s="11"/>
    </row>
    <row r="32" spans="1:20" x14ac:dyDescent="0.2">
      <c r="A32" s="10" t="str">
        <f>name!$D28</f>
        <v>91 Elementary trades and related occupations</v>
      </c>
      <c r="B32" s="151">
        <v>6.5535573749832645</v>
      </c>
      <c r="C32" s="141">
        <f t="shared" si="0"/>
        <v>1.8014176401823165</v>
      </c>
      <c r="E32" s="151">
        <v>5.3383804163057667</v>
      </c>
      <c r="F32" s="141">
        <f t="shared" si="1"/>
        <v>1.398792694804494</v>
      </c>
      <c r="H32" s="151">
        <f t="shared" si="3"/>
        <v>-1.2151769586774979</v>
      </c>
      <c r="I32" s="141">
        <f t="shared" si="4"/>
        <v>-18.542249485999218</v>
      </c>
      <c r="K32" s="207">
        <f t="shared" si="2"/>
        <v>0.32140893536133242</v>
      </c>
      <c r="L32" s="141">
        <f t="shared" si="5"/>
        <v>4.9043430456295223</v>
      </c>
      <c r="N32" s="151">
        <f>H32-(K32+Q32)</f>
        <v>-1.7832601799277543</v>
      </c>
      <c r="O32" s="141">
        <f t="shared" si="7"/>
        <v>-27.210567908277572</v>
      </c>
      <c r="Q32" s="151">
        <v>0.24667428588892393</v>
      </c>
      <c r="R32" s="141">
        <f t="shared" si="8"/>
        <v>3.7639753766488364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33.977285801500045</v>
      </c>
      <c r="C33" s="141">
        <f t="shared" si="0"/>
        <v>9.3395507975536169</v>
      </c>
      <c r="E33" s="151">
        <v>31.79946375239378</v>
      </c>
      <c r="F33" s="141">
        <f t="shared" si="1"/>
        <v>8.332275732857962</v>
      </c>
      <c r="H33" s="151">
        <f t="shared" ref="H33" si="9">E33-B33</f>
        <v>-2.1778220491062648</v>
      </c>
      <c r="I33" s="141">
        <f>IF(B33&lt;&gt;0,((E33/B33)-1)*100,0)</f>
        <v>-6.409641022621404</v>
      </c>
      <c r="K33" s="207">
        <f t="shared" si="2"/>
        <v>1.6663626532995346</v>
      </c>
      <c r="L33" s="141">
        <f t="shared" ref="L33" si="10">IF(B33&lt;&gt;0,K33/B33*100,0)</f>
        <v>4.9043430456295223</v>
      </c>
      <c r="N33" s="151">
        <f>H33-(K33+Q33)</f>
        <v>-3.9155913327006475</v>
      </c>
      <c r="O33" s="141">
        <f t="shared" ref="O33" si="11">IF(B33&lt;&gt;0,N33/B33*100,0)</f>
        <v>-11.524143969521486</v>
      </c>
      <c r="Q33" s="151">
        <v>7.1406630294847909E-2</v>
      </c>
      <c r="R33" s="141">
        <f t="shared" ref="R33" si="12">IF(B33&lt;&gt;0,Q33/B33*100,0)</f>
        <v>0.21015990127055828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363.79999999999984</v>
      </c>
      <c r="C35" s="147">
        <f>B35/B$35*100</f>
        <v>100</v>
      </c>
      <c r="D35" s="145"/>
      <c r="E35" s="152">
        <f>SUM(E8:E33)</f>
        <v>381.642</v>
      </c>
      <c r="F35" s="147">
        <f t="shared" ref="F35" si="13">E35/E$35*100</f>
        <v>100</v>
      </c>
      <c r="G35" s="145"/>
      <c r="H35" s="152">
        <f>E35-B35</f>
        <v>17.842000000000155</v>
      </c>
      <c r="I35" s="147">
        <f>IF(B35&lt;&gt;0,((E35/B35)-1)*100,0)</f>
        <v>4.9043430456295223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Swindon and Wiltshire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30.065742300073499</v>
      </c>
      <c r="C44" s="141">
        <f t="shared" ref="C44:C68" si="15">B44/B$71*100</f>
        <v>7.8779962111280994</v>
      </c>
      <c r="E44" s="151">
        <v>30.786079592181096</v>
      </c>
      <c r="F44" s="141">
        <f t="shared" ref="F44:F68" si="16">E44/E$71*100</f>
        <v>7.4174387645298347</v>
      </c>
      <c r="H44" s="151">
        <f>E44-B44</f>
        <v>0.72033729210759745</v>
      </c>
      <c r="I44" s="141">
        <f>IF(B44&gt;0,((E44/B44)-1)*100,0)</f>
        <v>2.3958739648541449</v>
      </c>
      <c r="K44" s="151">
        <f>(($E$71/$B$71)-1)*B44</f>
        <v>2.6318809742136926</v>
      </c>
      <c r="L44" s="141">
        <f>IF(B44&gt;0,K44/B44*100,0)</f>
        <v>8.7537535176946513</v>
      </c>
      <c r="N44" s="151">
        <f>H44-(K44+Q44)</f>
        <v>-1.1335532424905224</v>
      </c>
      <c r="O44" s="141">
        <f>IF(B44&gt;0,N44/B44*100,0)</f>
        <v>-3.7702486477034407</v>
      </c>
      <c r="Q44" s="151">
        <v>-0.77799043961557268</v>
      </c>
      <c r="R44" s="141">
        <f>IF(B44&gt;0,Q44/B44*100,0)</f>
        <v>-2.5876309051370763</v>
      </c>
      <c r="T44" s="151"/>
    </row>
    <row r="45" spans="1:20" x14ac:dyDescent="0.2">
      <c r="A45" s="135" t="str">
        <f t="shared" si="14"/>
        <v>12 Other managers and proprietors</v>
      </c>
      <c r="B45" s="151">
        <v>14.600340922610323</v>
      </c>
      <c r="C45" s="141">
        <f t="shared" si="15"/>
        <v>3.8256640837775517</v>
      </c>
      <c r="E45" s="151">
        <v>20.567858863412482</v>
      </c>
      <c r="F45" s="141">
        <f t="shared" si="16"/>
        <v>4.9555135196753337</v>
      </c>
      <c r="H45" s="151">
        <f t="shared" ref="H45:H71" si="17">E45-B45</f>
        <v>5.9675179408021588</v>
      </c>
      <c r="I45" s="141">
        <f t="shared" ref="I45:I71" si="18">IF(B45&gt;0,((E45/B45)-1)*100,0)</f>
        <v>40.872456146286027</v>
      </c>
      <c r="K45" s="151">
        <f t="shared" ref="K45:K68" si="19">(($E$71/$B$71)-1)*B45</f>
        <v>1.2780778571084128</v>
      </c>
      <c r="L45" s="141">
        <f t="shared" ref="L45:L68" si="20">IF(B45&gt;0,K45/B45*100,0)</f>
        <v>8.7537535176946513</v>
      </c>
      <c r="N45" s="151">
        <f t="shared" ref="N45:N68" si="21">H45-(K45+Q45)</f>
        <v>4.4970583438335776</v>
      </c>
      <c r="O45" s="141">
        <f t="shared" ref="O45:O68" si="22">IF(B45&gt;0,N45/B45*100,0)</f>
        <v>30.801050247185398</v>
      </c>
      <c r="Q45" s="151">
        <v>0.19238173986016857</v>
      </c>
      <c r="R45" s="141">
        <f>IF(B45&gt;0,Q45/B45*100,0)</f>
        <v>1.3176523814059924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23.949263313460801</v>
      </c>
      <c r="C46" s="141">
        <f t="shared" si="15"/>
        <v>6.2753217186422878</v>
      </c>
      <c r="E46" s="151">
        <v>28.516693315338628</v>
      </c>
      <c r="F46" s="141">
        <f t="shared" si="16"/>
        <v>6.870664574229278</v>
      </c>
      <c r="H46" s="151">
        <f t="shared" si="17"/>
        <v>4.5674300018778276</v>
      </c>
      <c r="I46" s="141">
        <f t="shared" si="18"/>
        <v>19.071275563247415</v>
      </c>
      <c r="K46" s="151">
        <f t="shared" si="19"/>
        <v>2.0964594797640292</v>
      </c>
      <c r="L46" s="141">
        <f t="shared" si="20"/>
        <v>8.7537535176946495</v>
      </c>
      <c r="N46" s="151">
        <f t="shared" si="21"/>
        <v>2.6811421799575128</v>
      </c>
      <c r="O46" s="141">
        <f t="shared" si="22"/>
        <v>11.195092495603252</v>
      </c>
      <c r="Q46" s="151">
        <v>-0.21017165784371455</v>
      </c>
      <c r="R46" s="141">
        <f t="shared" ref="R46:R68" si="23">IF(B46&gt;0,Q46/B46*100,0)</f>
        <v>-0.87757045005048884</v>
      </c>
      <c r="T46" s="151"/>
    </row>
    <row r="47" spans="1:20" x14ac:dyDescent="0.2">
      <c r="A47" s="135" t="str">
        <f t="shared" si="14"/>
        <v>22 Health professionals</v>
      </c>
      <c r="B47" s="151">
        <v>16.202495619785822</v>
      </c>
      <c r="C47" s="141">
        <f t="shared" si="15"/>
        <v>4.2454697385994784</v>
      </c>
      <c r="E47" s="151">
        <v>20.44098968528527</v>
      </c>
      <c r="F47" s="141">
        <f t="shared" si="16"/>
        <v>4.9249463161752223</v>
      </c>
      <c r="H47" s="151">
        <f t="shared" si="17"/>
        <v>4.2384940654994487</v>
      </c>
      <c r="I47" s="141">
        <f t="shared" si="18"/>
        <v>26.159513725302741</v>
      </c>
      <c r="K47" s="151">
        <f t="shared" si="19"/>
        <v>1.418326530271323</v>
      </c>
      <c r="L47" s="141">
        <f t="shared" si="20"/>
        <v>8.7537535176946513</v>
      </c>
      <c r="N47" s="151">
        <f t="shared" si="21"/>
        <v>1.8264560544992254</v>
      </c>
      <c r="O47" s="141">
        <f t="shared" si="22"/>
        <v>11.272683525794831</v>
      </c>
      <c r="Q47" s="151">
        <v>0.99371148072890014</v>
      </c>
      <c r="R47" s="141">
        <f t="shared" si="23"/>
        <v>6.1330766818132672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17.854368737048667</v>
      </c>
      <c r="C48" s="141">
        <f t="shared" si="15"/>
        <v>4.6783028956584092</v>
      </c>
      <c r="E48" s="151">
        <v>21.082935696964604</v>
      </c>
      <c r="F48" s="141">
        <f t="shared" si="16"/>
        <v>5.079613467525502</v>
      </c>
      <c r="H48" s="151">
        <f t="shared" si="17"/>
        <v>3.2285669599159377</v>
      </c>
      <c r="I48" s="141">
        <f t="shared" si="18"/>
        <v>18.082784149161803</v>
      </c>
      <c r="K48" s="151">
        <f t="shared" si="19"/>
        <v>1.5629274313815718</v>
      </c>
      <c r="L48" s="141">
        <f t="shared" si="20"/>
        <v>8.7537535176946513</v>
      </c>
      <c r="N48" s="151">
        <f t="shared" si="21"/>
        <v>1.5597290583916323</v>
      </c>
      <c r="O48" s="141">
        <f t="shared" si="22"/>
        <v>8.7358398460491085</v>
      </c>
      <c r="Q48" s="151">
        <v>0.10591047014273351</v>
      </c>
      <c r="R48" s="141">
        <f t="shared" si="23"/>
        <v>0.59319078541804859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27.074820832533852</v>
      </c>
      <c r="C49" s="141">
        <f t="shared" si="15"/>
        <v>7.0942980155574737</v>
      </c>
      <c r="E49" s="151">
        <v>34.593310822961996</v>
      </c>
      <c r="F49" s="141">
        <f t="shared" si="16"/>
        <v>8.334733362959156</v>
      </c>
      <c r="H49" s="151">
        <f t="shared" si="17"/>
        <v>7.5184899904281437</v>
      </c>
      <c r="I49" s="141">
        <f t="shared" si="18"/>
        <v>27.769306533669535</v>
      </c>
      <c r="K49" s="151">
        <f t="shared" si="19"/>
        <v>2.3700630810374563</v>
      </c>
      <c r="L49" s="141">
        <f t="shared" si="20"/>
        <v>8.7537535176946513</v>
      </c>
      <c r="N49" s="151">
        <f t="shared" si="21"/>
        <v>4.815215641073963</v>
      </c>
      <c r="O49" s="141">
        <f t="shared" si="22"/>
        <v>17.784847666610844</v>
      </c>
      <c r="Q49" s="151">
        <v>0.33321126831672448</v>
      </c>
      <c r="R49" s="141">
        <f t="shared" si="23"/>
        <v>1.230705349364043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7.8454495622202991</v>
      </c>
      <c r="C50" s="141">
        <f t="shared" si="15"/>
        <v>2.0557091625712838</v>
      </c>
      <c r="E50" s="151">
        <v>7.5037432758486453</v>
      </c>
      <c r="F50" s="141">
        <f t="shared" si="16"/>
        <v>1.8079130889889512</v>
      </c>
      <c r="H50" s="151">
        <f t="shared" si="17"/>
        <v>-0.34170628637165379</v>
      </c>
      <c r="I50" s="141">
        <f t="shared" si="18"/>
        <v>-4.3554710748143428</v>
      </c>
      <c r="K50" s="151">
        <f t="shared" si="19"/>
        <v>0.68677131703181904</v>
      </c>
      <c r="L50" s="141">
        <f t="shared" si="20"/>
        <v>8.7537535176946513</v>
      </c>
      <c r="N50" s="151">
        <f t="shared" si="21"/>
        <v>-0.96241246426860627</v>
      </c>
      <c r="O50" s="141">
        <f t="shared" si="22"/>
        <v>-12.267142330544013</v>
      </c>
      <c r="Q50" s="151">
        <v>-6.6065139134866613E-2</v>
      </c>
      <c r="R50" s="141">
        <f t="shared" si="23"/>
        <v>-0.84208226196498381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7.0217726720943725</v>
      </c>
      <c r="C51" s="141">
        <f t="shared" si="15"/>
        <v>1.8398846751915074</v>
      </c>
      <c r="E51" s="151">
        <v>8.1804734771384133</v>
      </c>
      <c r="F51" s="141">
        <f t="shared" si="16"/>
        <v>1.9709609630498517</v>
      </c>
      <c r="H51" s="151">
        <f t="shared" si="17"/>
        <v>1.1587008050440408</v>
      </c>
      <c r="I51" s="141">
        <f t="shared" si="18"/>
        <v>16.501542547067928</v>
      </c>
      <c r="K51" s="151">
        <f t="shared" si="19"/>
        <v>0.61466867228798283</v>
      </c>
      <c r="L51" s="141">
        <f t="shared" si="20"/>
        <v>8.7537535176946513</v>
      </c>
      <c r="N51" s="151">
        <f t="shared" si="21"/>
        <v>0.11046036401152537</v>
      </c>
      <c r="O51" s="141">
        <f t="shared" si="22"/>
        <v>1.5731122206577863</v>
      </c>
      <c r="Q51" s="151">
        <v>0.43357176874453268</v>
      </c>
      <c r="R51" s="141">
        <f t="shared" si="23"/>
        <v>6.1746768087154829</v>
      </c>
      <c r="T51" s="151"/>
    </row>
    <row r="52" spans="1:20" x14ac:dyDescent="0.2">
      <c r="A52" s="135" t="str">
        <f t="shared" si="14"/>
        <v>33 Protective service occupations</v>
      </c>
      <c r="B52" s="151">
        <v>3.1930694305776854</v>
      </c>
      <c r="C52" s="141">
        <f t="shared" si="15"/>
        <v>0.83666615062746896</v>
      </c>
      <c r="E52" s="151">
        <v>4.2759787626071075</v>
      </c>
      <c r="F52" s="141">
        <f t="shared" si="16"/>
        <v>1.0302322039771366</v>
      </c>
      <c r="H52" s="151">
        <f t="shared" si="17"/>
        <v>1.0829093320294221</v>
      </c>
      <c r="I52" s="141">
        <f t="shared" si="18"/>
        <v>33.914368465000891</v>
      </c>
      <c r="K52" s="151">
        <f t="shared" si="19"/>
        <v>0.27951342760162673</v>
      </c>
      <c r="L52" s="141">
        <f t="shared" si="20"/>
        <v>8.7537535176946513</v>
      </c>
      <c r="N52" s="151">
        <f t="shared" si="21"/>
        <v>0.93151440568705979</v>
      </c>
      <c r="O52" s="141">
        <f t="shared" si="22"/>
        <v>29.173008164702875</v>
      </c>
      <c r="Q52" s="151">
        <v>-0.12811850125926444</v>
      </c>
      <c r="R52" s="141">
        <f t="shared" si="23"/>
        <v>-4.0123932173966361</v>
      </c>
      <c r="T52" s="151"/>
    </row>
    <row r="53" spans="1:20" x14ac:dyDescent="0.2">
      <c r="A53" s="135" t="str">
        <f t="shared" si="14"/>
        <v>34 Culture, media and sports occupations</v>
      </c>
      <c r="B53" s="151">
        <v>8.0100625517075077</v>
      </c>
      <c r="C53" s="141">
        <f t="shared" si="15"/>
        <v>2.0988419911088161</v>
      </c>
      <c r="E53" s="151">
        <v>9.818871109163064</v>
      </c>
      <c r="F53" s="141">
        <f t="shared" si="16"/>
        <v>2.3657080132907025</v>
      </c>
      <c r="H53" s="151">
        <f t="shared" si="17"/>
        <v>1.8088085574555564</v>
      </c>
      <c r="I53" s="141">
        <f t="shared" si="18"/>
        <v>22.581703273590193</v>
      </c>
      <c r="K53" s="151">
        <f t="shared" si="19"/>
        <v>0.70118113238963786</v>
      </c>
      <c r="L53" s="141">
        <f t="shared" si="20"/>
        <v>8.7537535176946513</v>
      </c>
      <c r="N53" s="151">
        <f t="shared" si="21"/>
        <v>0.33747245919695468</v>
      </c>
      <c r="O53" s="141">
        <f t="shared" si="22"/>
        <v>4.213106414818391</v>
      </c>
      <c r="Q53" s="151">
        <v>0.77015496586896381</v>
      </c>
      <c r="R53" s="141">
        <f t="shared" si="23"/>
        <v>9.614843341077151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24.509545574384425</v>
      </c>
      <c r="C54" s="141">
        <f t="shared" si="15"/>
        <v>6.4221300523486473</v>
      </c>
      <c r="E54" s="151">
        <v>24.78948388437885</v>
      </c>
      <c r="F54" s="141">
        <f t="shared" si="16"/>
        <v>5.9726500143064305</v>
      </c>
      <c r="H54" s="151">
        <f t="shared" si="17"/>
        <v>0.27993830999442437</v>
      </c>
      <c r="I54" s="141">
        <f t="shared" si="18"/>
        <v>1.1421603437927308</v>
      </c>
      <c r="K54" s="151">
        <f t="shared" si="19"/>
        <v>2.1455052078886503</v>
      </c>
      <c r="L54" s="141">
        <f t="shared" si="20"/>
        <v>8.7537535176946513</v>
      </c>
      <c r="N54" s="151">
        <f t="shared" si="21"/>
        <v>-1.2224100200993244</v>
      </c>
      <c r="O54" s="141">
        <f t="shared" si="22"/>
        <v>-4.9874854529204224</v>
      </c>
      <c r="Q54" s="151">
        <v>-0.64315687779490149</v>
      </c>
      <c r="R54" s="141">
        <f t="shared" si="23"/>
        <v>-2.6241077209815011</v>
      </c>
      <c r="T54" s="151"/>
    </row>
    <row r="55" spans="1:20" x14ac:dyDescent="0.2">
      <c r="A55" s="135" t="str">
        <f t="shared" si="14"/>
        <v>41 Administrative occupations</v>
      </c>
      <c r="B55" s="151">
        <v>33.436158279511574</v>
      </c>
      <c r="C55" s="141">
        <f t="shared" si="15"/>
        <v>8.7611317096943147</v>
      </c>
      <c r="E55" s="151">
        <v>28.747247514608688</v>
      </c>
      <c r="F55" s="141">
        <f t="shared" si="16"/>
        <v>6.9262131103743334</v>
      </c>
      <c r="H55" s="151">
        <f t="shared" si="17"/>
        <v>-4.6889107649028858</v>
      </c>
      <c r="I55" s="141">
        <f t="shared" si="18"/>
        <v>-14.023473407757114</v>
      </c>
      <c r="K55" s="151">
        <f t="shared" si="19"/>
        <v>2.9269188815746956</v>
      </c>
      <c r="L55" s="141">
        <f t="shared" si="20"/>
        <v>8.7537535176946513</v>
      </c>
      <c r="N55" s="151">
        <f t="shared" si="21"/>
        <v>-6.9031428815679021</v>
      </c>
      <c r="O55" s="141">
        <f t="shared" si="22"/>
        <v>-20.645741726249366</v>
      </c>
      <c r="Q55" s="151">
        <v>-0.71268676490967886</v>
      </c>
      <c r="R55" s="141">
        <f t="shared" si="23"/>
        <v>-2.1314851992024058</v>
      </c>
      <c r="T55" s="151"/>
    </row>
    <row r="56" spans="1:20" x14ac:dyDescent="0.2">
      <c r="A56" s="135" t="str">
        <f t="shared" si="14"/>
        <v>42 Secretarial and related occupations</v>
      </c>
      <c r="B56" s="151">
        <v>7.091243578233172</v>
      </c>
      <c r="C56" s="141">
        <f t="shared" si="15"/>
        <v>1.8580878357814843</v>
      </c>
      <c r="E56" s="151">
        <v>6.7616607199500578</v>
      </c>
      <c r="F56" s="141">
        <f t="shared" si="16"/>
        <v>1.6291195566678844</v>
      </c>
      <c r="H56" s="151">
        <f t="shared" si="17"/>
        <v>-0.32958285828311418</v>
      </c>
      <c r="I56" s="141">
        <f t="shared" si="18"/>
        <v>-4.6477441459602424</v>
      </c>
      <c r="K56" s="151">
        <f t="shared" si="19"/>
        <v>0.6207499841778823</v>
      </c>
      <c r="L56" s="141">
        <f t="shared" si="20"/>
        <v>8.7537535176946495</v>
      </c>
      <c r="N56" s="151">
        <f t="shared" si="21"/>
        <v>-1.132867959173979</v>
      </c>
      <c r="O56" s="141">
        <f t="shared" si="22"/>
        <v>-15.975589424841619</v>
      </c>
      <c r="Q56" s="151">
        <v>0.18253511671298253</v>
      </c>
      <c r="R56" s="141">
        <f t="shared" si="23"/>
        <v>2.5740917611867213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5.3855248274867282</v>
      </c>
      <c r="C57" s="141">
        <f t="shared" si="15"/>
        <v>1.4111457406382759</v>
      </c>
      <c r="E57" s="151">
        <v>5.8664128013061081</v>
      </c>
      <c r="F57" s="141">
        <f t="shared" si="16"/>
        <v>1.4134231541515734</v>
      </c>
      <c r="H57" s="151">
        <f t="shared" si="17"/>
        <v>0.48088797381937987</v>
      </c>
      <c r="I57" s="141">
        <f t="shared" si="18"/>
        <v>8.9292685341457521</v>
      </c>
      <c r="K57" s="151">
        <f t="shared" si="19"/>
        <v>0.47143556903243827</v>
      </c>
      <c r="L57" s="141">
        <f t="shared" si="20"/>
        <v>8.7537535176946513</v>
      </c>
      <c r="N57" s="151">
        <f t="shared" si="21"/>
        <v>2.5910916908093773E-2</v>
      </c>
      <c r="O57" s="141">
        <f t="shared" si="22"/>
        <v>0.48112148282836276</v>
      </c>
      <c r="Q57" s="151">
        <v>-1.6458512121152201E-2</v>
      </c>
      <c r="R57" s="141">
        <f t="shared" si="23"/>
        <v>-0.30560646637725969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14.059992445328428</v>
      </c>
      <c r="C58" s="141">
        <f t="shared" si="15"/>
        <v>3.68407891304637</v>
      </c>
      <c r="E58" s="151">
        <v>13.287407252458644</v>
      </c>
      <c r="F58" s="141">
        <f t="shared" si="16"/>
        <v>3.2013991693672179</v>
      </c>
      <c r="H58" s="151">
        <f t="shared" si="17"/>
        <v>-0.77258519286978355</v>
      </c>
      <c r="I58" s="141">
        <f t="shared" si="18"/>
        <v>-5.4949189757671828</v>
      </c>
      <c r="K58" s="151">
        <f t="shared" si="19"/>
        <v>1.2307770832705394</v>
      </c>
      <c r="L58" s="141">
        <f t="shared" si="20"/>
        <v>8.7537535176946495</v>
      </c>
      <c r="N58" s="151">
        <f t="shared" si="21"/>
        <v>-1.1311254203526129</v>
      </c>
      <c r="O58" s="141">
        <f t="shared" si="22"/>
        <v>-8.0449930876630056</v>
      </c>
      <c r="Q58" s="151">
        <v>-0.87223685578771004</v>
      </c>
      <c r="R58" s="141">
        <f t="shared" si="23"/>
        <v>-6.2036794057988232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11.50146574468469</v>
      </c>
      <c r="C59" s="141">
        <f t="shared" si="15"/>
        <v>3.0136792451262417</v>
      </c>
      <c r="E59" s="151">
        <v>11.878185272438488</v>
      </c>
      <c r="F59" s="141">
        <f t="shared" si="16"/>
        <v>2.8618685152243062</v>
      </c>
      <c r="H59" s="151">
        <f t="shared" si="17"/>
        <v>0.37671952775379758</v>
      </c>
      <c r="I59" s="141">
        <f t="shared" si="18"/>
        <v>3.275404510315516</v>
      </c>
      <c r="K59" s="151">
        <f t="shared" si="19"/>
        <v>1.0068099622117814</v>
      </c>
      <c r="L59" s="141">
        <f t="shared" si="20"/>
        <v>8.7537535176946513</v>
      </c>
      <c r="N59" s="151">
        <f t="shared" si="21"/>
        <v>-0.56758797841254993</v>
      </c>
      <c r="O59" s="141">
        <f t="shared" si="22"/>
        <v>-4.9349186530843347</v>
      </c>
      <c r="Q59" s="151">
        <v>-6.2502456045433946E-2</v>
      </c>
      <c r="R59" s="141">
        <f t="shared" si="23"/>
        <v>-0.54343035429479025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6.7356640162000661</v>
      </c>
      <c r="C60" s="141">
        <f t="shared" si="15"/>
        <v>1.7649168635003658</v>
      </c>
      <c r="E60" s="151">
        <v>6.534399617491319</v>
      </c>
      <c r="F60" s="141">
        <f t="shared" si="16"/>
        <v>1.5743644422337828</v>
      </c>
      <c r="H60" s="151">
        <f t="shared" si="17"/>
        <v>-0.20126439870874702</v>
      </c>
      <c r="I60" s="141">
        <f t="shared" si="18"/>
        <v>-2.9880409448078571</v>
      </c>
      <c r="K60" s="151">
        <f t="shared" si="19"/>
        <v>0.58962342575820614</v>
      </c>
      <c r="L60" s="141">
        <f t="shared" si="20"/>
        <v>8.7537535176946513</v>
      </c>
      <c r="N60" s="151">
        <f t="shared" si="21"/>
        <v>-0.80966174986606754</v>
      </c>
      <c r="O60" s="141">
        <f t="shared" si="22"/>
        <v>-12.0205186588692</v>
      </c>
      <c r="Q60" s="151">
        <v>1.8773925399114388E-2</v>
      </c>
      <c r="R60" s="141">
        <f t="shared" si="23"/>
        <v>0.27872419636669649</v>
      </c>
      <c r="T60" s="151"/>
    </row>
    <row r="61" spans="1:20" x14ac:dyDescent="0.2">
      <c r="A61" s="135" t="str">
        <f t="shared" si="14"/>
        <v>61 Caring personal service occupations</v>
      </c>
      <c r="B61" s="151">
        <v>25.233065162344293</v>
      </c>
      <c r="C61" s="141">
        <f t="shared" si="15"/>
        <v>6.6117107557198356</v>
      </c>
      <c r="E61" s="151">
        <v>30.37296019232269</v>
      </c>
      <c r="F61" s="141">
        <f t="shared" si="16"/>
        <v>7.3179039133412065</v>
      </c>
      <c r="H61" s="151">
        <f t="shared" si="17"/>
        <v>5.1398950299783976</v>
      </c>
      <c r="I61" s="141">
        <f t="shared" si="18"/>
        <v>20.369681594009226</v>
      </c>
      <c r="K61" s="151">
        <f t="shared" si="19"/>
        <v>2.2088403292708971</v>
      </c>
      <c r="L61" s="141">
        <f t="shared" si="20"/>
        <v>8.7537535176946513</v>
      </c>
      <c r="N61" s="151">
        <f t="shared" si="21"/>
        <v>1.3326921608339286</v>
      </c>
      <c r="O61" s="141">
        <f t="shared" si="22"/>
        <v>5.281531008062891</v>
      </c>
      <c r="Q61" s="151">
        <v>1.5983625398735719</v>
      </c>
      <c r="R61" s="141">
        <f t="shared" si="23"/>
        <v>6.3343970682516764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7.7146631561463836</v>
      </c>
      <c r="C62" s="141">
        <f t="shared" si="15"/>
        <v>2.0214397671499422</v>
      </c>
      <c r="E62" s="151">
        <v>9.1879422919987626</v>
      </c>
      <c r="F62" s="141">
        <f t="shared" si="16"/>
        <v>2.2136952877963521</v>
      </c>
      <c r="H62" s="151">
        <f t="shared" si="17"/>
        <v>1.4732791358523789</v>
      </c>
      <c r="I62" s="141">
        <f t="shared" si="18"/>
        <v>19.097128494568103</v>
      </c>
      <c r="K62" s="151">
        <f t="shared" si="19"/>
        <v>0.67532259740945721</v>
      </c>
      <c r="L62" s="141">
        <f t="shared" si="20"/>
        <v>8.7537535176946513</v>
      </c>
      <c r="N62" s="151">
        <f t="shared" si="21"/>
        <v>0.54285571617266304</v>
      </c>
      <c r="O62" s="141">
        <f t="shared" si="22"/>
        <v>7.0366742550536641</v>
      </c>
      <c r="Q62" s="151">
        <v>0.25510082227025871</v>
      </c>
      <c r="R62" s="141">
        <f t="shared" si="23"/>
        <v>3.306700721819801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0.35362336156844532</v>
      </c>
      <c r="C63" s="141">
        <f t="shared" si="15"/>
        <v>9.2658397547556434E-2</v>
      </c>
      <c r="E63" s="151">
        <v>0.28854580574021593</v>
      </c>
      <c r="F63" s="141">
        <f t="shared" si="16"/>
        <v>6.9520733824892378E-2</v>
      </c>
      <c r="H63" s="151">
        <f t="shared" si="17"/>
        <v>-6.5077555828229383E-2</v>
      </c>
      <c r="I63" s="141">
        <f t="shared" si="18"/>
        <v>-18.403070300442625</v>
      </c>
      <c r="K63" s="151">
        <f t="shared" si="19"/>
        <v>3.0955317452687859E-2</v>
      </c>
      <c r="L63" s="141">
        <f t="shared" si="20"/>
        <v>8.7537535176946513</v>
      </c>
      <c r="N63" s="151">
        <f t="shared" si="21"/>
        <v>-9.6957075307715301E-2</v>
      </c>
      <c r="O63" s="141">
        <f t="shared" si="22"/>
        <v>-27.41817590265423</v>
      </c>
      <c r="Q63" s="151">
        <v>9.242020267980533E-4</v>
      </c>
      <c r="R63" s="141">
        <f t="shared" si="23"/>
        <v>0.26135208451695296</v>
      </c>
      <c r="T63" s="151"/>
    </row>
    <row r="64" spans="1:20" x14ac:dyDescent="0.2">
      <c r="A64" s="135" t="str">
        <f t="shared" si="14"/>
        <v>71 Sales occupations</v>
      </c>
      <c r="B64" s="151">
        <v>26.822663002615631</v>
      </c>
      <c r="C64" s="141">
        <f t="shared" si="15"/>
        <v>7.0282261917230358</v>
      </c>
      <c r="E64" s="151">
        <v>23.620456217998221</v>
      </c>
      <c r="F64" s="141">
        <f t="shared" si="16"/>
        <v>5.69099053559769</v>
      </c>
      <c r="H64" s="151">
        <f t="shared" si="17"/>
        <v>-3.2022067846174096</v>
      </c>
      <c r="I64" s="141">
        <f t="shared" si="18"/>
        <v>-11.938437224913667</v>
      </c>
      <c r="K64" s="151">
        <f t="shared" si="19"/>
        <v>2.3479898061308475</v>
      </c>
      <c r="L64" s="141">
        <f t="shared" si="20"/>
        <v>8.7537535176946513</v>
      </c>
      <c r="N64" s="151">
        <f t="shared" si="21"/>
        <v>-4.2764508046938019</v>
      </c>
      <c r="O64" s="141">
        <f t="shared" si="22"/>
        <v>-15.943423679732248</v>
      </c>
      <c r="Q64" s="151">
        <v>-1.2737457860544554</v>
      </c>
      <c r="R64" s="141">
        <f t="shared" si="23"/>
        <v>-4.7487670628760661</v>
      </c>
      <c r="T64" s="151"/>
    </row>
    <row r="65" spans="1:20" x14ac:dyDescent="0.2">
      <c r="A65" s="135" t="str">
        <f t="shared" si="14"/>
        <v>72 Customer service occupations</v>
      </c>
      <c r="B65" s="151">
        <v>6.4488437326018007</v>
      </c>
      <c r="C65" s="141">
        <f t="shared" si="15"/>
        <v>1.6897625870847026</v>
      </c>
      <c r="E65" s="151">
        <v>9.386781320564463</v>
      </c>
      <c r="F65" s="141">
        <f t="shared" si="16"/>
        <v>2.261602534770379</v>
      </c>
      <c r="H65" s="151">
        <f t="shared" si="17"/>
        <v>2.9379375879626624</v>
      </c>
      <c r="I65" s="141">
        <f t="shared" si="18"/>
        <v>45.557586906782511</v>
      </c>
      <c r="K65" s="151">
        <f t="shared" si="19"/>
        <v>0.56451588509326123</v>
      </c>
      <c r="L65" s="141">
        <f t="shared" si="20"/>
        <v>8.753753517694653</v>
      </c>
      <c r="N65" s="151">
        <f t="shared" si="21"/>
        <v>2.5433053022726462</v>
      </c>
      <c r="O65" s="141">
        <f t="shared" si="22"/>
        <v>39.438159889269699</v>
      </c>
      <c r="Q65" s="151">
        <v>-0.16988359940324524</v>
      </c>
      <c r="R65" s="141">
        <f t="shared" si="23"/>
        <v>-2.6343265001818446</v>
      </c>
      <c r="T65" s="151"/>
    </row>
    <row r="66" spans="1:20" x14ac:dyDescent="0.2">
      <c r="A66" s="135" t="str">
        <f t="shared" si="14"/>
        <v>81 Process, plant and machine operatives</v>
      </c>
      <c r="B66" s="151">
        <v>8.0311279603301866</v>
      </c>
      <c r="C66" s="141">
        <f t="shared" si="15"/>
        <v>2.1043616688755917</v>
      </c>
      <c r="E66" s="151">
        <v>9.5199644889672896</v>
      </c>
      <c r="F66" s="141">
        <f t="shared" si="16"/>
        <v>2.2936909984260416</v>
      </c>
      <c r="H66" s="151">
        <f t="shared" si="17"/>
        <v>1.488836528637103</v>
      </c>
      <c r="I66" s="141">
        <f t="shared" si="18"/>
        <v>18.53832408089151</v>
      </c>
      <c r="K66" s="151">
        <f t="shared" si="19"/>
        <v>0.70302514633796243</v>
      </c>
      <c r="L66" s="141">
        <f t="shared" si="20"/>
        <v>8.7537535176946513</v>
      </c>
      <c r="N66" s="151">
        <f t="shared" si="21"/>
        <v>1.4390922558271173</v>
      </c>
      <c r="O66" s="141">
        <f t="shared" si="22"/>
        <v>17.918930727234379</v>
      </c>
      <c r="Q66" s="151">
        <v>-0.65328087352797681</v>
      </c>
      <c r="R66" s="141">
        <f t="shared" si="23"/>
        <v>-8.1343601640375081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11.363189047751803</v>
      </c>
      <c r="C67" s="141">
        <f t="shared" si="15"/>
        <v>2.9774472012388054</v>
      </c>
      <c r="E67" s="151">
        <v>12.234630832417496</v>
      </c>
      <c r="F67" s="141">
        <f t="shared" si="16"/>
        <v>2.9477486645988411</v>
      </c>
      <c r="H67" s="151">
        <f t="shared" si="17"/>
        <v>0.87144178466569322</v>
      </c>
      <c r="I67" s="141">
        <f t="shared" si="18"/>
        <v>7.6689895856137946</v>
      </c>
      <c r="K67" s="151">
        <f t="shared" si="19"/>
        <v>0.99470556098986673</v>
      </c>
      <c r="L67" s="141">
        <f t="shared" si="20"/>
        <v>8.7537535176946513</v>
      </c>
      <c r="N67" s="151">
        <f t="shared" si="21"/>
        <v>0.30517619728972878</v>
      </c>
      <c r="O67" s="141">
        <f t="shared" si="22"/>
        <v>2.6856562537794582</v>
      </c>
      <c r="Q67" s="151">
        <v>-0.42843997361390229</v>
      </c>
      <c r="R67" s="141">
        <f t="shared" si="23"/>
        <v>-3.7704201858603135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5.3383804163057667</v>
      </c>
      <c r="C68" s="141">
        <f t="shared" si="15"/>
        <v>1.398792694804494</v>
      </c>
      <c r="E68" s="151">
        <v>4.5358426962969665</v>
      </c>
      <c r="F68" s="141">
        <f t="shared" si="16"/>
        <v>1.0928424759178328</v>
      </c>
      <c r="H68" s="151">
        <f t="shared" si="17"/>
        <v>-0.80253772000880019</v>
      </c>
      <c r="I68" s="141">
        <f t="shared" si="18"/>
        <v>-15.033355763809864</v>
      </c>
      <c r="K68" s="151">
        <f t="shared" si="19"/>
        <v>0.46730866348028843</v>
      </c>
      <c r="L68" s="141">
        <f t="shared" si="20"/>
        <v>8.7537535176946513</v>
      </c>
      <c r="N68" s="151">
        <f t="shared" si="21"/>
        <v>-1.0809318608707672</v>
      </c>
      <c r="O68" s="141">
        <f t="shared" si="22"/>
        <v>-20.248310846659127</v>
      </c>
      <c r="Q68" s="151">
        <v>-0.1889145226183214</v>
      </c>
      <c r="R68" s="141">
        <f t="shared" si="23"/>
        <v>-3.5387984348453925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31.79946375239378</v>
      </c>
      <c r="C69" s="141">
        <f t="shared" ref="C69" si="25">B69/B$71*100</f>
        <v>8.332275732857962</v>
      </c>
      <c r="E69" s="151">
        <v>32.271144490160594</v>
      </c>
      <c r="F69" s="141">
        <f t="shared" ref="F69" si="26">E69/E$71*100</f>
        <v>7.7752426190002595</v>
      </c>
      <c r="H69" s="151">
        <f t="shared" ref="H69" si="27">E69-B69</f>
        <v>0.47168073776681396</v>
      </c>
      <c r="I69" s="141">
        <f t="shared" ref="I69" si="28">IF(B69&gt;0,((E69/B69)-1)*100,0)</f>
        <v>1.4832977733195474</v>
      </c>
      <c r="K69" s="151">
        <f t="shared" ref="K69" si="29">(($E$71/$B$71)-1)*B69</f>
        <v>2.783646676833206</v>
      </c>
      <c r="L69" s="141">
        <f t="shared" ref="L69" si="30">IF(B69&gt;0,K69/B69*100,0)</f>
        <v>8.7537535176946513</v>
      </c>
      <c r="N69" s="151">
        <f t="shared" ref="N69" si="31">H69-(K69+Q69)</f>
        <v>-3.6309795988512219</v>
      </c>
      <c r="O69" s="141">
        <f t="shared" ref="O69" si="32">IF(B69&gt;0,N69/B69*100,0)</f>
        <v>-11.41836738859438</v>
      </c>
      <c r="Q69" s="151">
        <v>1.3190136597848297</v>
      </c>
      <c r="R69" s="141">
        <f t="shared" ref="R69" si="33">IF(B69&gt;0,Q69/B69*100,0)</f>
        <v>4.1479116442192767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381.642</v>
      </c>
      <c r="C71" s="147">
        <f>B71/B$71*100</f>
        <v>100</v>
      </c>
      <c r="D71" s="145"/>
      <c r="E71" s="152">
        <f>SUM(E44:E69)</f>
        <v>415.05000000000018</v>
      </c>
      <c r="F71" s="147">
        <f>E71/E$71*100</f>
        <v>100</v>
      </c>
      <c r="G71" s="145"/>
      <c r="H71" s="152">
        <f t="shared" si="17"/>
        <v>33.408000000000186</v>
      </c>
      <c r="I71" s="147">
        <f t="shared" si="18"/>
        <v>8.7537535176946513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Swindon and Wiltshire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Swindon and Wiltshire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Swindon and Wiltshire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Swindon and Wiltshire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30.065742300073463</v>
      </c>
      <c r="C7" s="11">
        <f t="shared" si="2"/>
        <v>30.78607959218111</v>
      </c>
      <c r="D7" s="11">
        <f t="shared" si="2"/>
        <v>0.72033729210764297</v>
      </c>
      <c r="E7" s="11">
        <f t="shared" si="2"/>
        <v>14.882378764179103</v>
      </c>
      <c r="F7" s="11">
        <f t="shared" si="2"/>
        <v>15.602716056286743</v>
      </c>
      <c r="G7" s="200">
        <f>IF(B7&gt;0,(1+(E7/B7))^(1/($C$6-$B$6))-1,0)</f>
        <v>2.7170742757127941E-2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20.121855070157363</v>
      </c>
      <c r="R7" s="11">
        <v>19.335703019813081</v>
      </c>
      <c r="S7" s="345">
        <f>R7-Q7</f>
        <v>-0.78615205034428115</v>
      </c>
      <c r="T7" s="345">
        <v>8.778548126201315</v>
      </c>
      <c r="U7" s="345">
        <f>SUM(S7:T7)</f>
        <v>7.9923960758570338</v>
      </c>
      <c r="V7" s="346">
        <f>IF(Q7&gt;0,(1+(T7/Q7))^(1/($C$6-$B$6))-1,0)</f>
        <v>2.4430245857614219E-2</v>
      </c>
      <c r="X7" s="10" t="str">
        <f>name!B4</f>
        <v>Agriculture</v>
      </c>
      <c r="Y7" s="11">
        <v>7.1280000000000179</v>
      </c>
      <c r="Z7" s="11">
        <v>7.5789999999999971</v>
      </c>
      <c r="AA7" s="345">
        <f>Z7-Y7</f>
        <v>0.4509999999999792</v>
      </c>
      <c r="AB7" s="11">
        <v>3.6732441513746417</v>
      </c>
      <c r="AC7" s="345">
        <f>SUM(AA7:AB7)</f>
        <v>4.1242441513746204</v>
      </c>
      <c r="AD7" s="348">
        <f>IF(Y7&gt;0,(1+(AB7/Y7))^(1/($C$6-$B$6))-1,0)</f>
        <v>2.8096165744530444E-2</v>
      </c>
    </row>
    <row r="8" spans="1:30" x14ac:dyDescent="0.2">
      <c r="A8" s="10" t="str">
        <f>name!D5</f>
        <v>12 Other managers and proprietors</v>
      </c>
      <c r="B8" s="11">
        <f t="shared" si="2"/>
        <v>14.600340922610343</v>
      </c>
      <c r="C8" s="11">
        <f t="shared" si="2"/>
        <v>20.567858863412468</v>
      </c>
      <c r="D8" s="11">
        <f t="shared" si="2"/>
        <v>5.9675179408021277</v>
      </c>
      <c r="E8" s="11">
        <f t="shared" si="2"/>
        <v>10.526467384404242</v>
      </c>
      <c r="F8" s="11">
        <f t="shared" si="2"/>
        <v>16.493985325206371</v>
      </c>
      <c r="G8" s="200">
        <f t="shared" ref="G8:G33" si="3">IF(B8&gt;0,(1+(E8/B8))^(1/($C$6-$B$6))-1,0)</f>
        <v>3.6855626341937731E-2</v>
      </c>
      <c r="H8" s="11"/>
      <c r="I8" s="10" t="str">
        <f>name!E4</f>
        <v>Managers, directors and senior officials</v>
      </c>
      <c r="J8" s="11">
        <f t="array" ref="J8:J16">MMULT(aggregation!$B$13:$AA$21,B7:B32)</f>
        <v>44.66608322268381</v>
      </c>
      <c r="K8" s="11">
        <f t="array" ref="K8:K16">MMULT(aggregation!$B$13:$AA$21,C7:C32)</f>
        <v>51.353938455593578</v>
      </c>
      <c r="L8" s="11">
        <f t="array" ref="L8:L16">MMULT(aggregation!$B$13:$AA$21,D7:D32)</f>
        <v>6.6878552329097705</v>
      </c>
      <c r="M8" s="11">
        <f t="array" ref="M8:M16">MMULT(aggregation!$B$13:$AA$21,E7:E32)</f>
        <v>25.408846148583343</v>
      </c>
      <c r="N8" s="11">
        <f t="array" ref="N8:N16">MMULT(aggregation!$B$13:$AA$21,F7:F32)</f>
        <v>32.096701381493112</v>
      </c>
      <c r="O8" s="11"/>
      <c r="P8" s="10" t="str">
        <f>name!D5</f>
        <v>12 Other managers and proprietors</v>
      </c>
      <c r="Q8" s="11">
        <v>8.6002605709820568</v>
      </c>
      <c r="R8" s="11">
        <v>12.7538533296149</v>
      </c>
      <c r="S8" s="345">
        <f t="shared" ref="S8:S31" si="4">R8-Q8</f>
        <v>4.1535927586328434</v>
      </c>
      <c r="T8" s="345">
        <v>5.8077960307150693</v>
      </c>
      <c r="U8" s="345">
        <f t="shared" ref="U8:U31" si="5">SUM(S8:T8)</f>
        <v>9.9613887893479127</v>
      </c>
      <c r="V8" s="346">
        <f t="shared" ref="V8:V33" si="6">IF(Q8&gt;0,(1+(T8/Q8))^(1/($C$6-$B$6))-1,0)</f>
        <v>3.4998180736904416E-2</v>
      </c>
      <c r="X8" s="10" t="str">
        <f>name!B5</f>
        <v>Mining and quarrying</v>
      </c>
      <c r="Y8" s="11">
        <v>0.14799999999999958</v>
      </c>
      <c r="Z8" s="11">
        <v>6.9000000000000047E-2</v>
      </c>
      <c r="AA8" s="345">
        <f t="shared" ref="AA8:AA29" si="7">Z8-Y8</f>
        <v>-7.8999999999999529E-2</v>
      </c>
      <c r="AB8" s="11">
        <v>4.1600998193010885E-2</v>
      </c>
      <c r="AC8" s="345">
        <f t="shared" ref="AC8:AC29" si="8">SUM(AA8:AB8)</f>
        <v>-3.7399001806988644E-2</v>
      </c>
      <c r="AD8" s="348">
        <f t="shared" ref="AD8:AD29" si="9">IF(Y8&gt;0,(1+(AB8/Y8))^(1/($C$6-$B$6))-1,0)</f>
        <v>1.6651081388191269E-2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23.949263313460737</v>
      </c>
      <c r="C9" s="11">
        <f t="shared" si="2"/>
        <v>28.516693315338578</v>
      </c>
      <c r="D9" s="11">
        <f t="shared" si="2"/>
        <v>4.5674300018778515</v>
      </c>
      <c r="E9" s="11">
        <f t="shared" si="2"/>
        <v>9.7879607899779835</v>
      </c>
      <c r="F9" s="11">
        <f t="shared" si="2"/>
        <v>14.355390791855836</v>
      </c>
      <c r="G9" s="200">
        <f t="shared" si="3"/>
        <v>2.3107211379746584E-2</v>
      </c>
      <c r="H9" s="11"/>
      <c r="I9" s="10" t="str">
        <f>name!E5</f>
        <v>Professional occupations</v>
      </c>
      <c r="J9" s="11">
        <v>85.080948502829045</v>
      </c>
      <c r="K9" s="11">
        <v>104.63392952055048</v>
      </c>
      <c r="L9" s="11">
        <v>19.552981017721436</v>
      </c>
      <c r="M9" s="11">
        <v>44.508189980483863</v>
      </c>
      <c r="N9" s="11">
        <v>64.061170998205299</v>
      </c>
      <c r="O9" s="11"/>
      <c r="P9" s="10" t="str">
        <f>name!D6</f>
        <v>21 Science, research, engineering and technology professionals</v>
      </c>
      <c r="Q9" s="11">
        <v>18.876294199666983</v>
      </c>
      <c r="R9" s="11">
        <v>21.199138217473859</v>
      </c>
      <c r="S9" s="345">
        <f t="shared" si="4"/>
        <v>2.3228440178068759</v>
      </c>
      <c r="T9" s="345">
        <v>6.5230559097706857</v>
      </c>
      <c r="U9" s="345">
        <f t="shared" si="5"/>
        <v>8.8458999275775625</v>
      </c>
      <c r="V9" s="346">
        <f t="shared" si="6"/>
        <v>1.9984857760712904E-2</v>
      </c>
      <c r="X9" s="10" t="str">
        <f>name!B6</f>
        <v>Food drink and tobacco</v>
      </c>
      <c r="Y9" s="11">
        <v>3.3229999999999973</v>
      </c>
      <c r="Z9" s="11">
        <v>2.2639999999999985</v>
      </c>
      <c r="AA9" s="345">
        <f t="shared" si="7"/>
        <v>-1.0589999999999988</v>
      </c>
      <c r="AB9" s="11">
        <v>1.2513503258326564</v>
      </c>
      <c r="AC9" s="345">
        <f t="shared" si="8"/>
        <v>0.19235032583265754</v>
      </c>
      <c r="AD9" s="348">
        <f t="shared" si="9"/>
        <v>2.1535049277960683E-2</v>
      </c>
    </row>
    <row r="10" spans="1:30" x14ac:dyDescent="0.2">
      <c r="A10" s="10" t="str">
        <f>name!D7</f>
        <v>22 Health professionals</v>
      </c>
      <c r="B10" s="11">
        <f t="shared" si="2"/>
        <v>16.202495619785815</v>
      </c>
      <c r="C10" s="11">
        <f t="shared" si="2"/>
        <v>20.440989685285267</v>
      </c>
      <c r="D10" s="11">
        <f t="shared" si="2"/>
        <v>4.238494065499455</v>
      </c>
      <c r="E10" s="11">
        <f t="shared" si="2"/>
        <v>9.8023226190520827</v>
      </c>
      <c r="F10" s="11">
        <f t="shared" si="2"/>
        <v>14.040816684551537</v>
      </c>
      <c r="G10" s="200">
        <f t="shared" si="3"/>
        <v>3.2043795628599492E-2</v>
      </c>
      <c r="H10" s="11"/>
      <c r="I10" s="10" t="str">
        <f>name!E6</f>
        <v>Associate professional occupations</v>
      </c>
      <c r="J10" s="11">
        <v>50.579899790984257</v>
      </c>
      <c r="K10" s="11">
        <v>54.568550509136003</v>
      </c>
      <c r="L10" s="11">
        <v>3.9886507181517539</v>
      </c>
      <c r="M10" s="11">
        <v>23.974785000603582</v>
      </c>
      <c r="N10" s="11">
        <v>27.963435718755331</v>
      </c>
      <c r="O10" s="11"/>
      <c r="P10" s="10" t="str">
        <f>name!D7</f>
        <v>22 Health professionals</v>
      </c>
      <c r="Q10" s="11">
        <v>4.6880284272085539</v>
      </c>
      <c r="R10" s="11">
        <v>5.9895539934301487</v>
      </c>
      <c r="S10" s="345">
        <f t="shared" si="4"/>
        <v>1.3015255662215948</v>
      </c>
      <c r="T10" s="345">
        <v>2.0752469827010227</v>
      </c>
      <c r="U10" s="345">
        <f t="shared" si="5"/>
        <v>3.3767725489226175</v>
      </c>
      <c r="V10" s="346">
        <f t="shared" si="6"/>
        <v>2.4733944253071627E-2</v>
      </c>
      <c r="X10" s="10" t="str">
        <f>name!B7</f>
        <v>Engineering</v>
      </c>
      <c r="Y10" s="11">
        <v>4.6869999999999861</v>
      </c>
      <c r="Z10" s="11">
        <v>3.9800000000000058</v>
      </c>
      <c r="AA10" s="345">
        <f t="shared" si="7"/>
        <v>-0.70699999999998031</v>
      </c>
      <c r="AB10" s="11">
        <v>1.8968446826224781</v>
      </c>
      <c r="AC10" s="345">
        <f t="shared" si="8"/>
        <v>1.1898446826224978</v>
      </c>
      <c r="AD10" s="348">
        <f t="shared" si="9"/>
        <v>2.2913652179542332E-2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17.854368737048638</v>
      </c>
      <c r="C11" s="11">
        <f t="shared" si="2"/>
        <v>21.082935696964633</v>
      </c>
      <c r="D11" s="11">
        <f t="shared" si="2"/>
        <v>3.2285669599159936</v>
      </c>
      <c r="E11" s="11">
        <f t="shared" si="2"/>
        <v>9.9356247854090576</v>
      </c>
      <c r="F11" s="11">
        <f t="shared" si="2"/>
        <v>13.164191745325052</v>
      </c>
      <c r="G11" s="200">
        <f t="shared" si="3"/>
        <v>2.9934477026620554E-2</v>
      </c>
      <c r="H11" s="11"/>
      <c r="I11" s="10" t="str">
        <f>name!E7</f>
        <v>Administrative and secretarial occupations</v>
      </c>
      <c r="J11" s="11">
        <v>40.527401857744749</v>
      </c>
      <c r="K11" s="11">
        <v>35.508908234558746</v>
      </c>
      <c r="L11" s="11">
        <v>-5.0184936231860107</v>
      </c>
      <c r="M11" s="11">
        <v>19.104378377681247</v>
      </c>
      <c r="N11" s="11">
        <v>14.085884754495233</v>
      </c>
      <c r="O11" s="11"/>
      <c r="P11" s="10" t="str">
        <f>name!D8</f>
        <v>23 Teaching and other educational professionals</v>
      </c>
      <c r="Q11" s="11">
        <v>5.6251706799007364</v>
      </c>
      <c r="R11" s="11">
        <v>6.8660451917263643</v>
      </c>
      <c r="S11" s="345">
        <f t="shared" si="4"/>
        <v>1.2408745118256279</v>
      </c>
      <c r="T11" s="345">
        <v>2.6835013922402999</v>
      </c>
      <c r="U11" s="345">
        <f t="shared" si="5"/>
        <v>3.9243759040659278</v>
      </c>
      <c r="V11" s="346">
        <f t="shared" si="6"/>
        <v>2.6344267432450108E-2</v>
      </c>
      <c r="X11" s="10" t="str">
        <f>name!B8</f>
        <v>Rest of manufacturing</v>
      </c>
      <c r="Y11" s="11">
        <v>24.445000000000007</v>
      </c>
      <c r="Z11" s="11">
        <v>23.036999999999971</v>
      </c>
      <c r="AA11" s="345">
        <f t="shared" si="7"/>
        <v>-1.4080000000000368</v>
      </c>
      <c r="AB11" s="11">
        <v>10.062858329969758</v>
      </c>
      <c r="AC11" s="345">
        <f t="shared" si="8"/>
        <v>8.6548583299697217</v>
      </c>
      <c r="AD11" s="348">
        <f t="shared" si="9"/>
        <v>2.3250261535499694E-2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27.074820832533852</v>
      </c>
      <c r="C12" s="11">
        <f t="shared" si="2"/>
        <v>34.593310822961989</v>
      </c>
      <c r="D12" s="11">
        <f t="shared" si="2"/>
        <v>7.5184899904281366</v>
      </c>
      <c r="E12" s="11">
        <f t="shared" si="2"/>
        <v>14.982281786044743</v>
      </c>
      <c r="F12" s="11">
        <f t="shared" si="2"/>
        <v>22.500771776472877</v>
      </c>
      <c r="G12" s="200">
        <f t="shared" si="3"/>
        <v>2.9796908969053293E-2</v>
      </c>
      <c r="H12" s="11"/>
      <c r="I12" s="10" t="str">
        <f>name!E8</f>
        <v>Skilled trades occupations</v>
      </c>
      <c r="J12" s="11">
        <v>37.682647033699929</v>
      </c>
      <c r="K12" s="11">
        <v>37.566404943694529</v>
      </c>
      <c r="L12" s="11">
        <v>-0.1162420900053982</v>
      </c>
      <c r="M12" s="11">
        <v>16.423547435277058</v>
      </c>
      <c r="N12" s="11">
        <v>16.307305345271658</v>
      </c>
      <c r="O12" s="11"/>
      <c r="P12" s="10" t="str">
        <f>name!D9</f>
        <v>24 Business, media and public service professionals</v>
      </c>
      <c r="Q12" s="11">
        <v>15.354045459360455</v>
      </c>
      <c r="R12" s="11">
        <v>19.210459401212706</v>
      </c>
      <c r="S12" s="345">
        <f t="shared" si="4"/>
        <v>3.8564139418522512</v>
      </c>
      <c r="T12" s="345">
        <v>7.4382107450860424</v>
      </c>
      <c r="U12" s="345">
        <f t="shared" si="5"/>
        <v>11.294624686938294</v>
      </c>
      <c r="V12" s="346">
        <f t="shared" si="6"/>
        <v>2.6685983663961688E-2</v>
      </c>
      <c r="X12" s="10" t="str">
        <f>name!B9</f>
        <v>Electricity and gas</v>
      </c>
      <c r="Y12" s="11">
        <v>1.1169999999999987</v>
      </c>
      <c r="Z12" s="11">
        <v>1.0429999999999962</v>
      </c>
      <c r="AA12" s="345">
        <f t="shared" si="7"/>
        <v>-7.4000000000002508E-2</v>
      </c>
      <c r="AB12" s="11">
        <v>0.44196891614631534</v>
      </c>
      <c r="AC12" s="345">
        <f t="shared" si="8"/>
        <v>0.36796891614631283</v>
      </c>
      <c r="AD12" s="348">
        <f t="shared" si="9"/>
        <v>2.2474028655284917E-2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7.8454495622203053</v>
      </c>
      <c r="C13" s="11">
        <f t="shared" si="2"/>
        <v>7.5037432758486364</v>
      </c>
      <c r="D13" s="11">
        <f t="shared" si="2"/>
        <v>-0.34170628637166856</v>
      </c>
      <c r="E13" s="11">
        <f t="shared" si="2"/>
        <v>2.9833094513338145</v>
      </c>
      <c r="F13" s="11">
        <f t="shared" si="2"/>
        <v>2.6416031649621452</v>
      </c>
      <c r="G13" s="200">
        <f t="shared" si="3"/>
        <v>2.1717244891933385E-2</v>
      </c>
      <c r="H13" s="11"/>
      <c r="I13" s="10" t="str">
        <f>name!E9</f>
        <v>Caring, leisure and other service occupations</v>
      </c>
      <c r="J13" s="11">
        <v>33.301351680059113</v>
      </c>
      <c r="K13" s="11">
        <v>39.849448290061673</v>
      </c>
      <c r="L13" s="11">
        <v>6.5480966100025544</v>
      </c>
      <c r="M13" s="11">
        <v>20.438054068937461</v>
      </c>
      <c r="N13" s="11">
        <v>26.986150678940021</v>
      </c>
      <c r="O13" s="11"/>
      <c r="P13" s="10" t="str">
        <f>name!D10</f>
        <v>31 Science, engineering and technology associate professionals</v>
      </c>
      <c r="Q13" s="11">
        <v>5.6349497561016451</v>
      </c>
      <c r="R13" s="11">
        <v>4.7536829602596207</v>
      </c>
      <c r="S13" s="345">
        <f t="shared" si="4"/>
        <v>-0.88126679584202439</v>
      </c>
      <c r="T13" s="345">
        <v>1.7514650225965158</v>
      </c>
      <c r="U13" s="345">
        <f t="shared" si="5"/>
        <v>0.87019822675449143</v>
      </c>
      <c r="V13" s="346">
        <f t="shared" si="6"/>
        <v>1.8207385637320606E-2</v>
      </c>
      <c r="X13" s="10" t="str">
        <f>name!B10</f>
        <v>Water and sewerage</v>
      </c>
      <c r="Y13" s="11">
        <v>3.3119999999999967</v>
      </c>
      <c r="Z13" s="11">
        <v>3.8070000000000022</v>
      </c>
      <c r="AA13" s="345">
        <f t="shared" si="7"/>
        <v>0.49500000000000544</v>
      </c>
      <c r="AB13" s="11">
        <v>1.5617279499834023</v>
      </c>
      <c r="AC13" s="345">
        <f t="shared" si="8"/>
        <v>2.0567279499834079</v>
      </c>
      <c r="AD13" s="348">
        <f t="shared" si="9"/>
        <v>2.6088287631337526E-2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7.0217726720943681</v>
      </c>
      <c r="C14" s="11">
        <f t="shared" si="2"/>
        <v>8.1804734771384098</v>
      </c>
      <c r="D14" s="11">
        <f t="shared" si="2"/>
        <v>1.1587008050440424</v>
      </c>
      <c r="E14" s="11">
        <f t="shared" si="2"/>
        <v>4.2848092774543467</v>
      </c>
      <c r="F14" s="11">
        <f t="shared" si="2"/>
        <v>5.4435100824983893</v>
      </c>
      <c r="G14" s="200">
        <f t="shared" si="3"/>
        <v>3.2267619917688783E-2</v>
      </c>
      <c r="H14" s="11"/>
      <c r="I14" s="10" t="str">
        <f>name!E10</f>
        <v>Sales and customer service occupations</v>
      </c>
      <c r="J14" s="11">
        <v>33.271506735217443</v>
      </c>
      <c r="K14" s="11">
        <v>33.007237538562656</v>
      </c>
      <c r="L14" s="11">
        <v>-0.26426919665478854</v>
      </c>
      <c r="M14" s="11">
        <v>15.472366228495396</v>
      </c>
      <c r="N14" s="11">
        <v>15.208097031840611</v>
      </c>
      <c r="O14" s="11"/>
      <c r="P14" s="10" t="str">
        <f>name!D11</f>
        <v>32 Health and social care associate professionals</v>
      </c>
      <c r="Q14" s="11">
        <v>1.6417696285667798</v>
      </c>
      <c r="R14" s="11">
        <v>1.7312724682987963</v>
      </c>
      <c r="S14" s="345">
        <f t="shared" si="4"/>
        <v>8.9502839732016559E-2</v>
      </c>
      <c r="T14" s="345">
        <v>0.78524511403233221</v>
      </c>
      <c r="U14" s="345">
        <f t="shared" si="5"/>
        <v>0.87474795376434877</v>
      </c>
      <c r="V14" s="346">
        <f t="shared" si="6"/>
        <v>2.6401661705393042E-2</v>
      </c>
      <c r="X14" s="10" t="str">
        <f>name!B11</f>
        <v>Construction</v>
      </c>
      <c r="Y14" s="11">
        <v>26.44400000000007</v>
      </c>
      <c r="Z14" s="11">
        <v>29.352000000000015</v>
      </c>
      <c r="AA14" s="345">
        <f t="shared" si="7"/>
        <v>2.9079999999999444</v>
      </c>
      <c r="AB14" s="11">
        <v>11.707548318480107</v>
      </c>
      <c r="AC14" s="345">
        <f t="shared" si="8"/>
        <v>14.615548318480052</v>
      </c>
      <c r="AD14" s="348">
        <f t="shared" si="9"/>
        <v>2.4736804476223506E-2</v>
      </c>
    </row>
    <row r="15" spans="1:30" x14ac:dyDescent="0.2">
      <c r="A15" s="10" t="str">
        <f>name!D12</f>
        <v>33 Protective service occupations</v>
      </c>
      <c r="B15" s="11">
        <f t="shared" si="2"/>
        <v>3.1930694305776908</v>
      </c>
      <c r="C15" s="11">
        <f t="shared" si="2"/>
        <v>4.275978762607104</v>
      </c>
      <c r="D15" s="11">
        <f t="shared" si="2"/>
        <v>1.0829093320294128</v>
      </c>
      <c r="E15" s="11">
        <f t="shared" si="2"/>
        <v>1.3190629795634776</v>
      </c>
      <c r="F15" s="11">
        <f t="shared" si="2"/>
        <v>2.4019723115928913</v>
      </c>
      <c r="G15" s="200">
        <f t="shared" si="3"/>
        <v>2.3320242111672274E-2</v>
      </c>
      <c r="H15" s="11"/>
      <c r="I15" s="10" t="str">
        <f>name!E11</f>
        <v>Process, plant and machine operatives</v>
      </c>
      <c r="J15" s="11">
        <v>19.394317008082002</v>
      </c>
      <c r="K15" s="11">
        <v>21.754595321384762</v>
      </c>
      <c r="L15" s="11">
        <v>2.3602783133027616</v>
      </c>
      <c r="M15" s="11">
        <v>10.07089118299016</v>
      </c>
      <c r="N15" s="11">
        <v>12.43116949629292</v>
      </c>
      <c r="O15" s="11"/>
      <c r="P15" s="10" t="str">
        <f>name!D12</f>
        <v>33 Protective service occupations</v>
      </c>
      <c r="Q15" s="11">
        <v>2.3327307068602741</v>
      </c>
      <c r="R15" s="11">
        <v>2.8445779191508866</v>
      </c>
      <c r="S15" s="345">
        <f t="shared" si="4"/>
        <v>0.51184721229061259</v>
      </c>
      <c r="T15" s="345">
        <v>0.74879426185849007</v>
      </c>
      <c r="U15" s="345">
        <f t="shared" si="5"/>
        <v>1.2606414741491028</v>
      </c>
      <c r="V15" s="346">
        <f t="shared" si="6"/>
        <v>1.8732291021114511E-2</v>
      </c>
      <c r="X15" s="10" t="str">
        <f>name!B12</f>
        <v>Wholesale and retail trade</v>
      </c>
      <c r="Y15" s="11">
        <v>57.989999999999959</v>
      </c>
      <c r="Z15" s="11">
        <v>58.402000000000044</v>
      </c>
      <c r="AA15" s="345">
        <f t="shared" si="7"/>
        <v>0.4120000000000843</v>
      </c>
      <c r="AB15" s="11">
        <v>26.620127600639108</v>
      </c>
      <c r="AC15" s="345">
        <f t="shared" si="8"/>
        <v>27.032127600639193</v>
      </c>
      <c r="AD15" s="348">
        <f t="shared" si="9"/>
        <v>2.5505394909622003E-2</v>
      </c>
    </row>
    <row r="16" spans="1:30" x14ac:dyDescent="0.2">
      <c r="A16" s="10" t="str">
        <f>name!D13</f>
        <v>34 Culture, media and sports occupations</v>
      </c>
      <c r="B16" s="11">
        <f t="shared" si="2"/>
        <v>8.0100625517075148</v>
      </c>
      <c r="C16" s="11">
        <f t="shared" si="2"/>
        <v>9.8188711091630516</v>
      </c>
      <c r="D16" s="11">
        <f t="shared" si="2"/>
        <v>1.8088085574555368</v>
      </c>
      <c r="E16" s="11">
        <f t="shared" si="2"/>
        <v>4.2466064414401696</v>
      </c>
      <c r="F16" s="11">
        <f t="shared" si="2"/>
        <v>6.0554149988957056</v>
      </c>
      <c r="G16" s="200">
        <f t="shared" si="3"/>
        <v>2.8764027518166868E-2</v>
      </c>
      <c r="H16" s="11"/>
      <c r="I16" s="10" t="str">
        <f>name!E12</f>
        <v>Elementary occupations</v>
      </c>
      <c r="J16" s="11">
        <v>37.137844168699559</v>
      </c>
      <c r="K16" s="11">
        <v>36.806987186457519</v>
      </c>
      <c r="L16" s="11">
        <v>-0.33085698224203575</v>
      </c>
      <c r="M16" s="11">
        <v>17.492211173824543</v>
      </c>
      <c r="N16" s="11">
        <v>17.161354191582507</v>
      </c>
      <c r="O16" s="11"/>
      <c r="P16" s="10" t="str">
        <f>name!D13</f>
        <v>34 Culture, media and sports occupations</v>
      </c>
      <c r="Q16" s="11">
        <v>3.4450986715615022</v>
      </c>
      <c r="R16" s="11">
        <v>4.210370210219831</v>
      </c>
      <c r="S16" s="345">
        <f t="shared" si="4"/>
        <v>0.76527153865832886</v>
      </c>
      <c r="T16" s="345">
        <v>1.535606554624122</v>
      </c>
      <c r="U16" s="345">
        <f t="shared" si="5"/>
        <v>2.3008780932824511</v>
      </c>
      <c r="V16" s="346">
        <f t="shared" si="6"/>
        <v>2.4879040588804191E-2</v>
      </c>
      <c r="X16" s="10" t="str">
        <f>name!B13</f>
        <v>Transport and storage</v>
      </c>
      <c r="Y16" s="11">
        <v>16.856000000000002</v>
      </c>
      <c r="Z16" s="11">
        <v>17.238000000000032</v>
      </c>
      <c r="AA16" s="345">
        <f t="shared" si="7"/>
        <v>0.38200000000002987</v>
      </c>
      <c r="AB16" s="11">
        <v>7.900696636769692</v>
      </c>
      <c r="AC16" s="345">
        <f t="shared" si="8"/>
        <v>8.282696636769721</v>
      </c>
      <c r="AD16" s="348">
        <f t="shared" si="9"/>
        <v>2.5957124073342719E-2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24.509545574384376</v>
      </c>
      <c r="C17" s="11">
        <f t="shared" si="10"/>
        <v>24.789483884378804</v>
      </c>
      <c r="D17" s="11">
        <f t="shared" si="10"/>
        <v>0.27993830999443048</v>
      </c>
      <c r="E17" s="11">
        <f t="shared" si="10"/>
        <v>11.140996850811772</v>
      </c>
      <c r="F17" s="11">
        <f t="shared" si="10"/>
        <v>11.420935160806202</v>
      </c>
      <c r="G17" s="200">
        <f t="shared" si="3"/>
        <v>2.5294730974801283E-2</v>
      </c>
      <c r="H17" s="11"/>
      <c r="O17" s="11"/>
      <c r="P17" s="10" t="str">
        <f>name!D14</f>
        <v>35 Business and public service associate professionals</v>
      </c>
      <c r="Q17" s="11">
        <v>13.051616224939028</v>
      </c>
      <c r="R17" s="11">
        <v>12.098209755023271</v>
      </c>
      <c r="S17" s="345">
        <f t="shared" si="4"/>
        <v>-0.95340646991575717</v>
      </c>
      <c r="T17" s="345">
        <v>4.6863308223547211</v>
      </c>
      <c r="U17" s="345">
        <f t="shared" si="5"/>
        <v>3.7329243524389639</v>
      </c>
      <c r="V17" s="346">
        <f t="shared" si="6"/>
        <v>2.0663546317567505E-2</v>
      </c>
      <c r="X17" s="10" t="str">
        <f>name!B14</f>
        <v>Accommodation and food</v>
      </c>
      <c r="Y17" s="11">
        <v>26.998000000000001</v>
      </c>
      <c r="Z17" s="11">
        <v>32.433999999999983</v>
      </c>
      <c r="AA17" s="345">
        <f t="shared" si="7"/>
        <v>5.4359999999999822</v>
      </c>
      <c r="AB17" s="11">
        <v>15.002187823354269</v>
      </c>
      <c r="AC17" s="345">
        <f t="shared" si="8"/>
        <v>20.438187823354252</v>
      </c>
      <c r="AD17" s="348">
        <f t="shared" si="9"/>
        <v>2.9899014648938183E-2</v>
      </c>
    </row>
    <row r="18" spans="1:30" x14ac:dyDescent="0.2">
      <c r="A18" s="10" t="str">
        <f>name!D15</f>
        <v>41 Administrative occupations</v>
      </c>
      <c r="B18" s="11">
        <f t="shared" si="10"/>
        <v>33.436158279511581</v>
      </c>
      <c r="C18" s="11">
        <f t="shared" si="10"/>
        <v>28.747247514608684</v>
      </c>
      <c r="D18" s="11">
        <f t="shared" si="10"/>
        <v>-4.6889107649029</v>
      </c>
      <c r="E18" s="11">
        <f t="shared" si="10"/>
        <v>15.357082417818043</v>
      </c>
      <c r="F18" s="11">
        <f t="shared" si="10"/>
        <v>10.668171652915142</v>
      </c>
      <c r="G18" s="200">
        <f t="shared" si="3"/>
        <v>2.5517051976622573E-2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9.3665585742508526</v>
      </c>
      <c r="R18" s="11">
        <v>9.1188212730550653</v>
      </c>
      <c r="S18" s="345">
        <f t="shared" si="4"/>
        <v>-0.2477373011957873</v>
      </c>
      <c r="T18" s="345">
        <v>3.3079445530235505</v>
      </c>
      <c r="U18" s="345">
        <f t="shared" si="5"/>
        <v>3.0602072518277632</v>
      </c>
      <c r="V18" s="346">
        <f t="shared" si="6"/>
        <v>2.0367755252657993E-2</v>
      </c>
      <c r="X18" s="10" t="str">
        <f>name!B15</f>
        <v>Media</v>
      </c>
      <c r="Y18" s="11">
        <v>1.9930000000000001</v>
      </c>
      <c r="Z18" s="11">
        <v>1.8819999999999983</v>
      </c>
      <c r="AA18" s="345">
        <f t="shared" si="7"/>
        <v>-0.11100000000000176</v>
      </c>
      <c r="AB18" s="11">
        <v>0.90808203660396647</v>
      </c>
      <c r="AC18" s="345">
        <f t="shared" si="8"/>
        <v>0.79708203660396471</v>
      </c>
      <c r="AD18" s="348">
        <f t="shared" si="9"/>
        <v>2.5345384325383469E-2</v>
      </c>
    </row>
    <row r="19" spans="1:30" x14ac:dyDescent="0.2">
      <c r="A19" s="10" t="str">
        <f>name!D16</f>
        <v>42 Secretarial and related occupations</v>
      </c>
      <c r="B19" s="11">
        <f t="shared" si="10"/>
        <v>7.0912435782331693</v>
      </c>
      <c r="C19" s="11">
        <f t="shared" si="10"/>
        <v>6.7616607199500596</v>
      </c>
      <c r="D19" s="11">
        <f t="shared" si="10"/>
        <v>-0.32958285828311035</v>
      </c>
      <c r="E19" s="11">
        <f t="shared" si="10"/>
        <v>3.7472959598632021</v>
      </c>
      <c r="F19" s="11">
        <f t="shared" si="10"/>
        <v>3.4177131015800915</v>
      </c>
      <c r="G19" s="200">
        <f t="shared" si="3"/>
        <v>2.8686935358839927E-2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0.69073976719037156</v>
      </c>
      <c r="K19" s="11">
        <f t="array" ref="K19:K27">MMULT(aggregation!$B$13:$AA$21,C36:C61)</f>
        <v>1.5015828059438516</v>
      </c>
      <c r="L19" s="11">
        <f t="array" ref="L19:L27">MMULT(aggregation!$B$13:$AA$21,D36:D61)</f>
        <v>0.81084303875347996</v>
      </c>
      <c r="M19" s="11">
        <f t="array" ref="M19:M27">MMULT(aggregation!$B$13:$AA$21,E36:E61)</f>
        <v>0.59271292160674383</v>
      </c>
      <c r="N19" s="11">
        <f t="array" ref="N19:N27">MMULT(aggregation!$B$13:$AA$21,F36:F61)</f>
        <v>1.4035559603602237</v>
      </c>
      <c r="O19" s="11"/>
      <c r="P19" s="10" t="str">
        <f>name!D16</f>
        <v>42 Secretarial and related occupations</v>
      </c>
      <c r="Q19" s="11">
        <v>0.57792173562292248</v>
      </c>
      <c r="R19" s="11">
        <v>1.0227163387686702</v>
      </c>
      <c r="S19" s="345">
        <f t="shared" si="4"/>
        <v>0.4447946031457477</v>
      </c>
      <c r="T19" s="345">
        <v>0.28823953414874781</v>
      </c>
      <c r="U19" s="345">
        <f t="shared" si="5"/>
        <v>0.73303413729449551</v>
      </c>
      <c r="V19" s="346">
        <f t="shared" si="6"/>
        <v>2.7342643585565485E-2</v>
      </c>
      <c r="X19" s="10" t="str">
        <f>name!B16</f>
        <v>Information technology</v>
      </c>
      <c r="Y19" s="11">
        <v>9.1320000000000032</v>
      </c>
      <c r="Z19" s="11">
        <v>10.118000000000032</v>
      </c>
      <c r="AA19" s="345">
        <f t="shared" si="7"/>
        <v>0.98600000000002908</v>
      </c>
      <c r="AB19" s="11">
        <v>4.1937131104151497</v>
      </c>
      <c r="AC19" s="345">
        <f t="shared" si="8"/>
        <v>5.1797131104151788</v>
      </c>
      <c r="AD19" s="348">
        <f t="shared" si="9"/>
        <v>2.5514102685939122E-2</v>
      </c>
    </row>
    <row r="20" spans="1:30" x14ac:dyDescent="0.2">
      <c r="A20" s="10" t="str">
        <f>name!D17</f>
        <v>51 Skilled agricultural and related trades</v>
      </c>
      <c r="B20" s="11">
        <f t="shared" si="10"/>
        <v>5.3855248274867256</v>
      </c>
      <c r="C20" s="11">
        <f t="shared" si="10"/>
        <v>5.8664128013061037</v>
      </c>
      <c r="D20" s="11">
        <f t="shared" si="10"/>
        <v>0.48088797381937787</v>
      </c>
      <c r="E20" s="11">
        <f t="shared" si="10"/>
        <v>2.9705551741658329</v>
      </c>
      <c r="F20" s="11">
        <f t="shared" si="10"/>
        <v>3.4514431479852106</v>
      </c>
      <c r="G20" s="200">
        <f t="shared" si="3"/>
        <v>2.9717998334182871E-2</v>
      </c>
      <c r="H20" s="11"/>
      <c r="I20" s="11" t="str">
        <f t="shared" si="11"/>
        <v>Professional occupations</v>
      </c>
      <c r="J20" s="11">
        <v>4.3370017731302584</v>
      </c>
      <c r="K20" s="11">
        <v>8.0215549166045896</v>
      </c>
      <c r="L20" s="11">
        <v>3.6845531434743304</v>
      </c>
      <c r="M20" s="11">
        <v>2.8498735523071095</v>
      </c>
      <c r="N20" s="11">
        <v>6.5344266957814403</v>
      </c>
      <c r="O20" s="11"/>
      <c r="P20" s="10" t="str">
        <f>name!D17</f>
        <v>51 Skilled agricultural and related trades</v>
      </c>
      <c r="Q20" s="11">
        <v>4.7046145366501779</v>
      </c>
      <c r="R20" s="11">
        <v>4.9439554042528071</v>
      </c>
      <c r="S20" s="345">
        <f t="shared" si="4"/>
        <v>0.23934086760262918</v>
      </c>
      <c r="T20" s="345">
        <v>2.4166085060385334</v>
      </c>
      <c r="U20" s="345">
        <f t="shared" si="5"/>
        <v>2.6559493736411626</v>
      </c>
      <c r="V20" s="346">
        <f t="shared" si="6"/>
        <v>2.802111790539108E-2</v>
      </c>
      <c r="X20" s="10" t="str">
        <f>name!B17</f>
        <v>Finance and insurance</v>
      </c>
      <c r="Y20" s="11">
        <v>15.479000000000008</v>
      </c>
      <c r="Z20" s="11">
        <v>14.781000000000031</v>
      </c>
      <c r="AA20" s="345">
        <f t="shared" si="7"/>
        <v>-0.69799999999997731</v>
      </c>
      <c r="AB20" s="11">
        <v>7.4667395224978579</v>
      </c>
      <c r="AC20" s="345">
        <f t="shared" si="8"/>
        <v>6.7687395224978806</v>
      </c>
      <c r="AD20" s="348">
        <f t="shared" si="9"/>
        <v>2.6590585696773195E-2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14.059992445328451</v>
      </c>
      <c r="C21" s="11">
        <f t="shared" si="10"/>
        <v>13.287407252458644</v>
      </c>
      <c r="D21" s="11">
        <f t="shared" si="10"/>
        <v>-0.7725851928698062</v>
      </c>
      <c r="E21" s="11">
        <f t="shared" si="10"/>
        <v>5.3008748771368905</v>
      </c>
      <c r="F21" s="11">
        <f t="shared" si="10"/>
        <v>4.5282896842670839</v>
      </c>
      <c r="G21" s="200">
        <f t="shared" si="3"/>
        <v>2.1557103606765882E-2</v>
      </c>
      <c r="H21" s="11"/>
      <c r="I21" s="11" t="str">
        <f t="shared" si="11"/>
        <v>Associate professional occupations</v>
      </c>
      <c r="J21" s="11">
        <v>0.66179331632839489</v>
      </c>
      <c r="K21" s="11">
        <v>1.3287199664953537</v>
      </c>
      <c r="L21" s="11">
        <v>0.66692665016695885</v>
      </c>
      <c r="M21" s="11">
        <v>0.46721167762140936</v>
      </c>
      <c r="N21" s="11">
        <v>1.1341383277883681</v>
      </c>
      <c r="O21" s="11"/>
      <c r="P21" s="10" t="str">
        <f>name!D18</f>
        <v>52 Skilled metal, electrical and electronic trades</v>
      </c>
      <c r="Q21" s="11">
        <v>13.673361797145789</v>
      </c>
      <c r="R21" s="11">
        <v>12.047061443813083</v>
      </c>
      <c r="S21" s="345">
        <f t="shared" si="4"/>
        <v>-1.6263003533327058</v>
      </c>
      <c r="T21" s="345">
        <v>4.7550019920389737</v>
      </c>
      <c r="U21" s="345">
        <f t="shared" si="5"/>
        <v>3.1287016387062678</v>
      </c>
      <c r="V21" s="346">
        <f t="shared" si="6"/>
        <v>2.0095342690888307E-2</v>
      </c>
      <c r="X21" s="10" t="str">
        <f>name!B18</f>
        <v>Real estate</v>
      </c>
      <c r="Y21" s="11">
        <v>6.8489999999999736</v>
      </c>
      <c r="Z21" s="11">
        <v>6.1689999999999987</v>
      </c>
      <c r="AA21" s="345">
        <f t="shared" si="7"/>
        <v>-0.67999999999997485</v>
      </c>
      <c r="AB21" s="11">
        <v>3.138228253053756</v>
      </c>
      <c r="AC21" s="345">
        <f t="shared" si="8"/>
        <v>2.4582282530537811</v>
      </c>
      <c r="AD21" s="348">
        <f t="shared" si="9"/>
        <v>2.546581503822698E-2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11.501465744684687</v>
      </c>
      <c r="C22" s="11">
        <f t="shared" si="10"/>
        <v>11.878185272438465</v>
      </c>
      <c r="D22" s="11">
        <f t="shared" si="10"/>
        <v>0.37671952775377748</v>
      </c>
      <c r="E22" s="11">
        <f t="shared" si="10"/>
        <v>5.1545111345339958</v>
      </c>
      <c r="F22" s="11">
        <f t="shared" si="10"/>
        <v>5.531230662287772</v>
      </c>
      <c r="G22" s="200">
        <f t="shared" si="3"/>
        <v>2.499353921124392E-2</v>
      </c>
      <c r="H22" s="11"/>
      <c r="I22" s="11" t="str">
        <f t="shared" si="11"/>
        <v>Administrative and secretarial occupations</v>
      </c>
      <c r="J22" s="11">
        <v>0.19305636536660448</v>
      </c>
      <c r="K22" s="11">
        <v>0.44831974002818775</v>
      </c>
      <c r="L22" s="11">
        <v>0.25526337466158333</v>
      </c>
      <c r="M22" s="11">
        <v>0.17515704718094102</v>
      </c>
      <c r="N22" s="11">
        <v>0.43042042184252433</v>
      </c>
      <c r="O22" s="11"/>
      <c r="P22" s="10" t="str">
        <f>name!D19</f>
        <v>53 Skilled construction and building trades</v>
      </c>
      <c r="Q22" s="11">
        <v>11.208090761080626</v>
      </c>
      <c r="R22" s="11">
        <v>11.486820337869737</v>
      </c>
      <c r="S22" s="345">
        <f t="shared" si="4"/>
        <v>0.27872957678911092</v>
      </c>
      <c r="T22" s="345">
        <v>4.9687213227363216</v>
      </c>
      <c r="U22" s="345">
        <f t="shared" si="5"/>
        <v>5.2474508995254325</v>
      </c>
      <c r="V22" s="346">
        <f t="shared" si="6"/>
        <v>2.4764534549275297E-2</v>
      </c>
      <c r="X22" s="10" t="str">
        <f>name!B19</f>
        <v>Professional services</v>
      </c>
      <c r="Y22" s="11">
        <v>39.257999999999996</v>
      </c>
      <c r="Z22" s="11">
        <v>46.153000000000013</v>
      </c>
      <c r="AA22" s="345">
        <f t="shared" si="7"/>
        <v>6.8950000000000173</v>
      </c>
      <c r="AB22" s="11">
        <v>21.245733249823495</v>
      </c>
      <c r="AC22" s="345">
        <f t="shared" si="8"/>
        <v>28.140733249823512</v>
      </c>
      <c r="AD22" s="348">
        <f t="shared" si="9"/>
        <v>2.9256456821678878E-2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6.7356640162000652</v>
      </c>
      <c r="C23" s="11">
        <f t="shared" si="10"/>
        <v>6.5343996174913181</v>
      </c>
      <c r="D23" s="11">
        <f t="shared" si="10"/>
        <v>-0.20126439870874735</v>
      </c>
      <c r="E23" s="11">
        <f t="shared" si="10"/>
        <v>2.9976062494403388</v>
      </c>
      <c r="F23" s="11">
        <f t="shared" si="10"/>
        <v>2.7963418507315909</v>
      </c>
      <c r="G23" s="200">
        <f t="shared" si="3"/>
        <v>2.4845875867856027E-2</v>
      </c>
      <c r="H23" s="11"/>
      <c r="I23" s="11" t="str">
        <f t="shared" si="11"/>
        <v>Skilled trades occupations</v>
      </c>
      <c r="J23" s="11">
        <v>6.3898333994647616E-2</v>
      </c>
      <c r="K23" s="11">
        <v>0.15406315480445132</v>
      </c>
      <c r="L23" s="11">
        <v>9.0164820809803703E-2</v>
      </c>
      <c r="M23" s="11">
        <v>5.9157806985632617E-2</v>
      </c>
      <c r="N23" s="11">
        <v>0.14932262779543634</v>
      </c>
      <c r="O23" s="11"/>
      <c r="P23" s="10" t="str">
        <f>name!D20</f>
        <v>54 Textiles, printing and other skilled trades</v>
      </c>
      <c r="Q23" s="11">
        <v>3.6874776010509622</v>
      </c>
      <c r="R23" s="11">
        <v>3.4135002835384234</v>
      </c>
      <c r="S23" s="345">
        <f t="shared" si="4"/>
        <v>-0.27397731751253884</v>
      </c>
      <c r="T23" s="345">
        <v>1.1348917562690826</v>
      </c>
      <c r="U23" s="345">
        <f t="shared" si="5"/>
        <v>0.86091443875654372</v>
      </c>
      <c r="V23" s="346">
        <f t="shared" si="6"/>
        <v>1.8049133660110517E-2</v>
      </c>
      <c r="X23" s="10" t="str">
        <f>name!B20</f>
        <v>Support services</v>
      </c>
      <c r="Y23" s="11">
        <v>28.669999999999938</v>
      </c>
      <c r="Z23" s="11">
        <v>32.969000000000023</v>
      </c>
      <c r="AA23" s="345">
        <f t="shared" si="7"/>
        <v>4.2990000000000848</v>
      </c>
      <c r="AB23" s="11">
        <v>14.872525929675868</v>
      </c>
      <c r="AC23" s="345">
        <f t="shared" si="8"/>
        <v>19.171525929675951</v>
      </c>
      <c r="AD23" s="348">
        <f t="shared" si="9"/>
        <v>2.8250813435535704E-2</v>
      </c>
    </row>
    <row r="24" spans="1:30" x14ac:dyDescent="0.2">
      <c r="A24" s="10" t="str">
        <f>name!D21</f>
        <v>61 Caring personal service occupations</v>
      </c>
      <c r="B24" s="11">
        <f t="shared" si="10"/>
        <v>25.233065162344293</v>
      </c>
      <c r="C24" s="11">
        <f t="shared" si="10"/>
        <v>30.372960192322683</v>
      </c>
      <c r="D24" s="11">
        <f t="shared" si="10"/>
        <v>5.1398950299783905</v>
      </c>
      <c r="E24" s="11">
        <f t="shared" si="10"/>
        <v>15.892441644846405</v>
      </c>
      <c r="F24" s="11">
        <f t="shared" si="10"/>
        <v>21.032336674824798</v>
      </c>
      <c r="G24" s="200">
        <f t="shared" si="3"/>
        <v>3.3100924653780339E-2</v>
      </c>
      <c r="H24" s="11"/>
      <c r="I24" s="11" t="str">
        <f t="shared" si="11"/>
        <v>Caring, leisure and other service occupations</v>
      </c>
      <c r="J24" s="11">
        <v>3.7786956150770143E-2</v>
      </c>
      <c r="K24" s="11">
        <v>9.0811462905997689E-2</v>
      </c>
      <c r="L24" s="11">
        <v>5.3024506755227546E-2</v>
      </c>
      <c r="M24" s="11">
        <v>3.7407672447968443E-2</v>
      </c>
      <c r="N24" s="11">
        <v>9.0432179203195975E-2</v>
      </c>
      <c r="O24" s="11"/>
      <c r="P24" s="10" t="str">
        <f>name!D21</f>
        <v>61 Caring personal service occupations</v>
      </c>
      <c r="Q24" s="11">
        <v>2.6655342286928345</v>
      </c>
      <c r="R24" s="11">
        <v>4.0123457327766303</v>
      </c>
      <c r="S24" s="345">
        <f t="shared" si="4"/>
        <v>1.3468115040837958</v>
      </c>
      <c r="T24" s="345">
        <v>1.5409022247313195</v>
      </c>
      <c r="U24" s="345">
        <f t="shared" si="5"/>
        <v>2.8877137288151156</v>
      </c>
      <c r="V24" s="346">
        <f t="shared" si="6"/>
        <v>3.0881322718712134E-2</v>
      </c>
      <c r="X24" s="10" t="str">
        <f>name!B21</f>
        <v>Public admin. and defence</v>
      </c>
      <c r="Y24" s="11">
        <v>17.909000000000049</v>
      </c>
      <c r="Z24" s="11">
        <v>18.075999999999979</v>
      </c>
      <c r="AA24" s="345">
        <f t="shared" si="7"/>
        <v>0.16699999999993054</v>
      </c>
      <c r="AB24" s="11">
        <v>8.7481237890135617</v>
      </c>
      <c r="AC24" s="345">
        <f t="shared" si="8"/>
        <v>8.9151237890134922</v>
      </c>
      <c r="AD24" s="348">
        <f t="shared" si="9"/>
        <v>2.6871570046193005E-2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7.7146631561463783</v>
      </c>
      <c r="C25" s="11">
        <f t="shared" si="10"/>
        <v>9.1879422919987732</v>
      </c>
      <c r="D25" s="11">
        <f t="shared" si="10"/>
        <v>1.4732791358523936</v>
      </c>
      <c r="E25" s="11">
        <f t="shared" si="10"/>
        <v>4.4115893559209773</v>
      </c>
      <c r="F25" s="11">
        <f t="shared" si="10"/>
        <v>5.8848684917733713</v>
      </c>
      <c r="G25" s="200">
        <f t="shared" si="3"/>
        <v>3.0609107370840327E-2</v>
      </c>
      <c r="H25" s="11"/>
      <c r="I25" s="11" t="str">
        <f t="shared" si="11"/>
        <v>Sales and customer service occupations</v>
      </c>
      <c r="J25" s="11">
        <v>8.7323892601726044E-2</v>
      </c>
      <c r="K25" s="11">
        <v>0.20072013374746039</v>
      </c>
      <c r="L25" s="11">
        <v>0.11339624114573434</v>
      </c>
      <c r="M25" s="11">
        <v>6.7942371402866908E-2</v>
      </c>
      <c r="N25" s="11">
        <v>0.18133861254860123</v>
      </c>
      <c r="O25" s="11"/>
      <c r="P25" s="10" t="str">
        <f>name!D22</f>
        <v>62 Leisure, travel and related personal service occupations</v>
      </c>
      <c r="Q25" s="11">
        <v>2.452820311443292</v>
      </c>
      <c r="R25" s="11">
        <v>3.0048936380975912</v>
      </c>
      <c r="S25" s="345">
        <f t="shared" si="4"/>
        <v>0.5520733266542992</v>
      </c>
      <c r="T25" s="345">
        <v>1.1995724019907825</v>
      </c>
      <c r="U25" s="345">
        <f t="shared" si="5"/>
        <v>1.7516457286450817</v>
      </c>
      <c r="V25" s="346">
        <f t="shared" si="6"/>
        <v>2.689833316441681E-2</v>
      </c>
      <c r="X25" s="10" t="str">
        <f>name!B22</f>
        <v>Education</v>
      </c>
      <c r="Y25" s="11">
        <v>28.479999999999968</v>
      </c>
      <c r="Z25" s="11">
        <v>31.154000000000003</v>
      </c>
      <c r="AA25" s="345">
        <f t="shared" si="7"/>
        <v>2.674000000000035</v>
      </c>
      <c r="AB25" s="11">
        <v>15.709320753402732</v>
      </c>
      <c r="AC25" s="345">
        <f t="shared" si="8"/>
        <v>18.383320753402767</v>
      </c>
      <c r="AD25" s="348">
        <f t="shared" si="9"/>
        <v>2.9718438400575531E-2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0.35362336156844548</v>
      </c>
      <c r="C26" s="11">
        <f t="shared" si="10"/>
        <v>0.28854580574021571</v>
      </c>
      <c r="D26" s="11">
        <f t="shared" si="10"/>
        <v>-6.5077555828229813E-2</v>
      </c>
      <c r="E26" s="11">
        <f t="shared" si="10"/>
        <v>0.13402306817008086</v>
      </c>
      <c r="F26" s="11">
        <f t="shared" si="10"/>
        <v>6.8945512341851034E-2</v>
      </c>
      <c r="G26" s="200">
        <f t="shared" si="3"/>
        <v>2.1655020200599173E-2</v>
      </c>
      <c r="H26" s="11"/>
      <c r="I26" s="11" t="str">
        <f t="shared" si="11"/>
        <v>Process, plant and machine operatives</v>
      </c>
      <c r="J26" s="11">
        <v>4.3522585359154389E-2</v>
      </c>
      <c r="K26" s="11">
        <v>0.15073267559888898</v>
      </c>
      <c r="L26" s="11">
        <v>0.10721009023973459</v>
      </c>
      <c r="M26" s="11">
        <v>5.6092273802850229E-2</v>
      </c>
      <c r="N26" s="11">
        <v>0.1633023640425848</v>
      </c>
      <c r="O26" s="11"/>
      <c r="P26" s="10" t="str">
        <f>name!D23</f>
        <v>63 Community and civil enforcement occupations</v>
      </c>
      <c r="Q26" s="11">
        <v>0.27839930011064412</v>
      </c>
      <c r="R26" s="11">
        <v>0.19573997162925783</v>
      </c>
      <c r="S26" s="345">
        <f t="shared" si="4"/>
        <v>-8.2659328481386296E-2</v>
      </c>
      <c r="T26" s="345">
        <v>7.5768542989020235E-2</v>
      </c>
      <c r="U26" s="345">
        <f t="shared" si="5"/>
        <v>-6.8907854923660611E-3</v>
      </c>
      <c r="V26" s="346">
        <f t="shared" si="6"/>
        <v>1.6177089464867622E-2</v>
      </c>
      <c r="X26" s="10" t="str">
        <f>name!B23</f>
        <v>Health and social work</v>
      </c>
      <c r="Y26" s="11">
        <v>41.851999999999968</v>
      </c>
      <c r="Z26" s="11">
        <v>50.408000000000015</v>
      </c>
      <c r="AA26" s="345">
        <f t="shared" si="7"/>
        <v>8.5560000000000471</v>
      </c>
      <c r="AB26" s="11">
        <v>25.352846355607582</v>
      </c>
      <c r="AC26" s="345">
        <f t="shared" si="8"/>
        <v>33.908846355607629</v>
      </c>
      <c r="AD26" s="348">
        <f t="shared" si="9"/>
        <v>3.2077456013714034E-2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26.822663002615634</v>
      </c>
      <c r="C27" s="11">
        <f t="shared" si="12"/>
        <v>23.6204562179982</v>
      </c>
      <c r="D27" s="11">
        <f t="shared" si="12"/>
        <v>-3.2022067846174354</v>
      </c>
      <c r="E27" s="11">
        <f t="shared" si="12"/>
        <v>11.540038481485777</v>
      </c>
      <c r="F27" s="11">
        <f t="shared" si="12"/>
        <v>8.3378316968683439</v>
      </c>
      <c r="G27" s="200">
        <f t="shared" si="3"/>
        <v>2.4142728798384194E-2</v>
      </c>
      <c r="H27" s="11"/>
      <c r="I27" s="11" t="str">
        <f t="shared" si="11"/>
        <v>Elementary occupations</v>
      </c>
      <c r="J27" s="11">
        <v>2.4957051714544983E-2</v>
      </c>
      <c r="K27" s="11">
        <v>5.909345206396556E-2</v>
      </c>
      <c r="L27" s="11">
        <v>3.413640034942058E-2</v>
      </c>
      <c r="M27" s="11">
        <v>2.3782477937264283E-2</v>
      </c>
      <c r="N27" s="11">
        <v>5.7918878286684863E-2</v>
      </c>
      <c r="O27" s="11"/>
      <c r="P27" s="10" t="str">
        <f>name!D24</f>
        <v>71 Sales occupations</v>
      </c>
      <c r="Q27" s="11">
        <v>10.363111670528694</v>
      </c>
      <c r="R27" s="11">
        <v>9.6597581239041617</v>
      </c>
      <c r="S27" s="345">
        <f t="shared" si="4"/>
        <v>-0.7033535466245322</v>
      </c>
      <c r="T27" s="345">
        <v>3.293184104809268</v>
      </c>
      <c r="U27" s="345">
        <f t="shared" si="5"/>
        <v>2.5898305581847358</v>
      </c>
      <c r="V27" s="346">
        <f t="shared" si="6"/>
        <v>1.8566798676696639E-2</v>
      </c>
      <c r="X27" s="10" t="str">
        <f>name!B24</f>
        <v>Arts and entertainment</v>
      </c>
      <c r="Y27" s="11">
        <v>9.6699999999999733</v>
      </c>
      <c r="Z27" s="11">
        <v>13.458000000000014</v>
      </c>
      <c r="AA27" s="345">
        <f t="shared" si="7"/>
        <v>3.7880000000000411</v>
      </c>
      <c r="AB27" s="11">
        <v>5.8912881616534332</v>
      </c>
      <c r="AC27" s="345">
        <f t="shared" si="8"/>
        <v>9.6792881616534743</v>
      </c>
      <c r="AD27" s="348">
        <f t="shared" si="9"/>
        <v>3.2225550129520331E-2</v>
      </c>
    </row>
    <row r="28" spans="1:30" x14ac:dyDescent="0.2">
      <c r="A28" s="10" t="str">
        <f>name!D25</f>
        <v>72 Customer service occupations</v>
      </c>
      <c r="B28" s="11">
        <f t="shared" si="12"/>
        <v>6.4488437326018078</v>
      </c>
      <c r="C28" s="11">
        <f t="shared" si="12"/>
        <v>9.3867813205644541</v>
      </c>
      <c r="D28" s="11">
        <f t="shared" si="12"/>
        <v>2.9379375879626468</v>
      </c>
      <c r="E28" s="11">
        <f t="shared" si="12"/>
        <v>3.932327747009619</v>
      </c>
      <c r="F28" s="11">
        <f t="shared" si="12"/>
        <v>6.8702653349722667</v>
      </c>
      <c r="G28" s="200">
        <f t="shared" si="3"/>
        <v>3.2248595827278459E-2</v>
      </c>
      <c r="H28" s="11"/>
      <c r="O28" s="11"/>
      <c r="P28" s="10" t="str">
        <f>name!D25</f>
        <v>72 Customer service occupations</v>
      </c>
      <c r="Q28" s="11">
        <v>2.3355243693040237</v>
      </c>
      <c r="R28" s="11">
        <v>3.762436901994791</v>
      </c>
      <c r="S28" s="345">
        <f t="shared" si="4"/>
        <v>1.4269125326907672</v>
      </c>
      <c r="T28" s="345">
        <v>1.1448968564550164</v>
      </c>
      <c r="U28" s="345">
        <f t="shared" si="5"/>
        <v>2.5718093891457836</v>
      </c>
      <c r="V28" s="346">
        <f t="shared" si="6"/>
        <v>2.6951248025662844E-2</v>
      </c>
      <c r="X28" s="10" t="str">
        <f>name!B25</f>
        <v>Other services</v>
      </c>
      <c r="Y28" s="11">
        <v>9.9020000000000206</v>
      </c>
      <c r="Z28" s="11">
        <v>10.676999999999989</v>
      </c>
      <c r="AA28" s="345">
        <f t="shared" si="7"/>
        <v>0.77499999999996838</v>
      </c>
      <c r="AB28" s="11">
        <v>5.2065127017638027</v>
      </c>
      <c r="AC28" s="345">
        <f t="shared" si="8"/>
        <v>5.981512701763771</v>
      </c>
      <c r="AD28" s="348">
        <f t="shared" si="9"/>
        <v>2.8568577966100905E-2</v>
      </c>
    </row>
    <row r="29" spans="1:30" x14ac:dyDescent="0.2">
      <c r="A29" s="10" t="str">
        <f>name!D26</f>
        <v>81 Process, plant and machine operatives</v>
      </c>
      <c r="B29" s="11">
        <f t="shared" si="12"/>
        <v>8.031127960330199</v>
      </c>
      <c r="C29" s="11">
        <f t="shared" si="12"/>
        <v>9.5199644889672861</v>
      </c>
      <c r="D29" s="11">
        <f t="shared" si="12"/>
        <v>1.4888365286370879</v>
      </c>
      <c r="E29" s="11">
        <f t="shared" si="12"/>
        <v>3.6593445468815924</v>
      </c>
      <c r="F29" s="11">
        <f t="shared" si="12"/>
        <v>5.1481810755186803</v>
      </c>
      <c r="G29" s="200">
        <f t="shared" si="3"/>
        <v>2.5345826305731567E-2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6.2273245219111182</v>
      </c>
      <c r="R29" s="11">
        <v>6.944544959058951</v>
      </c>
      <c r="S29" s="345">
        <f t="shared" si="4"/>
        <v>0.71722043714783279</v>
      </c>
      <c r="T29" s="345">
        <v>2.5144498847287724</v>
      </c>
      <c r="U29" s="345">
        <f t="shared" si="5"/>
        <v>3.2316703218766052</v>
      </c>
      <c r="V29" s="346">
        <f t="shared" si="6"/>
        <v>2.2868661782374122E-2</v>
      </c>
      <c r="X29" s="231" t="str">
        <f>name!B3</f>
        <v>All industries</v>
      </c>
      <c r="Y29" s="34">
        <f>SUM(Y7:Y28)</f>
        <v>381.64199999999994</v>
      </c>
      <c r="Z29" s="34">
        <f>SUM(Z7:Z28)</f>
        <v>415.05000000000013</v>
      </c>
      <c r="AA29" s="349">
        <f t="shared" si="7"/>
        <v>33.408000000000186</v>
      </c>
      <c r="AB29" s="34">
        <f>SUM(AB7:AB28)</f>
        <v>192.89326959687665</v>
      </c>
      <c r="AC29" s="349">
        <f t="shared" si="8"/>
        <v>226.30126959687684</v>
      </c>
      <c r="AD29" s="350">
        <f t="shared" si="9"/>
        <v>2.7647181419157008E-2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11.363189047751803</v>
      </c>
      <c r="C30" s="11">
        <f t="shared" si="12"/>
        <v>12.234630832417478</v>
      </c>
      <c r="D30" s="11">
        <f t="shared" si="12"/>
        <v>0.87144178466567357</v>
      </c>
      <c r="E30" s="11">
        <f t="shared" si="12"/>
        <v>6.4115466361085662</v>
      </c>
      <c r="F30" s="11">
        <f t="shared" si="12"/>
        <v>7.2829884207742399</v>
      </c>
      <c r="G30" s="200">
        <f t="shared" si="3"/>
        <v>3.0275869008652867E-2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5.5216328900833496</v>
      </c>
      <c r="K30" s="11">
        <f t="array" ref="K30:K38">MMULT(aggregation!$B$13:$AA$21,C65:C90)</f>
        <v>11.292819461055684</v>
      </c>
      <c r="L30" s="11">
        <f t="array" ref="L30:L38">MMULT(aggregation!$B$13:$AA$21,D65:D90)</f>
        <v>5.7711865709723345</v>
      </c>
      <c r="M30" s="11">
        <f t="array" ref="M30:M38">MMULT(aggregation!$B$13:$AA$21,E65:E90)</f>
        <v>4.5929247197515961</v>
      </c>
      <c r="N30" s="11">
        <f t="array" ref="N30:N38">MMULT(aggregation!$B$13:$AA$21,F65:F90)</f>
        <v>10.364111290723931</v>
      </c>
      <c r="O30" s="11"/>
      <c r="P30" s="10" t="str">
        <f>name!D27</f>
        <v>82 Transport and mobile machine drivers and operatives</v>
      </c>
      <c r="Q30" s="11">
        <v>10.424860509816137</v>
      </c>
      <c r="R30" s="11">
        <v>10.730427935837215</v>
      </c>
      <c r="S30" s="345">
        <f t="shared" si="4"/>
        <v>0.30556742602107789</v>
      </c>
      <c r="T30" s="345">
        <v>5.5657906537700423</v>
      </c>
      <c r="U30" s="345">
        <f t="shared" si="5"/>
        <v>5.8713580797911202</v>
      </c>
      <c r="V30" s="346">
        <f t="shared" si="6"/>
        <v>2.893133432035877E-2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5.3383804163057684</v>
      </c>
      <c r="C31" s="11">
        <f t="shared" si="12"/>
        <v>4.5358426962969602</v>
      </c>
      <c r="D31" s="11">
        <f t="shared" si="12"/>
        <v>-0.80253772000880819</v>
      </c>
      <c r="E31" s="11">
        <f t="shared" si="12"/>
        <v>1.8420914441828371</v>
      </c>
      <c r="F31" s="11">
        <f t="shared" si="12"/>
        <v>1.0395537241740291</v>
      </c>
      <c r="G31" s="200">
        <f t="shared" si="3"/>
        <v>1.9959430377971321E-2</v>
      </c>
      <c r="H31" s="11"/>
      <c r="I31" s="11" t="str">
        <f>I20</f>
        <v>Professional occupations</v>
      </c>
      <c r="J31" s="11">
        <v>23.364528744407167</v>
      </c>
      <c r="K31" s="11">
        <v>41.528883747194271</v>
      </c>
      <c r="L31" s="11">
        <v>18.164355002787108</v>
      </c>
      <c r="M31" s="11">
        <v>15.78121016773931</v>
      </c>
      <c r="N31" s="11">
        <v>33.945565170526422</v>
      </c>
      <c r="O31" s="11"/>
      <c r="P31" s="10" t="str">
        <f>name!D28</f>
        <v>91 Elementary trades and related occupations</v>
      </c>
      <c r="Q31" s="11">
        <v>4.0116363566201656</v>
      </c>
      <c r="R31" s="11">
        <v>3.3133920018837437</v>
      </c>
      <c r="S31" s="345">
        <f t="shared" si="4"/>
        <v>-0.69824435473642188</v>
      </c>
      <c r="T31" s="345">
        <v>1.1148185317880066</v>
      </c>
      <c r="U31" s="345">
        <f t="shared" si="5"/>
        <v>0.41657417705158473</v>
      </c>
      <c r="V31" s="346">
        <f t="shared" si="6"/>
        <v>1.6482030271617765E-2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31.799463752393788</v>
      </c>
      <c r="C32" s="11">
        <f t="shared" si="12"/>
        <v>32.271144490160559</v>
      </c>
      <c r="D32" s="11">
        <f t="shared" si="12"/>
        <v>0.47168073776677244</v>
      </c>
      <c r="E32" s="11">
        <f t="shared" si="12"/>
        <v>15.650119729641705</v>
      </c>
      <c r="F32" s="11">
        <f t="shared" si="12"/>
        <v>16.121800467408477</v>
      </c>
      <c r="G32" s="200">
        <f t="shared" ref="G32" si="13">IF(B32&gt;0,(1+(E32/B32))^(1/($C$6-$B$6))-1,0)</f>
        <v>2.7040352052013716E-2</v>
      </c>
      <c r="H32" s="11"/>
      <c r="I32" s="11" t="str">
        <f>I21</f>
        <v>Associate professional occupations</v>
      </c>
      <c r="J32" s="11">
        <v>7.1783997900726799</v>
      </c>
      <c r="K32" s="11">
        <v>13.627595590227877</v>
      </c>
      <c r="L32" s="11">
        <v>6.4491958001551968</v>
      </c>
      <c r="M32" s="11">
        <v>5.1014441406564224</v>
      </c>
      <c r="N32" s="11">
        <v>11.550639940811619</v>
      </c>
      <c r="O32" s="11"/>
      <c r="P32" s="10" t="str">
        <f>name!D29</f>
        <v>92 Elementary administration and service occupations</v>
      </c>
      <c r="Q32" s="11">
        <v>16.044224889794876</v>
      </c>
      <c r="R32" s="11">
        <v>16.332822689755897</v>
      </c>
      <c r="S32" s="345">
        <f t="shared" ref="S32" si="14">R32-Q32</f>
        <v>0.2885977999610212</v>
      </c>
      <c r="T32" s="345">
        <v>6.5760512792464159</v>
      </c>
      <c r="U32" s="345">
        <f>SUM(S32:T32)</f>
        <v>6.8646490792074371</v>
      </c>
      <c r="V32" s="346">
        <f t="shared" ref="V32" si="15">IF(Q32&gt;0,(1+(T32/Q32))^(1/($C$6-$B$6))-1,0)</f>
        <v>2.3164062133998797E-2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381.64199999999988</v>
      </c>
      <c r="C33" s="11">
        <f>SUM(C62,C91,C120,C149,C178,C207,C236,C265,C294)</f>
        <v>415.04999999999995</v>
      </c>
      <c r="D33" s="11">
        <f t="shared" si="12"/>
        <v>33.408000000000015</v>
      </c>
      <c r="E33" s="11">
        <f t="shared" si="12"/>
        <v>192.89326959687668</v>
      </c>
      <c r="F33" s="11">
        <f t="shared" si="12"/>
        <v>226.30126959687664</v>
      </c>
      <c r="G33" s="200">
        <f t="shared" si="3"/>
        <v>2.7647181419157008E-2</v>
      </c>
      <c r="H33" s="11"/>
      <c r="I33" s="11" t="str">
        <f>I22</f>
        <v>Administrative and secretarial occupations</v>
      </c>
      <c r="J33" s="11">
        <v>2.6897368547478928</v>
      </c>
      <c r="K33" s="11">
        <v>5.6353750143954704</v>
      </c>
      <c r="L33" s="11">
        <v>2.9456381596475776</v>
      </c>
      <c r="M33" s="11">
        <v>2.3166715230854313</v>
      </c>
      <c r="N33" s="11">
        <v>5.2623096827330098</v>
      </c>
      <c r="O33" s="11"/>
      <c r="P33" s="10" t="str">
        <f>name!D3</f>
        <v>All occupations</v>
      </c>
      <c r="Q33" s="11">
        <f>SUM(Q7:Q32)</f>
        <v>197.3932805593285</v>
      </c>
      <c r="R33" s="11">
        <f>SUM(R7:R32)</f>
        <v>210.98210350245952</v>
      </c>
      <c r="S33" s="345">
        <f>R33-Q33</f>
        <v>13.588822943131021</v>
      </c>
      <c r="T33" s="11">
        <f>SUM(T7:T32)</f>
        <v>82.710643106944474</v>
      </c>
      <c r="U33" s="345">
        <f>SUM(S33:T33)</f>
        <v>96.299466050075495</v>
      </c>
      <c r="V33" s="346">
        <f t="shared" si="6"/>
        <v>2.3605133299050562E-2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0.76763571007993092</v>
      </c>
      <c r="K34" s="11">
        <v>2.1093019253647749</v>
      </c>
      <c r="L34" s="11">
        <v>1.3416662152848438</v>
      </c>
      <c r="M34" s="11">
        <v>0.76845723238189079</v>
      </c>
      <c r="N34" s="11">
        <v>2.1101234476667345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1.2832922278005459</v>
      </c>
      <c r="K35" s="11">
        <v>3.0548886984977228</v>
      </c>
      <c r="L35" s="11">
        <v>1.7715964706971767</v>
      </c>
      <c r="M35" s="11">
        <v>1.2947179310680677</v>
      </c>
      <c r="N35" s="11">
        <v>3.0663144017652444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0.49849140435939898</v>
      </c>
      <c r="C36" s="11">
        <v>0.96546816503928112</v>
      </c>
      <c r="D36" s="11">
        <f>C36-B36</f>
        <v>0.46697676067988214</v>
      </c>
      <c r="E36" s="11">
        <v>0.36515871067703581</v>
      </c>
      <c r="F36" s="11">
        <f>SUM(D36:E36)</f>
        <v>0.83213547135691801</v>
      </c>
      <c r="G36" s="200">
        <f>IF(B36&gt;0,(1+(E36/B36))^(1/($C$6-$B$6))-1,0)</f>
        <v>3.7318231002271718E-2</v>
      </c>
      <c r="I36" s="11" t="str">
        <f t="shared" si="17"/>
        <v>Sales and customer service occupations</v>
      </c>
      <c r="J36" s="11">
        <v>1.1736563722223619</v>
      </c>
      <c r="K36" s="11">
        <v>2.8884765670715447</v>
      </c>
      <c r="L36" s="11">
        <v>1.7148201948491828</v>
      </c>
      <c r="M36" s="11">
        <v>0.97223924789336846</v>
      </c>
      <c r="N36" s="11">
        <v>2.6870594427425512</v>
      </c>
      <c r="P36" s="10" t="str">
        <f>name!D4</f>
        <v>11 Corporate managers and directors</v>
      </c>
      <c r="Q36" s="11">
        <v>9.9438872299161236</v>
      </c>
      <c r="R36" s="11">
        <v>11.450376572368054</v>
      </c>
      <c r="S36" s="345">
        <f>R36-Q36</f>
        <v>1.5064893424519301</v>
      </c>
      <c r="T36" s="345">
        <v>6.1038306379777882</v>
      </c>
      <c r="U36" s="345">
        <f>SUM(S36:T36)</f>
        <v>7.6103199804297184</v>
      </c>
      <c r="V36" s="346">
        <f>IF(Q36&gt;0,(1+(T36/Q36))^(1/($C$6-$B$6))-1,0)</f>
        <v>3.242173596450626E-2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0.19224836283097257</v>
      </c>
      <c r="C37" s="11">
        <v>0.53611464090457039</v>
      </c>
      <c r="D37" s="11">
        <f t="shared" ref="D37:D60" si="25">C37-B37</f>
        <v>0.34386627807359782</v>
      </c>
      <c r="E37" s="11">
        <v>0.22755421092970798</v>
      </c>
      <c r="F37" s="11">
        <f t="shared" ref="F37:F60" si="26">SUM(D37:E37)</f>
        <v>0.57142048900330578</v>
      </c>
      <c r="G37" s="200">
        <f t="shared" ref="G37:G62" si="27">IF(B37&gt;0,(1+(E37/B37))^(1/($C$6-$B$6))-1,0)</f>
        <v>5.3445720291378063E-2</v>
      </c>
      <c r="I37" s="11" t="str">
        <f t="shared" si="17"/>
        <v>Process, plant and machine operatives</v>
      </c>
      <c r="J37" s="11">
        <v>0.33706320946382579</v>
      </c>
      <c r="K37" s="11">
        <v>0.97178621425190626</v>
      </c>
      <c r="L37" s="11">
        <v>0.63472300478808052</v>
      </c>
      <c r="M37" s="11">
        <v>0.36770264688974535</v>
      </c>
      <c r="N37" s="11">
        <v>1.002425651677826</v>
      </c>
      <c r="P37" s="10" t="str">
        <f>name!D5</f>
        <v>12 Other managers and proprietors</v>
      </c>
      <c r="Q37" s="11">
        <v>6.0000803516282817</v>
      </c>
      <c r="R37" s="11">
        <v>7.8140055337975607</v>
      </c>
      <c r="S37" s="345">
        <f t="shared" ref="S37:S60" si="28">R37-Q37</f>
        <v>1.813925182169279</v>
      </c>
      <c r="T37" s="345">
        <v>4.71867135368917</v>
      </c>
      <c r="U37" s="345">
        <f t="shared" ref="U37:U60" si="29">SUM(S37:T37)</f>
        <v>6.532596535858449</v>
      </c>
      <c r="V37" s="346">
        <f t="shared" ref="V37:V62" si="30">IF(Q37&gt;0,(1+(T37/Q37))^(1/($C$6-$B$6))-1,0)</f>
        <v>3.9439323913884827E-2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1.1920115789032204</v>
      </c>
      <c r="C38" s="11">
        <v>2.258614739966299</v>
      </c>
      <c r="D38" s="11">
        <f t="shared" si="25"/>
        <v>1.0666031610630786</v>
      </c>
      <c r="E38" s="11">
        <v>0.64446455408455228</v>
      </c>
      <c r="F38" s="11">
        <f t="shared" si="26"/>
        <v>1.7110677151476308</v>
      </c>
      <c r="G38" s="200">
        <f t="shared" si="27"/>
        <v>2.9232885966181232E-2</v>
      </c>
      <c r="I38" s="11" t="str">
        <f t="shared" si="17"/>
        <v>Elementary occupations</v>
      </c>
      <c r="J38" s="11">
        <v>0.8584618701778659</v>
      </c>
      <c r="K38" s="11">
        <v>2.4666101363806079</v>
      </c>
      <c r="L38" s="11">
        <v>1.608148266202742</v>
      </c>
      <c r="M38" s="11">
        <v>0.91476680735251803</v>
      </c>
      <c r="N38" s="11">
        <v>2.5229150735552603</v>
      </c>
      <c r="P38" s="10" t="str">
        <f>name!D6</f>
        <v>21 Science, research, engineering and technology professionals</v>
      </c>
      <c r="Q38" s="11">
        <v>5.0729691137937802</v>
      </c>
      <c r="R38" s="11">
        <v>7.3175550978647497</v>
      </c>
      <c r="S38" s="345">
        <f t="shared" si="28"/>
        <v>2.2445859840709694</v>
      </c>
      <c r="T38" s="345">
        <v>3.2649048802072973</v>
      </c>
      <c r="U38" s="345">
        <f t="shared" si="29"/>
        <v>5.5094908642782663</v>
      </c>
      <c r="V38" s="346">
        <f t="shared" si="30"/>
        <v>3.3680223302144041E-2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1.1104829474046409</v>
      </c>
      <c r="C39" s="11">
        <v>2.3195060044412101</v>
      </c>
      <c r="D39" s="11">
        <f t="shared" si="25"/>
        <v>1.2090230570365692</v>
      </c>
      <c r="E39" s="11">
        <v>0.83837776917703888</v>
      </c>
      <c r="F39" s="11">
        <f t="shared" si="26"/>
        <v>2.0474008262136083</v>
      </c>
      <c r="G39" s="200">
        <f t="shared" si="27"/>
        <v>3.820853260715662E-2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11.514467192577269</v>
      </c>
      <c r="R39" s="11">
        <v>14.451435691855098</v>
      </c>
      <c r="S39" s="345">
        <f t="shared" si="28"/>
        <v>2.9369684992778282</v>
      </c>
      <c r="T39" s="345">
        <v>7.7270756363510591</v>
      </c>
      <c r="U39" s="345">
        <f t="shared" si="29"/>
        <v>10.664044135628888</v>
      </c>
      <c r="V39" s="346">
        <f t="shared" si="30"/>
        <v>3.4823786821920999E-2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1.5479875631165201</v>
      </c>
      <c r="C40" s="11">
        <v>2.3484973641807692</v>
      </c>
      <c r="D40" s="11">
        <f>C40-B40</f>
        <v>0.80050980106424907</v>
      </c>
      <c r="E40" s="11">
        <v>0.98920298284953723</v>
      </c>
      <c r="F40" s="11">
        <f>SUM(D40:E40)</f>
        <v>1.7897127839137863</v>
      </c>
      <c r="G40" s="200">
        <f>IF(B40&gt;0,(1+(E40/B40))^(1/($C$6-$B$6))-1,0)</f>
        <v>3.3488641314137535E-2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12.229198057147908</v>
      </c>
      <c r="R40" s="11">
        <v>14.216890505238263</v>
      </c>
      <c r="S40" s="345">
        <f t="shared" si="28"/>
        <v>1.9876924480903551</v>
      </c>
      <c r="T40" s="345">
        <v>7.2521233931687581</v>
      </c>
      <c r="U40" s="345">
        <f t="shared" si="29"/>
        <v>9.2398158412591123</v>
      </c>
      <c r="V40" s="346">
        <f t="shared" si="30"/>
        <v>3.1528810435550669E-2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0.486519683705877</v>
      </c>
      <c r="C41" s="11">
        <v>1.0949368080163109</v>
      </c>
      <c r="D41" s="11">
        <f t="shared" si="25"/>
        <v>0.60841712431043393</v>
      </c>
      <c r="E41" s="11">
        <v>0.37782824619598132</v>
      </c>
      <c r="F41" s="11">
        <f t="shared" si="26"/>
        <v>0.98624537050641525</v>
      </c>
      <c r="G41" s="200">
        <f t="shared" si="27"/>
        <v>3.9056616098216201E-2</v>
      </c>
      <c r="I41" s="11" t="str">
        <f>I30</f>
        <v>Managers, directors and senior officials</v>
      </c>
      <c r="J41" s="11">
        <f t="array" ref="J41:J49">MMULT(aggregation!$B$13:$AA$21,B94:B119)</f>
        <v>11.56024791397741</v>
      </c>
      <c r="K41" s="11">
        <f t="array" ref="K41:K49">MMULT(aggregation!$B$13:$AA$21,C94:C119)</f>
        <v>14.454659297346684</v>
      </c>
      <c r="L41" s="11">
        <f t="array" ref="L41:L49">MMULT(aggregation!$B$13:$AA$21,D94:D119)</f>
        <v>2.8944113833692735</v>
      </c>
      <c r="M41" s="11">
        <f t="array" ref="M41:M49">MMULT(aggregation!$B$13:$AA$21,E94:E119)</f>
        <v>8.2421421167036399</v>
      </c>
      <c r="N41" s="11">
        <f t="array" ref="N41:N49">MMULT(aggregation!$B$13:$AA$21,F94:F119)</f>
        <v>11.136553500072914</v>
      </c>
      <c r="P41" s="10" t="str">
        <f>name!D9</f>
        <v>24 Business, media and public service professionals</v>
      </c>
      <c r="Q41" s="11">
        <v>11.720775373173392</v>
      </c>
      <c r="R41" s="11">
        <v>15.382851421749262</v>
      </c>
      <c r="S41" s="345">
        <f t="shared" si="28"/>
        <v>3.6620760485758694</v>
      </c>
      <c r="T41" s="345">
        <v>7.544071040958702</v>
      </c>
      <c r="U41" s="345">
        <f t="shared" si="29"/>
        <v>11.206147089534571</v>
      </c>
      <c r="V41" s="346">
        <f t="shared" si="30"/>
        <v>3.3682777792241492E-2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0.18607640494703537</v>
      </c>
      <c r="C42" s="11">
        <v>0.36325244420222441</v>
      </c>
      <c r="D42" s="11">
        <f t="shared" si="25"/>
        <v>0.17717603925518904</v>
      </c>
      <c r="E42" s="11">
        <v>0.12022228462279955</v>
      </c>
      <c r="F42" s="11">
        <f t="shared" si="26"/>
        <v>0.29739832387798859</v>
      </c>
      <c r="G42" s="200">
        <f t="shared" si="27"/>
        <v>3.378506929444236E-2</v>
      </c>
      <c r="I42" s="11" t="str">
        <f>I31</f>
        <v>Professional occupations</v>
      </c>
      <c r="J42" s="11">
        <v>27.674144825790975</v>
      </c>
      <c r="K42" s="11">
        <v>29.502238790780737</v>
      </c>
      <c r="L42" s="11">
        <v>1.8280939649897627</v>
      </c>
      <c r="M42" s="11">
        <v>14.921974092722156</v>
      </c>
      <c r="N42" s="11">
        <v>16.750068057711918</v>
      </c>
      <c r="P42" s="10" t="str">
        <f>name!D10</f>
        <v>31 Science, engineering and technology associate professionals</v>
      </c>
      <c r="Q42" s="11">
        <v>2.2104998061186585</v>
      </c>
      <c r="R42" s="11">
        <v>2.750060315589026</v>
      </c>
      <c r="S42" s="345">
        <f t="shared" si="28"/>
        <v>0.53956050947036749</v>
      </c>
      <c r="T42" s="345">
        <v>1.2318444287372976</v>
      </c>
      <c r="U42" s="345">
        <f t="shared" si="29"/>
        <v>1.7714049382076651</v>
      </c>
      <c r="V42" s="346">
        <f t="shared" si="30"/>
        <v>2.9969239352590771E-2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3.6548147880445955E-2</v>
      </c>
      <c r="C43" s="11">
        <v>8.764669417213071E-2</v>
      </c>
      <c r="D43" s="11">
        <f t="shared" si="25"/>
        <v>5.1098546291684754E-2</v>
      </c>
      <c r="E43" s="11">
        <v>3.5754151184114957E-2</v>
      </c>
      <c r="F43" s="11">
        <f t="shared" si="26"/>
        <v>8.6852697475799712E-2</v>
      </c>
      <c r="G43" s="200">
        <f t="shared" si="27"/>
        <v>4.6531847065422571E-2</v>
      </c>
      <c r="I43" s="11" t="str">
        <f>I32</f>
        <v>Associate professional occupations</v>
      </c>
      <c r="J43" s="11">
        <v>14.160095671923834</v>
      </c>
      <c r="K43" s="11">
        <v>16.368703859866692</v>
      </c>
      <c r="L43" s="11">
        <v>2.2086081879428572</v>
      </c>
      <c r="M43" s="11">
        <v>8.1069680087834879</v>
      </c>
      <c r="N43" s="11">
        <v>10.315576196726346</v>
      </c>
      <c r="P43" s="10" t="str">
        <f>name!D11</f>
        <v>32 Health and social care associate professionals</v>
      </c>
      <c r="Q43" s="11">
        <v>5.3800030435275881</v>
      </c>
      <c r="R43" s="11">
        <v>6.4492010088396192</v>
      </c>
      <c r="S43" s="345">
        <f t="shared" si="28"/>
        <v>1.0691979653120312</v>
      </c>
      <c r="T43" s="345">
        <v>3.4995641634220149</v>
      </c>
      <c r="U43" s="345">
        <f t="shared" si="29"/>
        <v>4.5687621287340461</v>
      </c>
      <c r="V43" s="346">
        <f t="shared" si="30"/>
        <v>3.3968445330078589E-2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1.184574225991861E-2</v>
      </c>
      <c r="C44" s="11">
        <v>3.6968801490845395E-2</v>
      </c>
      <c r="D44" s="11">
        <f t="shared" si="25"/>
        <v>2.5123059230926784E-2</v>
      </c>
      <c r="E44" s="11">
        <v>8.0473291706102869E-3</v>
      </c>
      <c r="F44" s="11">
        <f t="shared" si="26"/>
        <v>3.317038840153707E-2</v>
      </c>
      <c r="G44" s="200">
        <f t="shared" si="27"/>
        <v>3.5164343513231389E-2</v>
      </c>
      <c r="I44" s="11" t="str">
        <f>I33</f>
        <v>Administrative and secretarial occupations</v>
      </c>
      <c r="J44" s="11">
        <v>7.5657427095102587</v>
      </c>
      <c r="K44" s="11">
        <v>10.828376779835951</v>
      </c>
      <c r="L44" s="11">
        <v>3.2626340703256931</v>
      </c>
      <c r="M44" s="11">
        <v>5.4478854005674009</v>
      </c>
      <c r="N44" s="11">
        <v>8.7105194708930931</v>
      </c>
      <c r="P44" s="10" t="str">
        <f>name!D12</f>
        <v>33 Protective service occupations</v>
      </c>
      <c r="Q44" s="11">
        <v>0.86033872371741849</v>
      </c>
      <c r="R44" s="11">
        <v>1.4314008434562135</v>
      </c>
      <c r="S44" s="345">
        <f t="shared" si="28"/>
        <v>0.57106211973879506</v>
      </c>
      <c r="T44" s="345">
        <v>0.57026871770498799</v>
      </c>
      <c r="U44" s="345">
        <f t="shared" si="29"/>
        <v>1.1413308374437832</v>
      </c>
      <c r="V44" s="346">
        <f t="shared" si="30"/>
        <v>3.4483101078957246E-2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0.11152426559211431</v>
      </c>
      <c r="C45" s="11">
        <v>0.20728726051821769</v>
      </c>
      <c r="D45" s="11">
        <f t="shared" ref="D45:D46" si="31">C45-B45</f>
        <v>9.5762994926103379E-2</v>
      </c>
      <c r="E45" s="11">
        <v>8.443346707229929E-2</v>
      </c>
      <c r="F45" s="11">
        <f t="shared" ref="F45:F46" si="32">SUM(D45:E45)</f>
        <v>0.18019646199840267</v>
      </c>
      <c r="G45" s="200">
        <f t="shared" si="27"/>
        <v>3.8292066417598747E-2</v>
      </c>
      <c r="I45" s="11" t="str">
        <f t="shared" ref="I45:I49" si="33">I34</f>
        <v>Skilled trades occupations</v>
      </c>
      <c r="J45" s="11">
        <v>2.3894033511081521</v>
      </c>
      <c r="K45" s="11">
        <v>3.9388139022845046</v>
      </c>
      <c r="L45" s="11">
        <v>1.5494105511763521</v>
      </c>
      <c r="M45" s="11">
        <v>1.9326370944315152</v>
      </c>
      <c r="N45" s="11">
        <v>3.4820476456078673</v>
      </c>
      <c r="P45" s="10" t="str">
        <f>name!D13</f>
        <v>34 Culture, media and sports occupations</v>
      </c>
      <c r="Q45" s="11">
        <v>4.5649638801460144</v>
      </c>
      <c r="R45" s="11">
        <v>5.6085008989432206</v>
      </c>
      <c r="S45" s="345">
        <f t="shared" si="28"/>
        <v>1.0435370187972062</v>
      </c>
      <c r="T45" s="345">
        <v>2.7109998868160465</v>
      </c>
      <c r="U45" s="345">
        <f t="shared" si="29"/>
        <v>3.7545369056132527</v>
      </c>
      <c r="V45" s="346">
        <f t="shared" si="30"/>
        <v>3.1565665745709293E-2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0.3157987556488806</v>
      </c>
      <c r="C46" s="11">
        <v>0.63356476611193546</v>
      </c>
      <c r="D46" s="11">
        <f t="shared" si="31"/>
        <v>0.31776601046305486</v>
      </c>
      <c r="E46" s="11">
        <v>0.21875444557158527</v>
      </c>
      <c r="F46" s="11">
        <f t="shared" si="32"/>
        <v>0.53652045603464016</v>
      </c>
      <c r="G46" s="200">
        <f t="shared" si="27"/>
        <v>3.5711268434355903E-2</v>
      </c>
      <c r="I46" s="11" t="str">
        <f t="shared" si="33"/>
        <v>Caring, leisure and other service occupations</v>
      </c>
      <c r="J46" s="11">
        <v>4.012898634664233</v>
      </c>
      <c r="K46" s="11">
        <v>6.1991912766066894</v>
      </c>
      <c r="L46" s="11">
        <v>2.1862926419424564</v>
      </c>
      <c r="M46" s="11">
        <v>3.5581093580371128</v>
      </c>
      <c r="N46" s="11">
        <v>5.7444019999795701</v>
      </c>
      <c r="P46" s="10" t="str">
        <f>name!D14</f>
        <v>35 Business and public service associate professionals</v>
      </c>
      <c r="Q46" s="11">
        <v>11.457929349445376</v>
      </c>
      <c r="R46" s="11">
        <v>12.691274129355541</v>
      </c>
      <c r="S46" s="345">
        <f t="shared" si="28"/>
        <v>1.2333447799101656</v>
      </c>
      <c r="T46" s="345">
        <v>6.4546660284570523</v>
      </c>
      <c r="U46" s="345">
        <f t="shared" si="29"/>
        <v>7.6880108083672178</v>
      </c>
      <c r="V46" s="346">
        <f t="shared" si="30"/>
        <v>3.0236245520981253E-2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0.17574536657063872</v>
      </c>
      <c r="C47" s="11">
        <v>0.38580073408829041</v>
      </c>
      <c r="D47" s="11">
        <f t="shared" si="25"/>
        <v>0.21005536751765169</v>
      </c>
      <c r="E47" s="11">
        <v>0.15073621942520501</v>
      </c>
      <c r="F47" s="11">
        <f t="shared" si="26"/>
        <v>0.36079158694285673</v>
      </c>
      <c r="G47" s="200">
        <f t="shared" si="27"/>
        <v>4.21534098353602E-2</v>
      </c>
      <c r="I47" s="11" t="str">
        <f t="shared" si="33"/>
        <v>Sales and customer service occupations</v>
      </c>
      <c r="J47" s="11">
        <v>4.4082012172741862</v>
      </c>
      <c r="K47" s="11">
        <v>6.7564297838474356</v>
      </c>
      <c r="L47" s="11">
        <v>2.3482285665732494</v>
      </c>
      <c r="M47" s="11">
        <v>3.24540116640943</v>
      </c>
      <c r="N47" s="11">
        <v>5.593629732982679</v>
      </c>
      <c r="P47" s="10" t="str">
        <f>name!D15</f>
        <v>41 Administrative occupations</v>
      </c>
      <c r="Q47" s="11">
        <v>24.069599705260707</v>
      </c>
      <c r="R47" s="11">
        <v>19.628426241553605</v>
      </c>
      <c r="S47" s="345">
        <f t="shared" si="28"/>
        <v>-4.4411734637071021</v>
      </c>
      <c r="T47" s="345">
        <v>12.04913786479449</v>
      </c>
      <c r="U47" s="345">
        <f t="shared" si="29"/>
        <v>7.6079644010873881</v>
      </c>
      <c r="V47" s="346">
        <f t="shared" si="30"/>
        <v>2.7426854529605471E-2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1.7310998795965756E-2</v>
      </c>
      <c r="C48" s="11">
        <v>6.2519005939897371E-2</v>
      </c>
      <c r="D48" s="11">
        <f t="shared" si="25"/>
        <v>4.5208007143931611E-2</v>
      </c>
      <c r="E48" s="11">
        <v>2.4420827755735997E-2</v>
      </c>
      <c r="F48" s="11">
        <f t="shared" si="26"/>
        <v>6.9628834899667605E-2</v>
      </c>
      <c r="G48" s="200">
        <f t="shared" si="27"/>
        <v>6.0416193479493563E-2</v>
      </c>
      <c r="I48" s="11" t="str">
        <f t="shared" si="33"/>
        <v>Process, plant and machine operatives</v>
      </c>
      <c r="J48" s="11">
        <v>0.87419934752366779</v>
      </c>
      <c r="K48" s="11">
        <v>1.88682009161833</v>
      </c>
      <c r="L48" s="11">
        <v>1.0126207440946622</v>
      </c>
      <c r="M48" s="11">
        <v>0.87388900166196604</v>
      </c>
      <c r="N48" s="11">
        <v>1.8865097457566282</v>
      </c>
      <c r="P48" s="10" t="str">
        <f>name!D16</f>
        <v>42 Secretarial and related occupations</v>
      </c>
      <c r="Q48" s="11">
        <v>6.5133218426102486</v>
      </c>
      <c r="R48" s="11">
        <v>5.7389443811813887</v>
      </c>
      <c r="S48" s="345">
        <f t="shared" si="28"/>
        <v>-0.77437746142885988</v>
      </c>
      <c r="T48" s="345">
        <v>3.4590564257144547</v>
      </c>
      <c r="U48" s="345">
        <f t="shared" si="29"/>
        <v>2.6846789642855948</v>
      </c>
      <c r="V48" s="346">
        <f t="shared" si="30"/>
        <v>2.8805033362015342E-2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1.6529291370944516E-2</v>
      </c>
      <c r="C49" s="11">
        <v>3.8585279445328073E-2</v>
      </c>
      <c r="D49" s="11">
        <f t="shared" si="25"/>
        <v>2.2055988074383557E-2</v>
      </c>
      <c r="E49" s="11">
        <v>2.0307448585764921E-2</v>
      </c>
      <c r="F49" s="11">
        <f t="shared" si="26"/>
        <v>4.2363436660148482E-2</v>
      </c>
      <c r="G49" s="200">
        <f t="shared" si="27"/>
        <v>5.4876935798872761E-2</v>
      </c>
      <c r="I49" s="11" t="str">
        <f t="shared" si="33"/>
        <v>Elementary occupations</v>
      </c>
      <c r="J49" s="11">
        <v>2.7351145935134236</v>
      </c>
      <c r="K49" s="11">
        <v>4.5215817100122182</v>
      </c>
      <c r="L49" s="11">
        <v>1.7864671164987944</v>
      </c>
      <c r="M49" s="11">
        <v>2.4657417553153453</v>
      </c>
      <c r="N49" s="11">
        <v>4.2522088718141395</v>
      </c>
      <c r="P49" s="10" t="str">
        <f>name!D17</f>
        <v>51 Skilled agricultural and related trades</v>
      </c>
      <c r="Q49" s="11">
        <v>0.68091029083654475</v>
      </c>
      <c r="R49" s="11">
        <v>0.92245739705329521</v>
      </c>
      <c r="S49" s="345">
        <f t="shared" si="28"/>
        <v>0.24154710621675046</v>
      </c>
      <c r="T49" s="345">
        <v>0.55394666812729998</v>
      </c>
      <c r="U49" s="345">
        <f t="shared" si="29"/>
        <v>0.79549377434405044</v>
      </c>
      <c r="V49" s="346">
        <f t="shared" si="30"/>
        <v>4.0483307109727917E-2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1.3719425898227682E-2</v>
      </c>
      <c r="C50" s="11">
        <v>3.0595276089165652E-2</v>
      </c>
      <c r="D50" s="11">
        <f t="shared" si="25"/>
        <v>1.6875850190937972E-2</v>
      </c>
      <c r="E50" s="11">
        <v>9.0456758687296988E-3</v>
      </c>
      <c r="F50" s="11">
        <f t="shared" si="26"/>
        <v>2.592152605966767E-2</v>
      </c>
      <c r="G50" s="200">
        <f t="shared" si="27"/>
        <v>3.4337436876957561E-2</v>
      </c>
      <c r="O50" s="71"/>
      <c r="P50" s="10" t="str">
        <f>name!D18</f>
        <v>52 Skilled metal, electrical and electronic trades</v>
      </c>
      <c r="Q50" s="11">
        <v>0.38663064818265702</v>
      </c>
      <c r="R50" s="11">
        <v>1.2403458086455628</v>
      </c>
      <c r="S50" s="345">
        <f t="shared" si="28"/>
        <v>0.85371516046290574</v>
      </c>
      <c r="T50" s="345">
        <v>0.54587288509791698</v>
      </c>
      <c r="U50" s="345">
        <f t="shared" si="29"/>
        <v>1.3995880455608227</v>
      </c>
      <c r="V50" s="346">
        <f t="shared" si="30"/>
        <v>6.0450205417784675E-2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4.2393508371779244E-3</v>
      </c>
      <c r="C51" s="11">
        <v>1.1683836055671271E-2</v>
      </c>
      <c r="D51" s="11">
        <f t="shared" ref="D51" si="34">C51-B51</f>
        <v>7.4444852184933465E-3</v>
      </c>
      <c r="E51" s="11">
        <v>4.0096435403118693E-3</v>
      </c>
      <c r="F51" s="11">
        <f t="shared" ref="F51" si="35">SUM(D51:E51)</f>
        <v>1.1454128758805216E-2</v>
      </c>
      <c r="G51" s="200">
        <f t="shared" si="27"/>
        <v>4.5378209682724879E-2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0.29337498360405617</v>
      </c>
      <c r="R51" s="11">
        <v>0.39136493456873384</v>
      </c>
      <c r="S51" s="345">
        <f t="shared" si="28"/>
        <v>9.7989950964677663E-2</v>
      </c>
      <c r="T51" s="345">
        <v>0.18578981179767318</v>
      </c>
      <c r="U51" s="345">
        <f t="shared" si="29"/>
        <v>0.28377976276235084</v>
      </c>
      <c r="V51" s="346">
        <f t="shared" si="30"/>
        <v>3.3246925349997181E-2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2.9410265888297486E-2</v>
      </c>
      <c r="C52" s="11">
        <v>7.3198763214286311E-2</v>
      </c>
      <c r="D52" s="11">
        <f t="shared" si="25"/>
        <v>4.3788497325988829E-2</v>
      </c>
      <c r="E52" s="11">
        <v>2.5795038990826129E-2</v>
      </c>
      <c r="F52" s="11">
        <f t="shared" si="26"/>
        <v>6.9583536316814965E-2</v>
      </c>
      <c r="G52" s="200">
        <f t="shared" si="27"/>
        <v>4.2874681900718192E-2</v>
      </c>
      <c r="I52" s="11" t="str">
        <f>I41</f>
        <v>Managers, directors and senior officials</v>
      </c>
      <c r="J52" s="11">
        <f t="array" ref="J52:J60">MMULT(aggregation!$B$13:$AA$21,B123:B148)</f>
        <v>2.4403156563819262</v>
      </c>
      <c r="K52" s="11">
        <f t="array" ref="K52:K60">MMULT(aggregation!$B$13:$AA$21,C123:C148)</f>
        <v>2.8855638681410083</v>
      </c>
      <c r="L52" s="11">
        <f t="array" ref="L52:L60">MMULT(aggregation!$B$13:$AA$21,D123:D148)</f>
        <v>0.44524821175908225</v>
      </c>
      <c r="M52" s="11">
        <f t="array" ref="M52:M60">MMULT(aggregation!$B$13:$AA$21,E123:E148)</f>
        <v>1.5822225629628197</v>
      </c>
      <c r="N52" s="11">
        <f t="array" ref="N52:N60">MMULT(aggregation!$B$13:$AA$21,F123:F148)</f>
        <v>2.0274707747219023</v>
      </c>
      <c r="P52" s="10" t="str">
        <f>name!D20</f>
        <v>54 Textiles, printing and other skilled trades</v>
      </c>
      <c r="Q52" s="11">
        <v>3.0481864151491012</v>
      </c>
      <c r="R52" s="11">
        <v>3.1208993339528988</v>
      </c>
      <c r="S52" s="345">
        <f t="shared" si="28"/>
        <v>7.2712918803797599E-2</v>
      </c>
      <c r="T52" s="345">
        <v>1.8627144931712565</v>
      </c>
      <c r="U52" s="345">
        <f t="shared" si="29"/>
        <v>1.9354274119750541</v>
      </c>
      <c r="V52" s="346">
        <f t="shared" si="30"/>
        <v>3.2304870832124966E-2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1.6853848107996297E-2</v>
      </c>
      <c r="C53" s="11">
        <v>4.1542377986121468E-2</v>
      </c>
      <c r="D53" s="11">
        <f t="shared" si="25"/>
        <v>2.4688529878125171E-2</v>
      </c>
      <c r="E53" s="11">
        <v>1.6431449324520234E-2</v>
      </c>
      <c r="F53" s="11">
        <f t="shared" si="26"/>
        <v>4.1119979202645401E-2</v>
      </c>
      <c r="G53" s="200">
        <f t="shared" si="27"/>
        <v>4.6414039297435705E-2</v>
      </c>
      <c r="I53" s="11" t="str">
        <f>I42</f>
        <v>Professional occupations</v>
      </c>
      <c r="J53" s="11">
        <v>3.8396269541285077</v>
      </c>
      <c r="K53" s="11">
        <v>2.4952419701908237</v>
      </c>
      <c r="L53" s="11">
        <v>-1.3443849839376836</v>
      </c>
      <c r="M53" s="11">
        <v>1.1480821124424527</v>
      </c>
      <c r="N53" s="11">
        <v>-0.19630287149523074</v>
      </c>
      <c r="P53" s="10" t="str">
        <f>name!D21</f>
        <v>61 Caring personal service occupations</v>
      </c>
      <c r="Q53" s="11">
        <v>22.567530933651458</v>
      </c>
      <c r="R53" s="11">
        <v>26.360614459546053</v>
      </c>
      <c r="S53" s="345">
        <f t="shared" si="28"/>
        <v>3.7930835258945947</v>
      </c>
      <c r="T53" s="345">
        <v>14.351539420115087</v>
      </c>
      <c r="U53" s="345">
        <f t="shared" si="29"/>
        <v>18.144622946009683</v>
      </c>
      <c r="V53" s="346">
        <f t="shared" si="30"/>
        <v>3.3358732844460892E-2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2.0217403859391421E-2</v>
      </c>
      <c r="C54" s="11">
        <v>4.774321153814888E-2</v>
      </c>
      <c r="D54" s="11">
        <f t="shared" ref="D54:D55" si="36">C54-B54</f>
        <v>2.7525807678757459E-2</v>
      </c>
      <c r="E54" s="11">
        <v>2.0405840223633835E-2</v>
      </c>
      <c r="F54" s="11">
        <f t="shared" ref="F54:F55" si="37">SUM(D54:E54)</f>
        <v>4.7931647902391294E-2</v>
      </c>
      <c r="G54" s="200">
        <f t="shared" si="27"/>
        <v>4.7618794232194617E-2</v>
      </c>
      <c r="I54" s="11" t="str">
        <f>I43</f>
        <v>Associate professional occupations</v>
      </c>
      <c r="J54" s="11">
        <v>3.6052776814940439</v>
      </c>
      <c r="K54" s="11">
        <v>3.651448439167968</v>
      </c>
      <c r="L54" s="11">
        <v>4.6170757673924395E-2</v>
      </c>
      <c r="M54" s="11">
        <v>1.7088701161154001</v>
      </c>
      <c r="N54" s="11">
        <v>1.7550408737893246</v>
      </c>
      <c r="P54" s="10" t="str">
        <f>name!D22</f>
        <v>62 Leisure, travel and related personal service occupations</v>
      </c>
      <c r="Q54" s="11">
        <v>5.2618428447030894</v>
      </c>
      <c r="R54" s="11">
        <v>6.183048653901178</v>
      </c>
      <c r="S54" s="345">
        <f t="shared" si="28"/>
        <v>0.92120580919808859</v>
      </c>
      <c r="T54" s="345">
        <v>3.2120169539301942</v>
      </c>
      <c r="U54" s="345">
        <f t="shared" si="29"/>
        <v>4.1332227631282823</v>
      </c>
      <c r="V54" s="346">
        <f t="shared" si="30"/>
        <v>3.2276942374238393E-2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7.1570418338242812E-4</v>
      </c>
      <c r="C55" s="11">
        <v>1.5258733817273447E-3</v>
      </c>
      <c r="D55" s="11">
        <f t="shared" si="36"/>
        <v>8.1016919834491657E-4</v>
      </c>
      <c r="E55" s="11">
        <v>5.7038289981436942E-4</v>
      </c>
      <c r="F55" s="11">
        <f t="shared" si="37"/>
        <v>1.380552098159286E-3</v>
      </c>
      <c r="G55" s="200">
        <f t="shared" si="27"/>
        <v>3.9846229456372173E-2</v>
      </c>
      <c r="I55" s="11" t="str">
        <f>I44</f>
        <v>Administrative and secretarial occupations</v>
      </c>
      <c r="J55" s="11">
        <v>2.8307154218221799</v>
      </c>
      <c r="K55" s="11">
        <v>3.5134916678147996</v>
      </c>
      <c r="L55" s="11">
        <v>0.68277624599261955</v>
      </c>
      <c r="M55" s="11">
        <v>1.9886249648304477</v>
      </c>
      <c r="N55" s="11">
        <v>2.6714012108230674</v>
      </c>
      <c r="P55" s="10" t="str">
        <f>name!D23</f>
        <v>63 Community and civil enforcement occupations</v>
      </c>
      <c r="Q55" s="11">
        <v>7.5224061457801611E-2</v>
      </c>
      <c r="R55" s="11">
        <v>9.2805834110957955E-2</v>
      </c>
      <c r="S55" s="345">
        <f t="shared" si="28"/>
        <v>1.7581772653156344E-2</v>
      </c>
      <c r="T55" s="345">
        <v>5.8254525181060626E-2</v>
      </c>
      <c r="U55" s="345">
        <f t="shared" si="29"/>
        <v>7.583629783421697E-2</v>
      </c>
      <c r="V55" s="346">
        <f t="shared" si="30"/>
        <v>3.8971548243027287E-2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6.0750970434293547E-2</v>
      </c>
      <c r="C56" s="11">
        <v>0.11772318360741023</v>
      </c>
      <c r="D56" s="11">
        <f t="shared" si="25"/>
        <v>5.6972213173116681E-2</v>
      </c>
      <c r="E56" s="11">
        <v>4.0913863707604803E-2</v>
      </c>
      <c r="F56" s="11">
        <f t="shared" si="26"/>
        <v>9.7886076880721484E-2</v>
      </c>
      <c r="G56" s="200">
        <f t="shared" si="27"/>
        <v>3.4922516305037954E-2</v>
      </c>
      <c r="I56" s="11" t="str">
        <f t="shared" ref="I56:I60" si="38">I45</f>
        <v>Skilled trades occupations</v>
      </c>
      <c r="J56" s="11">
        <v>1.0770477005969776</v>
      </c>
      <c r="K56" s="11">
        <v>1.713826662208134</v>
      </c>
      <c r="L56" s="11">
        <v>0.63677896161115644</v>
      </c>
      <c r="M56" s="11">
        <v>0.87382518226088801</v>
      </c>
      <c r="N56" s="11">
        <v>1.5106041438720443</v>
      </c>
      <c r="P56" s="10" t="str">
        <f>name!D24</f>
        <v>71 Sales occupations</v>
      </c>
      <c r="Q56" s="11">
        <v>16.459551332086935</v>
      </c>
      <c r="R56" s="11">
        <v>13.960698094094038</v>
      </c>
      <c r="S56" s="345">
        <f t="shared" si="28"/>
        <v>-2.4988532379928969</v>
      </c>
      <c r="T56" s="345">
        <v>8.2468543766765094</v>
      </c>
      <c r="U56" s="345">
        <f t="shared" si="29"/>
        <v>5.7480011386836125</v>
      </c>
      <c r="V56" s="346">
        <f t="shared" si="30"/>
        <v>2.7447023658940362E-2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2.6572922167432497E-2</v>
      </c>
      <c r="C57" s="11">
        <v>8.2996950140050152E-2</v>
      </c>
      <c r="D57" s="11">
        <f t="shared" si="25"/>
        <v>5.6424027972617655E-2</v>
      </c>
      <c r="E57" s="11">
        <v>2.7028507695262098E-2</v>
      </c>
      <c r="F57" s="11">
        <f t="shared" si="26"/>
        <v>8.3452535667879746E-2</v>
      </c>
      <c r="G57" s="200">
        <f t="shared" si="27"/>
        <v>4.7890260730060641E-2</v>
      </c>
      <c r="I57" s="11" t="str">
        <f t="shared" si="38"/>
        <v>Caring, leisure and other service occupations</v>
      </c>
      <c r="J57" s="11">
        <v>3.0444952665787963</v>
      </c>
      <c r="K57" s="11">
        <v>3.7934081380346658</v>
      </c>
      <c r="L57" s="11">
        <v>0.74891287145586893</v>
      </c>
      <c r="M57" s="11">
        <v>2.1717837435419804</v>
      </c>
      <c r="N57" s="11">
        <v>2.9206966149978495</v>
      </c>
      <c r="P57" s="10" t="str">
        <f>name!D25</f>
        <v>72 Customer service occupations</v>
      </c>
      <c r="Q57" s="11">
        <v>4.1133193632977818</v>
      </c>
      <c r="R57" s="11">
        <v>5.6243444185696632</v>
      </c>
      <c r="S57" s="345">
        <f t="shared" si="28"/>
        <v>1.5110250552718814</v>
      </c>
      <c r="T57" s="345">
        <v>2.7874308905546021</v>
      </c>
      <c r="U57" s="345">
        <f t="shared" si="29"/>
        <v>4.2984559458264835</v>
      </c>
      <c r="V57" s="346">
        <f t="shared" si="30"/>
        <v>3.5095114235930813E-2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1.5450103460664742E-2</v>
      </c>
      <c r="C58" s="11">
        <v>6.7805732696694807E-2</v>
      </c>
      <c r="D58" s="11">
        <f t="shared" ref="D58:D59" si="39">C58-B58</f>
        <v>5.2355629236030064E-2</v>
      </c>
      <c r="E58" s="11">
        <v>2.0956610164404695E-2</v>
      </c>
      <c r="F58" s="11">
        <f t="shared" ref="F58:F59" si="40">SUM(D58:E58)</f>
        <v>7.3312239400434756E-2</v>
      </c>
      <c r="G58" s="200">
        <f t="shared" si="27"/>
        <v>5.8806679462154676E-2</v>
      </c>
      <c r="I58" s="11" t="str">
        <f t="shared" si="38"/>
        <v>Sales and customer service occupations</v>
      </c>
      <c r="J58" s="11">
        <v>1.4827604795307776</v>
      </c>
      <c r="K58" s="11">
        <v>2.193070478513838</v>
      </c>
      <c r="L58" s="11">
        <v>0.71030999898306013</v>
      </c>
      <c r="M58" s="11">
        <v>1.0960134234833634</v>
      </c>
      <c r="N58" s="11">
        <v>1.8063234224664235</v>
      </c>
      <c r="P58" s="10" t="str">
        <f>name!D26</f>
        <v>81 Process, plant and machine operatives</v>
      </c>
      <c r="Q58" s="11">
        <v>1.8038034384190729</v>
      </c>
      <c r="R58" s="11">
        <v>2.5754195299083338</v>
      </c>
      <c r="S58" s="345">
        <f t="shared" si="28"/>
        <v>0.77161609148926091</v>
      </c>
      <c r="T58" s="345">
        <v>1.1448946621528202</v>
      </c>
      <c r="U58" s="345">
        <f t="shared" si="29"/>
        <v>1.9165107536420811</v>
      </c>
      <c r="V58" s="346">
        <f t="shared" si="30"/>
        <v>3.3307083679597227E-2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2.8072481898489647E-2</v>
      </c>
      <c r="C59" s="11">
        <v>8.292694290219417E-2</v>
      </c>
      <c r="D59" s="11">
        <f t="shared" si="39"/>
        <v>5.4854461003704523E-2</v>
      </c>
      <c r="E59" s="11">
        <v>3.513566363844553E-2</v>
      </c>
      <c r="F59" s="11">
        <f t="shared" si="40"/>
        <v>8.999012464215006E-2</v>
      </c>
      <c r="G59" s="200">
        <f t="shared" si="27"/>
        <v>5.5600245502258394E-2</v>
      </c>
      <c r="I59" s="11" t="str">
        <f t="shared" si="38"/>
        <v>Process, plant and machine operatives</v>
      </c>
      <c r="J59" s="11">
        <v>0.40352723177013394</v>
      </c>
      <c r="K59" s="11">
        <v>0.84341176154192921</v>
      </c>
      <c r="L59" s="11">
        <v>0.43988452977179515</v>
      </c>
      <c r="M59" s="11">
        <v>0.39539226693327811</v>
      </c>
      <c r="N59" s="11">
        <v>0.83527679670507338</v>
      </c>
      <c r="P59" s="10" t="str">
        <f>name!D27</f>
        <v>82 Transport and mobile machine drivers and operatives</v>
      </c>
      <c r="Q59" s="11">
        <v>0.93832853793567161</v>
      </c>
      <c r="R59" s="11">
        <v>1.5042028965802736</v>
      </c>
      <c r="S59" s="345">
        <f t="shared" si="28"/>
        <v>0.565874358644602</v>
      </c>
      <c r="T59" s="345">
        <v>0.84575598233852456</v>
      </c>
      <c r="U59" s="345">
        <f t="shared" si="29"/>
        <v>1.4116303409831266</v>
      </c>
      <c r="V59" s="346">
        <f t="shared" si="30"/>
        <v>4.376813286196124E-2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2.428652436566939E-4</v>
      </c>
      <c r="C60" s="11">
        <v>4.6294298384062717E-4</v>
      </c>
      <c r="D60" s="11">
        <f t="shared" si="25"/>
        <v>2.2007774018393327E-4</v>
      </c>
      <c r="E60" s="11">
        <v>1.8442725294898042E-4</v>
      </c>
      <c r="F60" s="11">
        <f t="shared" si="26"/>
        <v>4.0450499313291366E-4</v>
      </c>
      <c r="G60" s="200">
        <f t="shared" si="27"/>
        <v>3.8382419434520809E-2</v>
      </c>
      <c r="I60" s="11" t="str">
        <f t="shared" si="38"/>
        <v>Elementary occupations</v>
      </c>
      <c r="J60" s="11">
        <v>1.3566726630543444</v>
      </c>
      <c r="K60" s="11">
        <v>2.2344712073615507</v>
      </c>
      <c r="L60" s="11">
        <v>0.87779854430720627</v>
      </c>
      <c r="M60" s="11">
        <v>1.1396273697895518</v>
      </c>
      <c r="N60" s="11">
        <v>2.0174259140967581</v>
      </c>
      <c r="P60" s="10" t="str">
        <f>name!D28</f>
        <v>91 Elementary trades and related occupations</v>
      </c>
      <c r="Q60" s="11">
        <v>1.326744059685605</v>
      </c>
      <c r="R60" s="11">
        <v>1.2224506944132156</v>
      </c>
      <c r="S60" s="345">
        <f t="shared" si="28"/>
        <v>-0.10429336527238942</v>
      </c>
      <c r="T60" s="345">
        <v>0.72727291239483061</v>
      </c>
      <c r="U60" s="345">
        <f t="shared" si="29"/>
        <v>0.62297954712244119</v>
      </c>
      <c r="V60" s="346">
        <f t="shared" si="30"/>
        <v>2.9566631173389091E-2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2.4714186470888289E-2</v>
      </c>
      <c r="C61" s="11">
        <v>5.8630509080124932E-2</v>
      </c>
      <c r="D61" s="11">
        <f t="shared" ref="D61" si="41">C61-B61</f>
        <v>3.3916322609236646E-2</v>
      </c>
      <c r="E61" s="11">
        <v>2.3598050684315301E-2</v>
      </c>
      <c r="F61" s="11">
        <f t="shared" ref="F61" si="42">SUM(D61:E61)</f>
        <v>5.7514373293551947E-2</v>
      </c>
      <c r="G61" s="200">
        <f t="shared" ref="G61" si="43">IF(B61&gt;0,(1+(E61/B61))^(1/($C$6-$B$6))-1,0)</f>
        <v>4.5700675639389843E-2</v>
      </c>
      <c r="P61" s="10" t="str">
        <f>name!D29</f>
        <v>92 Elementary administration and service occupations</v>
      </c>
      <c r="Q61" s="11">
        <v>15.75523886259891</v>
      </c>
      <c r="R61" s="11">
        <v>15.938321800404673</v>
      </c>
      <c r="S61" s="345">
        <f t="shared" ref="S61" si="44">R61-Q61</f>
        <v>0.18308293780576257</v>
      </c>
      <c r="T61" s="345">
        <v>9.0740684503952913</v>
      </c>
      <c r="U61" s="345">
        <f t="shared" ref="U61" si="45">SUM(S61:T61)</f>
        <v>9.2571513882010539</v>
      </c>
      <c r="V61" s="346">
        <f t="shared" ref="V61" si="46">IF(Q61&gt;0,(1+(T61/Q61))^(1/($C$6-$B$6))-1,0)</f>
        <v>3.0787889466391327E-2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6.140080041836474</v>
      </c>
      <c r="C62" s="11">
        <f t="shared" ref="C62:F62" si="47">SUM(C36:C61)</f>
        <v>11.955598308192744</v>
      </c>
      <c r="D62" s="11">
        <f t="shared" si="47"/>
        <v>5.8155182663562703</v>
      </c>
      <c r="E62" s="11">
        <f t="shared" si="47"/>
        <v>4.3293378012927866</v>
      </c>
      <c r="F62" s="11">
        <f t="shared" si="47"/>
        <v>10.144856067649057</v>
      </c>
      <c r="G62" s="200">
        <f t="shared" si="27"/>
        <v>3.6215060363143481E-2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184.24871944067147</v>
      </c>
      <c r="R62" s="11">
        <f>SUM(R36:R61)</f>
        <v>204.06789649754046</v>
      </c>
      <c r="S62" s="345">
        <f>R62-Q62</f>
        <v>19.819177056868995</v>
      </c>
      <c r="T62" s="11">
        <f>SUM(T36:T61)</f>
        <v>110.18262648993218</v>
      </c>
      <c r="U62" s="345">
        <f>SUM(S62:T62)</f>
        <v>130.00180354680117</v>
      </c>
      <c r="V62" s="346">
        <f t="shared" si="30"/>
        <v>3.1744045406233656E-2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3.216153197035049</v>
      </c>
      <c r="K63" s="11">
        <f t="array" ref="K63:K71">MMULT(aggregation!$B$13:$AA$21,C152:C177)</f>
        <v>3.614242222238699</v>
      </c>
      <c r="L63" s="11">
        <f t="array" ref="L63:L71">MMULT(aggregation!$B$13:$AA$21,D152:D177)</f>
        <v>0.39808902520364986</v>
      </c>
      <c r="M63" s="11">
        <f t="array" ref="M63:M71">MMULT(aggregation!$B$13:$AA$21,E152:E177)</f>
        <v>2.0000803894498729</v>
      </c>
      <c r="N63" s="11">
        <f t="array" ref="N63:N71">MMULT(aggregation!$B$13:$AA$21,F152:F177)</f>
        <v>2.3981694146535233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4.2276518815335322</v>
      </c>
      <c r="K64" s="11">
        <v>4.3873185519834577</v>
      </c>
      <c r="L64" s="11">
        <v>0.15966667044992552</v>
      </c>
      <c r="M64" s="11">
        <v>1.9697832800961033</v>
      </c>
      <c r="N64" s="11">
        <v>2.1294499505460287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3.9409859798067508</v>
      </c>
      <c r="C65" s="11">
        <v>7.0403320117808041</v>
      </c>
      <c r="D65" s="11">
        <f>C65-B65</f>
        <v>3.0993460319740533</v>
      </c>
      <c r="E65" s="11">
        <v>2.814872177503061</v>
      </c>
      <c r="F65" s="11">
        <f>SUM(D65:E65)</f>
        <v>5.9142182094771147</v>
      </c>
      <c r="G65" s="200">
        <f>IF(B65&gt;0,(1+(E65/B65))^(1/($C$6-$B$6))-1,0)</f>
        <v>3.6585291536006981E-2</v>
      </c>
      <c r="I65" s="11" t="str">
        <f>I54</f>
        <v>Associate professional occupations</v>
      </c>
      <c r="J65" s="11">
        <v>3.2892712581436396</v>
      </c>
      <c r="K65" s="11">
        <v>3.2776236934009146</v>
      </c>
      <c r="L65" s="11">
        <v>-1.1647564742725103E-2</v>
      </c>
      <c r="M65" s="11">
        <v>1.5383920530227493</v>
      </c>
      <c r="N65" s="11">
        <v>1.5267444882800241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1.5806469102765983</v>
      </c>
      <c r="C66" s="11">
        <v>4.2524874492748799</v>
      </c>
      <c r="D66" s="11">
        <f t="shared" ref="D66:D89" si="50">C66-B66</f>
        <v>2.6718405389982816</v>
      </c>
      <c r="E66" s="11">
        <v>1.7780525422485352</v>
      </c>
      <c r="F66" s="11">
        <f t="shared" ref="F66:F89" si="51">SUM(D66:E66)</f>
        <v>4.4498930812468167</v>
      </c>
      <c r="G66" s="200">
        <f t="shared" ref="G66:G89" si="52">IF(B66&gt;0,(1+(E66/B66))^(1/($C$6-$B$6))-1,0)</f>
        <v>5.1531818086874237E-2</v>
      </c>
      <c r="I66" s="11" t="str">
        <f>I55</f>
        <v>Administrative and secretarial occupations</v>
      </c>
      <c r="J66" s="11">
        <v>2.764155252906364</v>
      </c>
      <c r="K66" s="11">
        <v>3.4751327946107926</v>
      </c>
      <c r="L66" s="11">
        <v>0.71097754170442884</v>
      </c>
      <c r="M66" s="11">
        <v>1.7706727192731724</v>
      </c>
      <c r="N66" s="11">
        <v>2.4816502609776014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4.9063837235602454</v>
      </c>
      <c r="C67" s="11">
        <v>9.7950628546954466</v>
      </c>
      <c r="D67" s="11">
        <f t="shared" si="50"/>
        <v>4.8886791311352011</v>
      </c>
      <c r="E67" s="11">
        <v>2.9029629571466273</v>
      </c>
      <c r="F67" s="11">
        <f t="shared" si="51"/>
        <v>7.7916420882818285</v>
      </c>
      <c r="G67" s="200">
        <f t="shared" si="52"/>
        <v>3.1470660970547071E-2</v>
      </c>
      <c r="I67" s="11" t="str">
        <f t="shared" ref="I67:I71" si="53">I56</f>
        <v>Skilled trades occupations</v>
      </c>
      <c r="J67" s="11">
        <v>2.1268247994373697</v>
      </c>
      <c r="K67" s="11">
        <v>3.0608890992138975</v>
      </c>
      <c r="L67" s="11">
        <v>0.9340642997765275</v>
      </c>
      <c r="M67" s="11">
        <v>1.4752938865167988</v>
      </c>
      <c r="N67" s="11">
        <v>2.4093581862933262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3.1338788607314716</v>
      </c>
      <c r="C68" s="11">
        <v>5.9992157267203767</v>
      </c>
      <c r="D68" s="11">
        <f t="shared" si="50"/>
        <v>2.8653368659889051</v>
      </c>
      <c r="E68" s="11">
        <v>2.3668069508339444</v>
      </c>
      <c r="F68" s="11">
        <f t="shared" si="51"/>
        <v>5.23214381682285</v>
      </c>
      <c r="G68" s="200">
        <f t="shared" si="52"/>
        <v>3.8219007634399782E-2</v>
      </c>
      <c r="I68" s="11" t="str">
        <f t="shared" si="53"/>
        <v>Caring, leisure and other service occupations</v>
      </c>
      <c r="J68" s="11">
        <v>2.1512813955588159</v>
      </c>
      <c r="K68" s="11">
        <v>3.0449539202053248</v>
      </c>
      <c r="L68" s="11">
        <v>0.89367252464650926</v>
      </c>
      <c r="M68" s="11">
        <v>1.7042706959882785</v>
      </c>
      <c r="N68" s="11">
        <v>2.5979432206347877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8.8756694092847397</v>
      </c>
      <c r="C69" s="11">
        <v>13.117012258191011</v>
      </c>
      <c r="D69" s="11">
        <f t="shared" ref="D69" si="54">C69-B69</f>
        <v>4.241342848906271</v>
      </c>
      <c r="E69" s="11">
        <v>5.7801087864771947</v>
      </c>
      <c r="F69" s="11">
        <f t="shared" ref="F69" si="55">SUM(D69:E69)</f>
        <v>10.021451635383466</v>
      </c>
      <c r="G69" s="200">
        <f t="shared" si="52"/>
        <v>3.3999949925832995E-2</v>
      </c>
      <c r="I69" s="11" t="str">
        <f t="shared" si="53"/>
        <v>Sales and customer service occupations</v>
      </c>
      <c r="J69" s="11">
        <v>1.2693342829625465</v>
      </c>
      <c r="K69" s="11">
        <v>1.6945327405198956</v>
      </c>
      <c r="L69" s="11">
        <v>0.4251984575573492</v>
      </c>
      <c r="M69" s="11">
        <v>0.77649509366917424</v>
      </c>
      <c r="N69" s="11">
        <v>1.2016935512265234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6.4485967508307107</v>
      </c>
      <c r="C70" s="11">
        <v>12.61759290758744</v>
      </c>
      <c r="D70" s="11">
        <f t="shared" si="50"/>
        <v>6.1689961567567293</v>
      </c>
      <c r="E70" s="11">
        <v>4.7313314732815428</v>
      </c>
      <c r="F70" s="11">
        <f t="shared" si="51"/>
        <v>10.900327630038273</v>
      </c>
      <c r="G70" s="200">
        <f t="shared" si="52"/>
        <v>3.7364988653791453E-2</v>
      </c>
      <c r="I70" s="11" t="str">
        <f t="shared" si="53"/>
        <v>Process, plant and machine operatives</v>
      </c>
      <c r="J70" s="11">
        <v>0.68198016022331043</v>
      </c>
      <c r="K70" s="11">
        <v>1.2792264257281616</v>
      </c>
      <c r="L70" s="11">
        <v>0.59724626550485116</v>
      </c>
      <c r="M70" s="11">
        <v>0.61577795582524786</v>
      </c>
      <c r="N70" s="11">
        <v>1.213024221330099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0.93418619742093856</v>
      </c>
      <c r="C71" s="11">
        <v>1.6063414332032993</v>
      </c>
      <c r="D71" s="11">
        <f t="shared" si="50"/>
        <v>0.67215523578236069</v>
      </c>
      <c r="E71" s="11">
        <v>0.53584602763225719</v>
      </c>
      <c r="F71" s="11">
        <f t="shared" si="51"/>
        <v>1.208001263414618</v>
      </c>
      <c r="G71" s="200">
        <f t="shared" si="52"/>
        <v>3.0685644663431155E-2</v>
      </c>
      <c r="I71" s="11" t="str">
        <f t="shared" si="53"/>
        <v>Elementary occupations</v>
      </c>
      <c r="J71" s="11">
        <v>1.2576859101316724</v>
      </c>
      <c r="K71" s="11">
        <v>1.9491668326058507</v>
      </c>
      <c r="L71" s="11">
        <v>0.69148092247417825</v>
      </c>
      <c r="M71" s="11">
        <v>0.97479547655983079</v>
      </c>
      <c r="N71" s="11">
        <v>1.666276399034009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0.78917064197072384</v>
      </c>
      <c r="C72" s="11">
        <v>1.6840833959508563</v>
      </c>
      <c r="D72" s="11">
        <f t="shared" si="50"/>
        <v>0.89491275398013248</v>
      </c>
      <c r="E72" s="11">
        <v>0.7028691180246045</v>
      </c>
      <c r="F72" s="11">
        <f t="shared" si="51"/>
        <v>1.597781872004737</v>
      </c>
      <c r="G72" s="200">
        <f t="shared" si="52"/>
        <v>4.337549300482535E-2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0.18238717983839436</v>
      </c>
      <c r="C73" s="11">
        <v>0.52898810022878029</v>
      </c>
      <c r="D73" s="11">
        <f t="shared" si="50"/>
        <v>0.34660092039038592</v>
      </c>
      <c r="E73" s="11">
        <v>0.11018737039307074</v>
      </c>
      <c r="F73" s="11">
        <f t="shared" si="51"/>
        <v>0.45678829078345667</v>
      </c>
      <c r="G73" s="200">
        <f t="shared" si="52"/>
        <v>3.2007410591340602E-2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1.6552280566126301</v>
      </c>
      <c r="C74" s="11">
        <v>3.2379767900551362</v>
      </c>
      <c r="D74" s="11">
        <f t="shared" ref="D74:D75" si="56">C74-B74</f>
        <v>1.5827487334425061</v>
      </c>
      <c r="E74" s="11">
        <v>1.255705181795157</v>
      </c>
      <c r="F74" s="11">
        <f t="shared" ref="F74:F75" si="57">SUM(D74:E74)</f>
        <v>2.8384539152376629</v>
      </c>
      <c r="G74" s="200">
        <f t="shared" si="52"/>
        <v>3.8352852715334285E-2</v>
      </c>
      <c r="I74" s="11" t="str">
        <f>I63</f>
        <v>Managers, directors and senior officials</v>
      </c>
      <c r="J74" s="11">
        <f t="array" ref="J74:J82">MMULT(aggregation!$B$13:$AA$21,B181:B206)</f>
        <v>8.5185587349615304</v>
      </c>
      <c r="K74" s="11">
        <f t="array" ref="K74:K82">MMULT(aggregation!$B$13:$AA$21,C181:C206)</f>
        <v>8.236327584298424</v>
      </c>
      <c r="L74" s="11">
        <f t="array" ref="L74:L82">MMULT(aggregation!$B$13:$AA$21,D181:D206)</f>
        <v>-0.28223115066310545</v>
      </c>
      <c r="M74" s="11">
        <f t="array" ref="M74:M82">MMULT(aggregation!$B$13:$AA$21,E181:E206)</f>
        <v>3.4194833490364571</v>
      </c>
      <c r="N74" s="11">
        <f t="array" ref="N74:N82">MMULT(aggregation!$B$13:$AA$21,F181:F206)</f>
        <v>3.1372521983733517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3.6174277142299935</v>
      </c>
      <c r="C75" s="11">
        <v>6.5702058707898052</v>
      </c>
      <c r="D75" s="11">
        <f t="shared" si="56"/>
        <v>2.9527781565598117</v>
      </c>
      <c r="E75" s="11">
        <v>2.4968364428113334</v>
      </c>
      <c r="F75" s="11">
        <f t="shared" si="57"/>
        <v>5.4496145993711451</v>
      </c>
      <c r="G75" s="200">
        <f t="shared" si="52"/>
        <v>3.5610128031171806E-2</v>
      </c>
      <c r="I75" s="11" t="str">
        <f>I64</f>
        <v>Professional occupations</v>
      </c>
      <c r="J75" s="11">
        <v>10.035992680444572</v>
      </c>
      <c r="K75" s="11">
        <v>10.430483148435826</v>
      </c>
      <c r="L75" s="11">
        <v>0.39449046799125609</v>
      </c>
      <c r="M75" s="11">
        <v>4.0317476440705615</v>
      </c>
      <c r="N75" s="11">
        <v>4.4262381120618173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2.3317575212178681</v>
      </c>
      <c r="C76" s="11">
        <v>4.7780274617760092</v>
      </c>
      <c r="D76" s="11">
        <f t="shared" si="50"/>
        <v>2.4462699405581412</v>
      </c>
      <c r="E76" s="11">
        <v>1.9305007092589881</v>
      </c>
      <c r="F76" s="11">
        <f t="shared" si="51"/>
        <v>4.3767706498171295</v>
      </c>
      <c r="G76" s="200">
        <f t="shared" si="52"/>
        <v>4.1031229926999035E-2</v>
      </c>
      <c r="I76" s="11" t="str">
        <f>I65</f>
        <v>Associate professional occupations</v>
      </c>
      <c r="J76" s="11">
        <v>9.64388491671642</v>
      </c>
      <c r="K76" s="11">
        <v>8.7218159463008078</v>
      </c>
      <c r="L76" s="11">
        <v>-0.92206897041561164</v>
      </c>
      <c r="M76" s="11">
        <v>3.5465590221096033</v>
      </c>
      <c r="N76" s="11">
        <v>2.624490051693992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0.35797933353002465</v>
      </c>
      <c r="C77" s="11">
        <v>0.85734755261946116</v>
      </c>
      <c r="D77" s="11">
        <f t="shared" si="50"/>
        <v>0.49936821908943652</v>
      </c>
      <c r="E77" s="11">
        <v>0.38617081382644342</v>
      </c>
      <c r="F77" s="11">
        <f t="shared" si="51"/>
        <v>0.88553903291587988</v>
      </c>
      <c r="G77" s="200">
        <f t="shared" si="52"/>
        <v>4.999405741783769E-2</v>
      </c>
      <c r="I77" s="11" t="str">
        <f>I66</f>
        <v>Administrative and secretarial occupations</v>
      </c>
      <c r="J77" s="11">
        <v>9.0266207618386645</v>
      </c>
      <c r="K77" s="11">
        <v>6.5856391733394348</v>
      </c>
      <c r="L77" s="11">
        <v>-2.4409815884992305</v>
      </c>
      <c r="M77" s="11">
        <v>3.5230665942971431</v>
      </c>
      <c r="N77" s="11">
        <v>1.0820850057979126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8.6488377085316717E-2</v>
      </c>
      <c r="C78" s="11">
        <v>0.18895078311551705</v>
      </c>
      <c r="D78" s="11">
        <f t="shared" si="50"/>
        <v>0.10246240603020033</v>
      </c>
      <c r="E78" s="11">
        <v>7.0450082910058387E-2</v>
      </c>
      <c r="F78" s="11">
        <f t="shared" si="51"/>
        <v>0.17291248894025874</v>
      </c>
      <c r="G78" s="200">
        <f t="shared" si="52"/>
        <v>4.0522420604504727E-2</v>
      </c>
      <c r="I78" s="11" t="str">
        <f t="shared" ref="I78:I82" si="58">I67</f>
        <v>Skilled trades occupations</v>
      </c>
      <c r="J78" s="11">
        <v>12.939660370694741</v>
      </c>
      <c r="K78" s="11">
        <v>13.21718967079007</v>
      </c>
      <c r="L78" s="11">
        <v>0.27752930009533139</v>
      </c>
      <c r="M78" s="11">
        <v>4.8690855386760088</v>
      </c>
      <c r="N78" s="11">
        <v>5.14661483877134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0.28291190169169111</v>
      </c>
      <c r="C79" s="11">
        <v>0.97903169575952753</v>
      </c>
      <c r="D79" s="11">
        <f t="shared" si="50"/>
        <v>0.69611979406783642</v>
      </c>
      <c r="E79" s="11">
        <v>0.31993750382747621</v>
      </c>
      <c r="F79" s="11">
        <f t="shared" si="51"/>
        <v>1.0160572978953126</v>
      </c>
      <c r="G79" s="200">
        <f t="shared" si="52"/>
        <v>5.1728980872837171E-2</v>
      </c>
      <c r="I79" s="11" t="str">
        <f t="shared" si="58"/>
        <v>Caring, leisure and other service occupations</v>
      </c>
      <c r="J79" s="11">
        <v>11.61969971930168</v>
      </c>
      <c r="K79" s="11">
        <v>15.154508687153385</v>
      </c>
      <c r="L79" s="11">
        <v>3.5348089678517036</v>
      </c>
      <c r="M79" s="11">
        <v>7.1143600726912855</v>
      </c>
      <c r="N79" s="11">
        <v>10.649169040542988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0.10681502790748609</v>
      </c>
      <c r="C80" s="11">
        <v>0.25712021793509349</v>
      </c>
      <c r="D80" s="11">
        <f t="shared" ref="D80" si="59">C80-B80</f>
        <v>0.15030519002760739</v>
      </c>
      <c r="E80" s="11">
        <v>9.262869679151492E-2</v>
      </c>
      <c r="F80" s="11">
        <f t="shared" ref="F80" si="60">SUM(D80:E80)</f>
        <v>0.24293388681912231</v>
      </c>
      <c r="G80" s="200">
        <f t="shared" si="52"/>
        <v>4.2507531540260324E-2</v>
      </c>
      <c r="I80" s="11" t="str">
        <f t="shared" si="58"/>
        <v>Sales and customer service occupations</v>
      </c>
      <c r="J80" s="11">
        <v>9.2198798284766053</v>
      </c>
      <c r="K80" s="11">
        <v>10.43209287030726</v>
      </c>
      <c r="L80" s="11">
        <v>1.2122130418306549</v>
      </c>
      <c r="M80" s="11">
        <v>4.258605521270308</v>
      </c>
      <c r="N80" s="11">
        <v>5.4708185631009636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0.29142040339543696</v>
      </c>
      <c r="C81" s="11">
        <v>0.68419922855463666</v>
      </c>
      <c r="D81" s="11">
        <f t="shared" si="50"/>
        <v>0.39277882515919971</v>
      </c>
      <c r="E81" s="11">
        <v>0.28544094885284121</v>
      </c>
      <c r="F81" s="11">
        <f t="shared" si="51"/>
        <v>0.67821977401204092</v>
      </c>
      <c r="G81" s="200">
        <f t="shared" si="52"/>
        <v>4.6574380434327045E-2</v>
      </c>
      <c r="I81" s="11" t="str">
        <f t="shared" si="58"/>
        <v>Process, plant and machine operatives</v>
      </c>
      <c r="J81" s="11">
        <v>4.6337973839819391</v>
      </c>
      <c r="K81" s="11">
        <v>6.844624798738101</v>
      </c>
      <c r="L81" s="11">
        <v>2.2108274147561611</v>
      </c>
      <c r="M81" s="11">
        <v>2.5794231472622635</v>
      </c>
      <c r="N81" s="11">
        <v>4.790250562018425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1.0733590947040526</v>
      </c>
      <c r="C82" s="11">
        <v>2.5196512587962467</v>
      </c>
      <c r="D82" s="11">
        <f t="shared" si="50"/>
        <v>1.4462921640921942</v>
      </c>
      <c r="E82" s="11">
        <v>1.0876643116406401</v>
      </c>
      <c r="F82" s="11">
        <f t="shared" si="51"/>
        <v>2.5339564757328343</v>
      </c>
      <c r="G82" s="200">
        <f t="shared" si="52"/>
        <v>4.7757943337143782E-2</v>
      </c>
      <c r="I82" s="11" t="str">
        <f t="shared" si="58"/>
        <v>Elementary occupations</v>
      </c>
      <c r="J82" s="11">
        <v>7.0898922838736116</v>
      </c>
      <c r="K82" s="11">
        <v>7.4139090220823869</v>
      </c>
      <c r="L82" s="11">
        <v>0.32401673820877575</v>
      </c>
      <c r="M82" s="11">
        <v>3.2928682746931903</v>
      </c>
      <c r="N82" s="11">
        <v>3.6168850129019661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0.19682557143105256</v>
      </c>
      <c r="C83" s="11">
        <v>0.51228306772743781</v>
      </c>
      <c r="D83" s="11">
        <f t="shared" ref="D83:D84" si="61">C83-B83</f>
        <v>0.31545749629638525</v>
      </c>
      <c r="E83" s="11">
        <v>0.1986570387497249</v>
      </c>
      <c r="F83" s="11">
        <f t="shared" ref="F83:F84" si="62">SUM(D83:E83)</f>
        <v>0.51411453504611015</v>
      </c>
      <c r="G83" s="200">
        <f t="shared" si="52"/>
        <v>4.7618256332110587E-2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1.3107561665440868E-2</v>
      </c>
      <c r="C84" s="11">
        <v>2.2954371974038237E-2</v>
      </c>
      <c r="D84" s="11">
        <f t="shared" si="61"/>
        <v>9.8468103085973691E-3</v>
      </c>
      <c r="E84" s="11">
        <v>8.3965806777025823E-3</v>
      </c>
      <c r="F84" s="11">
        <f t="shared" si="62"/>
        <v>1.824339098629995E-2</v>
      </c>
      <c r="G84" s="200">
        <f t="shared" si="52"/>
        <v>3.3554418070949277E-2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0.88369367327203507</v>
      </c>
      <c r="C85" s="11">
        <v>2.031988271911715</v>
      </c>
      <c r="D85" s="11">
        <f t="shared" si="50"/>
        <v>1.14829459863968</v>
      </c>
      <c r="E85" s="11">
        <v>0.68478320451983532</v>
      </c>
      <c r="F85" s="11">
        <f t="shared" si="51"/>
        <v>1.8330778031595152</v>
      </c>
      <c r="G85" s="200">
        <f t="shared" si="52"/>
        <v>3.8990934766187646E-2</v>
      </c>
      <c r="I85" s="11" t="str">
        <f>I74</f>
        <v>Managers, directors and senior officials</v>
      </c>
      <c r="J85" s="11">
        <f t="array" ref="J85:J93">MMULT(aggregation!$B$13:$AA$21,B210:B235)</f>
        <v>6.8132264163921352</v>
      </c>
      <c r="K85" s="11">
        <f t="array" ref="K85:K93">MMULT(aggregation!$B$13:$AA$21,C210:C235)</f>
        <v>4.5588209599882319</v>
      </c>
      <c r="L85" s="11">
        <f t="array" ref="L85:L93">MMULT(aggregation!$B$13:$AA$21,D210:D235)</f>
        <v>-2.2544054564039029</v>
      </c>
      <c r="M85" s="11">
        <f t="array" ref="M85:M93">MMULT(aggregation!$B$13:$AA$21,E210:E235)</f>
        <v>2.8465907003724786</v>
      </c>
      <c r="N85" s="11">
        <f t="array" ref="N85:N93">MMULT(aggregation!$B$13:$AA$21,F210:F235)</f>
        <v>0.59218524396857575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0.28996269895032684</v>
      </c>
      <c r="C86" s="11">
        <v>0.8564882951598296</v>
      </c>
      <c r="D86" s="11">
        <f t="shared" si="50"/>
        <v>0.56652559620950282</v>
      </c>
      <c r="E86" s="11">
        <v>0.28745604337353314</v>
      </c>
      <c r="F86" s="11">
        <f t="shared" si="51"/>
        <v>0.85398163958303597</v>
      </c>
      <c r="G86" s="200">
        <f t="shared" si="52"/>
        <v>4.6991725789839345E-2</v>
      </c>
      <c r="I86" s="11" t="str">
        <f>I75</f>
        <v>Professional occupations</v>
      </c>
      <c r="J86" s="11">
        <v>6.6812101019301657</v>
      </c>
      <c r="K86" s="11">
        <v>4.6118991014498132</v>
      </c>
      <c r="L86" s="11">
        <v>-2.0693110004803525</v>
      </c>
      <c r="M86" s="11">
        <v>2.3396649292800613</v>
      </c>
      <c r="N86" s="11">
        <v>0.27035392879970882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0.11847865275915245</v>
      </c>
      <c r="C87" s="11">
        <v>0.4164601940169344</v>
      </c>
      <c r="D87" s="11">
        <f t="shared" ref="D87:D88" si="63">C87-B87</f>
        <v>0.29798154125778198</v>
      </c>
      <c r="E87" s="11">
        <v>0.12624871968360585</v>
      </c>
      <c r="F87" s="11">
        <f t="shared" ref="F87:F88" si="64">SUM(D87:E87)</f>
        <v>0.42423026094138783</v>
      </c>
      <c r="G87" s="200">
        <f t="shared" si="52"/>
        <v>4.9549266252776558E-2</v>
      </c>
      <c r="I87" s="11" t="str">
        <f>I76</f>
        <v>Associate professional occupations</v>
      </c>
      <c r="J87" s="11">
        <v>6.8969189446423549</v>
      </c>
      <c r="K87" s="11">
        <v>4.1188360394869878</v>
      </c>
      <c r="L87" s="11">
        <v>-2.778082905155367</v>
      </c>
      <c r="M87" s="11">
        <v>2.1483259338666407</v>
      </c>
      <c r="N87" s="11">
        <v>-0.62975697128872588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0.21858455670467333</v>
      </c>
      <c r="C88" s="11">
        <v>0.55532602023497191</v>
      </c>
      <c r="D88" s="11">
        <f t="shared" si="63"/>
        <v>0.33674146353029855</v>
      </c>
      <c r="E88" s="11">
        <v>0.24145392720613951</v>
      </c>
      <c r="F88" s="11">
        <f t="shared" si="64"/>
        <v>0.57819539073643811</v>
      </c>
      <c r="G88" s="200">
        <f t="shared" si="52"/>
        <v>5.0860285238266467E-2</v>
      </c>
      <c r="I88" s="11" t="str">
        <f>I77</f>
        <v>Administrative and secretarial occupations</v>
      </c>
      <c r="J88" s="11">
        <v>8.9908065990840473</v>
      </c>
      <c r="K88" s="11">
        <v>3.5780452873992181</v>
      </c>
      <c r="L88" s="11">
        <v>-5.4127613116848288</v>
      </c>
      <c r="M88" s="11">
        <v>2.6811315169656393</v>
      </c>
      <c r="N88" s="11">
        <v>-2.7316297947191899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9.0359062889831532E-2</v>
      </c>
      <c r="C89" s="11">
        <v>0.21027353065162932</v>
      </c>
      <c r="D89" s="11">
        <f t="shared" si="50"/>
        <v>0.11991446776179779</v>
      </c>
      <c r="E89" s="11">
        <v>6.711812373641772E-2</v>
      </c>
      <c r="F89" s="11">
        <f t="shared" si="51"/>
        <v>0.18703259149821549</v>
      </c>
      <c r="G89" s="200">
        <f t="shared" si="52"/>
        <v>3.7726869571125921E-2</v>
      </c>
      <c r="I89" s="11" t="str">
        <f t="shared" ref="I89:I93" si="65">I78</f>
        <v>Skilled trades occupations</v>
      </c>
      <c r="J89" s="11">
        <v>9.7723991808644506</v>
      </c>
      <c r="K89" s="11">
        <v>7.8320773083442194</v>
      </c>
      <c r="L89" s="11">
        <v>-1.9403218725202291</v>
      </c>
      <c r="M89" s="11">
        <v>3.9588688467048252</v>
      </c>
      <c r="N89" s="11">
        <v>2.0185469741845958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0.76810280728803437</v>
      </c>
      <c r="C90" s="11">
        <v>2.2563366057289787</v>
      </c>
      <c r="D90" s="11">
        <f t="shared" ref="D90" si="66">C90-B90</f>
        <v>1.4882337984409442</v>
      </c>
      <c r="E90" s="11">
        <v>0.84764868361610035</v>
      </c>
      <c r="F90" s="11">
        <f t="shared" ref="F90" si="67">SUM(D90:E90)</f>
        <v>2.3358824820570447</v>
      </c>
      <c r="G90" s="200">
        <f t="shared" ref="G90:G91" si="68">IF(B90&gt;0,(1+(E90/B90))^(1/($C$6-$B$6))-1,0)</f>
        <v>5.0824881598683369E-2</v>
      </c>
      <c r="I90" s="11" t="str">
        <f t="shared" si="65"/>
        <v>Caring, leisure and other service occupations</v>
      </c>
      <c r="J90" s="11">
        <v>7.9679940317457438</v>
      </c>
      <c r="K90" s="11">
        <v>5.6591238085167843</v>
      </c>
      <c r="L90" s="11">
        <v>-2.3088702232289608</v>
      </c>
      <c r="M90" s="11">
        <v>3.5125022940853254</v>
      </c>
      <c r="N90" s="11">
        <v>1.203632070856365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43.174407669055611</v>
      </c>
      <c r="C91" s="11">
        <f t="shared" ref="C91:F91" si="69">SUM(C65:C90)</f>
        <v>83.575737354439852</v>
      </c>
      <c r="D91" s="11">
        <f t="shared" si="69"/>
        <v>40.401329685384219</v>
      </c>
      <c r="E91" s="11">
        <f t="shared" si="69"/>
        <v>32.110134416818347</v>
      </c>
      <c r="F91" s="11">
        <f t="shared" si="69"/>
        <v>72.511464102202581</v>
      </c>
      <c r="G91" s="200">
        <f t="shared" si="68"/>
        <v>3.7764065443899986E-2</v>
      </c>
      <c r="I91" s="11" t="str">
        <f t="shared" si="65"/>
        <v>Sales and customer service occupations</v>
      </c>
      <c r="J91" s="11">
        <v>8.2662113621782805</v>
      </c>
      <c r="K91" s="11">
        <v>5.8745366301984578</v>
      </c>
      <c r="L91" s="11">
        <v>-2.3916747319798226</v>
      </c>
      <c r="M91" s="11">
        <v>3.3808291354911502</v>
      </c>
      <c r="N91" s="11">
        <v>0.98915440351132788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5.8386861519910571</v>
      </c>
      <c r="K92" s="11">
        <v>6.0536389285753858</v>
      </c>
      <c r="L92" s="11">
        <v>0.21495277658432865</v>
      </c>
      <c r="M92" s="11">
        <v>3.1625182680978741</v>
      </c>
      <c r="N92" s="11">
        <v>3.3774710446822027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10.493950773976911</v>
      </c>
      <c r="K93" s="11">
        <v>8.5207375565573145</v>
      </c>
      <c r="L93" s="11">
        <v>-1.9732132174195973</v>
      </c>
      <c r="M93" s="11">
        <v>4.7135522005978521</v>
      </c>
      <c r="N93" s="11">
        <v>2.7403389831782552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8.3644120696208546</v>
      </c>
      <c r="C94" s="11">
        <v>9.2346325802206515</v>
      </c>
      <c r="D94" s="11">
        <f>C94-B94</f>
        <v>0.87022051059979688</v>
      </c>
      <c r="E94" s="11">
        <v>5.1309353592849813</v>
      </c>
      <c r="F94" s="11">
        <f>SUM(D94:E94)</f>
        <v>6.0011558698847782</v>
      </c>
      <c r="G94" s="200">
        <f>IF(B94&gt;0,(1+(E94/B94))^(1/($C$6-$B$6))-1,0)</f>
        <v>3.2404550196633242E-2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3.1958358443565555</v>
      </c>
      <c r="C95" s="11">
        <v>5.2200267171260322</v>
      </c>
      <c r="D95" s="11">
        <f t="shared" ref="D95:D118" si="72">C95-B95</f>
        <v>2.0241908727694766</v>
      </c>
      <c r="E95" s="11">
        <v>3.1112067574186595</v>
      </c>
      <c r="F95" s="11">
        <f t="shared" ref="F95:F118" si="73">SUM(D95:E95)</f>
        <v>5.1353976301881357</v>
      </c>
      <c r="G95" s="200">
        <f t="shared" ref="G95:G120" si="74">IF(B95&gt;0,(1+(E95/B95))^(1/($C$6-$B$6))-1,0)</f>
        <v>4.6363913270970336E-2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7.5551852696373976</v>
      </c>
      <c r="C96" s="11">
        <v>8.1448798193200584</v>
      </c>
      <c r="D96" s="11">
        <f t="shared" si="72"/>
        <v>0.58969454968266088</v>
      </c>
      <c r="E96" s="11">
        <v>3.2584969602308549</v>
      </c>
      <c r="F96" s="11">
        <f t="shared" si="73"/>
        <v>3.8481915099135158</v>
      </c>
      <c r="G96" s="200">
        <f t="shared" si="74"/>
        <v>2.4193225728459833E-2</v>
      </c>
      <c r="I96" s="11" t="str">
        <f>I85</f>
        <v>Managers, directors and senior officials</v>
      </c>
      <c r="J96" s="11">
        <f t="array" ref="J96:J104">MMULT(aggregation!$B$13:$AA$21,B239:B264)</f>
        <v>4.8965905192626673</v>
      </c>
      <c r="K96" s="11">
        <f t="array" ref="K96:K104">MMULT(aggregation!$B$13:$AA$21,C239:C264)</f>
        <v>4.0066313989832576</v>
      </c>
      <c r="L96" s="11">
        <f t="array" ref="L96:L104">MMULT(aggregation!$B$13:$AA$21,D239:D264)</f>
        <v>-0.88995912027940993</v>
      </c>
      <c r="M96" s="11">
        <f t="array" ref="M96:M104">MMULT(aggregation!$B$13:$AA$21,E239:E264)</f>
        <v>1.817795153871077</v>
      </c>
      <c r="N96" s="11">
        <f t="array" ref="N96:N104">MMULT(aggregation!$B$13:$AA$21,F239:F264)</f>
        <v>0.92783603359166711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5.752974197843729</v>
      </c>
      <c r="C97" s="11">
        <v>7.1457282167207339</v>
      </c>
      <c r="D97" s="11">
        <f t="shared" si="72"/>
        <v>1.3927540188770049</v>
      </c>
      <c r="E97" s="11">
        <v>3.9132060933480508</v>
      </c>
      <c r="F97" s="11">
        <f t="shared" si="73"/>
        <v>5.3059601122250557</v>
      </c>
      <c r="G97" s="200">
        <f t="shared" si="74"/>
        <v>3.5199764043521986E-2</v>
      </c>
      <c r="I97" s="11" t="str">
        <f>I86</f>
        <v>Professional occupations</v>
      </c>
      <c r="J97" s="11">
        <v>4.1712531959565684</v>
      </c>
      <c r="K97" s="11">
        <v>2.9301739695969422</v>
      </c>
      <c r="L97" s="11">
        <v>-1.2410792263596264</v>
      </c>
      <c r="M97" s="11">
        <v>1.1905374485123721</v>
      </c>
      <c r="N97" s="11">
        <v>-5.0541777847254332E-2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4.7595630994575089</v>
      </c>
      <c r="C98" s="11">
        <v>3.302451693440732</v>
      </c>
      <c r="D98" s="11">
        <f t="shared" ref="D98" si="75">C98-B98</f>
        <v>-1.4571114060167769</v>
      </c>
      <c r="E98" s="11">
        <v>2.1416955558164914</v>
      </c>
      <c r="F98" s="11">
        <f t="shared" ref="F98" si="76">SUM(D98:E98)</f>
        <v>0.68458414979971449</v>
      </c>
      <c r="G98" s="200">
        <f t="shared" si="74"/>
        <v>2.5079183742446443E-2</v>
      </c>
      <c r="I98" s="11" t="str">
        <f>I87</f>
        <v>Associate professional occupations</v>
      </c>
      <c r="J98" s="11">
        <v>4.3924688853486629</v>
      </c>
      <c r="K98" s="11">
        <v>2.9059872478157285</v>
      </c>
      <c r="L98" s="11">
        <v>-1.4864816375329344</v>
      </c>
      <c r="M98" s="11">
        <v>1.1392379322567665</v>
      </c>
      <c r="N98" s="11">
        <v>-0.34724370527616788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9.6064222588523389</v>
      </c>
      <c r="C99" s="11">
        <v>10.909179061299213</v>
      </c>
      <c r="D99" s="11">
        <f t="shared" si="72"/>
        <v>1.3027568024468739</v>
      </c>
      <c r="E99" s="11">
        <v>5.6085754833267583</v>
      </c>
      <c r="F99" s="11">
        <f t="shared" si="73"/>
        <v>6.9113322857736321</v>
      </c>
      <c r="G99" s="200">
        <f t="shared" si="74"/>
        <v>3.1131405840869153E-2</v>
      </c>
      <c r="I99" s="11" t="str">
        <f>I88</f>
        <v>Administrative and secretarial occupations</v>
      </c>
      <c r="J99" s="11">
        <v>5.5344862656590132</v>
      </c>
      <c r="K99" s="11">
        <v>1.1489340136706565</v>
      </c>
      <c r="L99" s="11">
        <v>-4.385552251988357</v>
      </c>
      <c r="M99" s="11">
        <v>0.99333074684446787</v>
      </c>
      <c r="N99" s="11">
        <v>-3.3922215051438895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1.9611965342647675</v>
      </c>
      <c r="C100" s="11">
        <v>2.0156425351247811</v>
      </c>
      <c r="D100" s="11">
        <f t="shared" si="72"/>
        <v>5.444600086001361E-2</v>
      </c>
      <c r="E100" s="11">
        <v>0.88657792941079483</v>
      </c>
      <c r="F100" s="11">
        <f t="shared" si="73"/>
        <v>0.94102393027080844</v>
      </c>
      <c r="G100" s="200">
        <f t="shared" si="74"/>
        <v>2.5177261523194661E-2</v>
      </c>
      <c r="I100" s="11" t="str">
        <f t="shared" ref="I100:I104" si="77">I89</f>
        <v>Skilled trades occupations</v>
      </c>
      <c r="J100" s="11">
        <v>5.8791306710224918</v>
      </c>
      <c r="K100" s="11">
        <v>4.7497864756067827</v>
      </c>
      <c r="L100" s="11">
        <v>-1.1293441954157095</v>
      </c>
      <c r="M100" s="11">
        <v>1.973067769631432</v>
      </c>
      <c r="N100" s="11">
        <v>0.84372357421572253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2.0475238082374165</v>
      </c>
      <c r="C101" s="11">
        <v>2.8018286178074305</v>
      </c>
      <c r="D101" s="11">
        <f t="shared" si="72"/>
        <v>0.754304809570014</v>
      </c>
      <c r="E101" s="11">
        <v>1.5966618554537024</v>
      </c>
      <c r="F101" s="11">
        <f t="shared" si="73"/>
        <v>2.3509666650237167</v>
      </c>
      <c r="G101" s="200">
        <f t="shared" si="74"/>
        <v>3.9181569492297008E-2</v>
      </c>
      <c r="I101" s="11" t="str">
        <f t="shared" si="77"/>
        <v>Caring, leisure and other service occupations</v>
      </c>
      <c r="J101" s="11">
        <v>2.6171384623777176</v>
      </c>
      <c r="K101" s="11">
        <v>2.4188157109333179</v>
      </c>
      <c r="L101" s="11">
        <v>-0.19832275144440009</v>
      </c>
      <c r="M101" s="11">
        <v>0.88108205243048332</v>
      </c>
      <c r="N101" s="11">
        <v>0.68275930098608328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0.77637687744943851</v>
      </c>
      <c r="C102" s="11">
        <v>1.4145507870322465</v>
      </c>
      <c r="D102" s="11">
        <f t="shared" si="72"/>
        <v>0.63817390958280795</v>
      </c>
      <c r="E102" s="11">
        <v>0.49188221750556643</v>
      </c>
      <c r="F102" s="11">
        <f t="shared" si="73"/>
        <v>1.1300561270883744</v>
      </c>
      <c r="G102" s="200">
        <f t="shared" si="74"/>
        <v>3.3258594088311888E-2</v>
      </c>
      <c r="I102" s="11" t="str">
        <f t="shared" si="77"/>
        <v>Sales and customer service occupations</v>
      </c>
      <c r="J102" s="11">
        <v>5.7653957132841418</v>
      </c>
      <c r="K102" s="11">
        <v>2.1000152308824771</v>
      </c>
      <c r="L102" s="11">
        <v>-3.6653804824016643</v>
      </c>
      <c r="M102" s="11">
        <v>1.3386254075464179</v>
      </c>
      <c r="N102" s="11">
        <v>-2.3267550748552464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2.929606485368748</v>
      </c>
      <c r="C103" s="11">
        <v>3.3875681478227109</v>
      </c>
      <c r="D103" s="11">
        <f t="shared" ref="D103:D104" si="78">C103-B103</f>
        <v>0.45796166245396286</v>
      </c>
      <c r="E103" s="11">
        <v>1.638260266699733</v>
      </c>
      <c r="F103" s="11">
        <f t="shared" ref="F103:F104" si="79">SUM(D103:E103)</f>
        <v>2.0962219291536961</v>
      </c>
      <c r="G103" s="200">
        <f t="shared" si="74"/>
        <v>3.0054671088312501E-2</v>
      </c>
      <c r="I103" s="11" t="str">
        <f t="shared" si="77"/>
        <v>Process, plant and machine operatives</v>
      </c>
      <c r="J103" s="11">
        <v>4.6448350535467604</v>
      </c>
      <c r="K103" s="11">
        <v>2.9559484859194081</v>
      </c>
      <c r="L103" s="11">
        <v>-1.6888865676273519</v>
      </c>
      <c r="M103" s="11">
        <v>1.5698075398870328</v>
      </c>
      <c r="N103" s="11">
        <v>-0.11907902774031898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6.4453919666034629</v>
      </c>
      <c r="C104" s="11">
        <v>6.7491137720795216</v>
      </c>
      <c r="D104" s="11">
        <f t="shared" si="78"/>
        <v>0.30372180547605865</v>
      </c>
      <c r="E104" s="11">
        <v>3.493585739713692</v>
      </c>
      <c r="F104" s="11">
        <f t="shared" si="79"/>
        <v>3.7973075451897507</v>
      </c>
      <c r="G104" s="200">
        <f t="shared" si="74"/>
        <v>2.9294120927873424E-2</v>
      </c>
      <c r="I104" s="11" t="str">
        <f t="shared" si="77"/>
        <v>Elementary occupations</v>
      </c>
      <c r="J104" s="11">
        <v>10.203469289533771</v>
      </c>
      <c r="K104" s="11">
        <v>7.6025318240320363</v>
      </c>
      <c r="L104" s="11">
        <v>-2.600937465501735</v>
      </c>
      <c r="M104" s="11">
        <v>3.2811979820696182</v>
      </c>
      <c r="N104" s="11">
        <v>0.68026051656788322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6.4871035833173565</v>
      </c>
      <c r="C105" s="11">
        <v>7.8498882961337557</v>
      </c>
      <c r="D105" s="11">
        <f t="shared" si="72"/>
        <v>1.3627847128163992</v>
      </c>
      <c r="E105" s="11">
        <v>4.2219173084418333</v>
      </c>
      <c r="F105" s="11">
        <f t="shared" si="73"/>
        <v>5.5847020212582326</v>
      </c>
      <c r="G105" s="200">
        <f t="shared" si="74"/>
        <v>3.3982675616389013E-2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1.078639126192902</v>
      </c>
      <c r="C106" s="11">
        <v>2.9784884837021957</v>
      </c>
      <c r="D106" s="11">
        <f t="shared" si="72"/>
        <v>1.8998493575092936</v>
      </c>
      <c r="E106" s="11">
        <v>1.2259680921255678</v>
      </c>
      <c r="F106" s="11">
        <f t="shared" si="73"/>
        <v>3.1258174496348614</v>
      </c>
      <c r="G106" s="200">
        <f t="shared" si="74"/>
        <v>5.1916780606393376E-2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0.69143033640754925</v>
      </c>
      <c r="C107" s="11">
        <v>1.1748575638476908</v>
      </c>
      <c r="D107" s="11">
        <f t="shared" si="72"/>
        <v>0.48342722744014155</v>
      </c>
      <c r="E107" s="11">
        <v>0.63451158538377028</v>
      </c>
      <c r="F107" s="11">
        <f t="shared" si="73"/>
        <v>1.1179388128239118</v>
      </c>
      <c r="G107" s="200">
        <f t="shared" si="74"/>
        <v>4.4363627612732603E-2</v>
      </c>
      <c r="I107" s="11" t="str">
        <f>I96</f>
        <v>Managers, directors and senior officials</v>
      </c>
      <c r="J107" s="11">
        <f t="array" ref="J107:J115">MMULT(aggregation!$B$13:$AA$21,B268:B293)</f>
        <v>1.008618127399366</v>
      </c>
      <c r="K107" s="11">
        <f t="array" ref="K107:K115">MMULT(aggregation!$B$13:$AA$21,C268:C293)</f>
        <v>0.803290857597736</v>
      </c>
      <c r="L107" s="11">
        <f t="array" ref="L107:L115">MMULT(aggregation!$B$13:$AA$21,D268:D293)</f>
        <v>-0.20532726980163002</v>
      </c>
      <c r="M107" s="11">
        <f t="array" ref="M107:M115">MMULT(aggregation!$B$13:$AA$21,E268:E293)</f>
        <v>0.31489423482865708</v>
      </c>
      <c r="N107" s="11">
        <f t="array" ref="N107:N115">MMULT(aggregation!$B$13:$AA$21,F268:F293)</f>
        <v>0.10956696502702704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0.70254328685436995</v>
      </c>
      <c r="C108" s="11">
        <v>1.2614191157477281</v>
      </c>
      <c r="D108" s="11">
        <f t="shared" si="72"/>
        <v>0.55887582889335818</v>
      </c>
      <c r="E108" s="11">
        <v>0.54361096640275031</v>
      </c>
      <c r="F108" s="11">
        <f t="shared" si="73"/>
        <v>1.1024867952961084</v>
      </c>
      <c r="G108" s="200">
        <f t="shared" si="74"/>
        <v>3.8946651565323842E-2</v>
      </c>
      <c r="I108" s="11" t="str">
        <f>I97</f>
        <v>Professional occupations</v>
      </c>
      <c r="J108" s="11">
        <v>0.74953834550728948</v>
      </c>
      <c r="K108" s="11">
        <v>0.7261353243140054</v>
      </c>
      <c r="L108" s="11">
        <v>-2.3403021193284079E-2</v>
      </c>
      <c r="M108" s="11">
        <v>0.27531675331374245</v>
      </c>
      <c r="N108" s="11">
        <v>0.25191373212045837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0.39531935266799378</v>
      </c>
      <c r="C109" s="11">
        <v>0.6446384749262436</v>
      </c>
      <c r="D109" s="11">
        <f t="shared" ref="D109" si="80">C109-B109</f>
        <v>0.24931912225824981</v>
      </c>
      <c r="E109" s="11">
        <v>0.29672935859601046</v>
      </c>
      <c r="F109" s="11">
        <f t="shared" ref="F109" si="81">SUM(D109:E109)</f>
        <v>0.54604848085426028</v>
      </c>
      <c r="G109" s="200">
        <f t="shared" si="74"/>
        <v>3.803637547665617E-2</v>
      </c>
      <c r="I109" s="11" t="str">
        <f>I98</f>
        <v>Associate professional occupations</v>
      </c>
      <c r="J109" s="11">
        <v>0.75178932631422557</v>
      </c>
      <c r="K109" s="11">
        <v>0.56781972637368028</v>
      </c>
      <c r="L109" s="11">
        <v>-0.18396959994054526</v>
      </c>
      <c r="M109" s="11">
        <v>0.21777611617109893</v>
      </c>
      <c r="N109" s="11">
        <v>3.3806516230553668E-2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0.60011037517823929</v>
      </c>
      <c r="C110" s="11">
        <v>0.85789874776284181</v>
      </c>
      <c r="D110" s="11">
        <f t="shared" si="72"/>
        <v>0.25778837258460252</v>
      </c>
      <c r="E110" s="11">
        <v>0.45778518404898405</v>
      </c>
      <c r="F110" s="11">
        <f t="shared" si="73"/>
        <v>0.71557355663358657</v>
      </c>
      <c r="G110" s="200">
        <f t="shared" si="74"/>
        <v>3.8518196778625668E-2</v>
      </c>
      <c r="I110" s="11" t="str">
        <f>I99</f>
        <v>Administrative and secretarial occupations</v>
      </c>
      <c r="J110" s="11">
        <v>0.93208162680972895</v>
      </c>
      <c r="K110" s="11">
        <v>0.29559376346423327</v>
      </c>
      <c r="L110" s="11">
        <v>-0.63648786334549567</v>
      </c>
      <c r="M110" s="11">
        <v>0.2078378646366002</v>
      </c>
      <c r="N110" s="11">
        <v>-0.42864999870889547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3.1390111527975932</v>
      </c>
      <c r="C111" s="11">
        <v>4.6298391474724223</v>
      </c>
      <c r="D111" s="11">
        <f>C111-B111</f>
        <v>1.4908279946748291</v>
      </c>
      <c r="E111" s="11">
        <v>2.7363311379450539</v>
      </c>
      <c r="F111" s="11">
        <f>SUM(D111:E111)</f>
        <v>4.2271591326198834</v>
      </c>
      <c r="G111" s="200">
        <f t="shared" si="74"/>
        <v>4.2675945018486594E-2</v>
      </c>
      <c r="I111" s="11" t="str">
        <f t="shared" ref="I111:I115" si="82">I100</f>
        <v>Skilled trades occupations</v>
      </c>
      <c r="J111" s="11">
        <v>2.6666469159011692</v>
      </c>
      <c r="K111" s="11">
        <v>0.79045674507769459</v>
      </c>
      <c r="L111" s="11">
        <v>-1.8761901708234747</v>
      </c>
      <c r="M111" s="11">
        <v>0.51315407768806542</v>
      </c>
      <c r="N111" s="11">
        <v>-1.3630360931354093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0.82255251865300105</v>
      </c>
      <c r="C112" s="11">
        <v>1.5027026126801921</v>
      </c>
      <c r="D112" s="11">
        <f t="shared" ref="D112:D113" si="83">C112-B112</f>
        <v>0.68015009402719107</v>
      </c>
      <c r="E112" s="11">
        <v>0.78231119388894677</v>
      </c>
      <c r="F112" s="11">
        <f t="shared" ref="F112:F113" si="84">SUM(D112:E112)</f>
        <v>1.4624612879161378</v>
      </c>
      <c r="G112" s="200">
        <f t="shared" si="74"/>
        <v>4.55664391953301E-2</v>
      </c>
      <c r="I112" s="11" t="str">
        <f t="shared" si="82"/>
        <v>Caring, leisure and other service occupations</v>
      </c>
      <c r="J112" s="11">
        <v>0.56676498588081392</v>
      </c>
      <c r="K112" s="11">
        <v>0.4337465872077863</v>
      </c>
      <c r="L112" s="11">
        <v>-0.13301839867302762</v>
      </c>
      <c r="M112" s="11">
        <v>0.16382024864696382</v>
      </c>
      <c r="N112" s="11">
        <v>3.0801849973936184E-2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5.1334963213638611E-2</v>
      </c>
      <c r="C113" s="11">
        <v>6.6649516454074728E-2</v>
      </c>
      <c r="D113" s="11">
        <f t="shared" si="83"/>
        <v>1.5314553240436117E-2</v>
      </c>
      <c r="E113" s="11">
        <v>3.9467026203112182E-2</v>
      </c>
      <c r="F113" s="11">
        <f t="shared" si="84"/>
        <v>5.4781579443548299E-2</v>
      </c>
      <c r="G113" s="200">
        <f t="shared" si="74"/>
        <v>3.875264004008061E-2</v>
      </c>
      <c r="I113" s="11" t="str">
        <f t="shared" si="82"/>
        <v>Sales and customer service occupations</v>
      </c>
      <c r="J113" s="11">
        <v>1.5987435866868178</v>
      </c>
      <c r="K113" s="11">
        <v>0.86736310347428502</v>
      </c>
      <c r="L113" s="11">
        <v>-0.73138048321253291</v>
      </c>
      <c r="M113" s="11">
        <v>0.3362148613293176</v>
      </c>
      <c r="N113" s="11">
        <v>-0.39516562188321525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3.3156876903501176</v>
      </c>
      <c r="C114" s="11">
        <v>4.6813030235892725</v>
      </c>
      <c r="D114" s="11">
        <f t="shared" si="72"/>
        <v>1.365615333239155</v>
      </c>
      <c r="E114" s="11">
        <v>2.3241960287385028</v>
      </c>
      <c r="F114" s="11">
        <f t="shared" si="73"/>
        <v>3.6898113619776578</v>
      </c>
      <c r="G114" s="200">
        <f t="shared" si="74"/>
        <v>3.6047742767740365E-2</v>
      </c>
      <c r="I114" s="11" t="str">
        <f t="shared" si="82"/>
        <v>Process, plant and machine operatives</v>
      </c>
      <c r="J114" s="11">
        <v>1.9367058842221532</v>
      </c>
      <c r="K114" s="11">
        <v>0.76840593941265334</v>
      </c>
      <c r="L114" s="11">
        <v>-1.1682999448094999</v>
      </c>
      <c r="M114" s="11">
        <v>0.45028808262990139</v>
      </c>
      <c r="N114" s="11">
        <v>-0.71801186217959856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1.0925135269240687</v>
      </c>
      <c r="C115" s="11">
        <v>2.0751267602581631</v>
      </c>
      <c r="D115" s="11">
        <f t="shared" si="72"/>
        <v>0.98261323333409445</v>
      </c>
      <c r="E115" s="11">
        <v>0.92120513767092727</v>
      </c>
      <c r="F115" s="11">
        <f t="shared" si="73"/>
        <v>1.9038183710050216</v>
      </c>
      <c r="G115" s="200">
        <f t="shared" si="74"/>
        <v>4.1609178484100395E-2</v>
      </c>
      <c r="I115" s="11" t="str">
        <f t="shared" si="82"/>
        <v>Elementary occupations</v>
      </c>
      <c r="J115" s="11">
        <v>3.1176397327234131</v>
      </c>
      <c r="K115" s="11">
        <v>2.0388854453615921</v>
      </c>
      <c r="L115" s="11">
        <v>-1.078754287361821</v>
      </c>
      <c r="M115" s="11">
        <v>0.68587882950937151</v>
      </c>
      <c r="N115" s="11">
        <v>-0.39287545785244959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0.31800553361087419</v>
      </c>
      <c r="C116" s="11">
        <v>0.91906529076321997</v>
      </c>
      <c r="D116" s="11">
        <f t="shared" ref="D116:D117" si="85">C116-B116</f>
        <v>0.60105975715234572</v>
      </c>
      <c r="E116" s="11">
        <v>0.3382193799613894</v>
      </c>
      <c r="F116" s="11">
        <f t="shared" ref="F116:F117" si="86">SUM(D116:E116)</f>
        <v>0.93927913711373512</v>
      </c>
      <c r="G116" s="200">
        <f t="shared" si="74"/>
        <v>4.948089214704221E-2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0.55619381391279366</v>
      </c>
      <c r="C117" s="11">
        <v>0.96775480085511012</v>
      </c>
      <c r="D117" s="11">
        <f t="shared" si="85"/>
        <v>0.41156098694231646</v>
      </c>
      <c r="E117" s="11">
        <v>0.53566962170057664</v>
      </c>
      <c r="F117" s="11">
        <f t="shared" si="86"/>
        <v>0.9472306086428931</v>
      </c>
      <c r="G117" s="200">
        <f t="shared" si="74"/>
        <v>4.5994685301352201E-2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0.27052219031124208</v>
      </c>
      <c r="C118" s="11">
        <v>0.33277019027090116</v>
      </c>
      <c r="D118" s="11">
        <f t="shared" si="72"/>
        <v>6.2247999959659073E-2</v>
      </c>
      <c r="E118" s="11">
        <v>0.17343857854096081</v>
      </c>
      <c r="F118" s="11">
        <f t="shared" si="73"/>
        <v>0.23568657850061989</v>
      </c>
      <c r="G118" s="200">
        <f t="shared" si="74"/>
        <v>3.3576865538096357E-2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2.4645924032021815</v>
      </c>
      <c r="C119" s="11">
        <v>4.1888115197413169</v>
      </c>
      <c r="D119" s="11">
        <f t="shared" ref="D119" si="87">C119-B119</f>
        <v>1.7242191165391354</v>
      </c>
      <c r="E119" s="11">
        <v>2.2923031767743844</v>
      </c>
      <c r="F119" s="11">
        <f t="shared" ref="F119" si="88">SUM(D119:E119)</f>
        <v>4.0165222933135194</v>
      </c>
      <c r="G119" s="200">
        <f t="shared" si="74"/>
        <v>4.4812999701379086E-2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75.380048265286135</v>
      </c>
      <c r="C120" s="11">
        <f t="shared" ref="C120:F120" si="89">SUM(C94:C119)</f>
        <v>94.45681549219924</v>
      </c>
      <c r="D120" s="11">
        <f t="shared" si="89"/>
        <v>19.076767226913102</v>
      </c>
      <c r="E120" s="11">
        <f t="shared" si="89"/>
        <v>48.794747994632047</v>
      </c>
      <c r="F120" s="11">
        <f t="shared" si="89"/>
        <v>67.871515221545138</v>
      </c>
      <c r="G120" s="200">
        <f t="shared" si="74"/>
        <v>3.3836361826171002E-2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1.5246643248767098</v>
      </c>
      <c r="C123" s="11">
        <v>1.4971858941550558</v>
      </c>
      <c r="D123" s="11">
        <f>C123-B123</f>
        <v>-2.7478430721654012E-2</v>
      </c>
      <c r="E123" s="11">
        <v>0.79390429883591784</v>
      </c>
      <c r="F123" s="11">
        <f>SUM(D123:E123)</f>
        <v>0.76642586811426383</v>
      </c>
      <c r="G123" s="200">
        <f>IF(B123&gt;0,(1+(E123/B123))^(1/($C$6-$B$6))-1,0)</f>
        <v>2.833917575038325E-2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0.91565133150521649</v>
      </c>
      <c r="C124" s="11">
        <v>1.3883779739859528</v>
      </c>
      <c r="D124" s="11">
        <f t="shared" ref="D124:D139" si="92">C124-B124</f>
        <v>0.47272664248073626</v>
      </c>
      <c r="E124" s="11">
        <v>0.78831826412690198</v>
      </c>
      <c r="F124" s="11">
        <f t="shared" ref="F124:F131" si="93">SUM(D124:E124)</f>
        <v>1.2610449066076383</v>
      </c>
      <c r="G124" s="200">
        <f t="shared" ref="G124:G147" si="94">IF(B124&gt;0,(1+(E124/B124))^(1/($C$6-$B$6))-1,0)</f>
        <v>4.2274503436826372E-2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0.80050516942103622</v>
      </c>
      <c r="C125" s="11">
        <v>0.89935999702212011</v>
      </c>
      <c r="D125" s="11">
        <f t="shared" si="92"/>
        <v>9.8854827601083883E-2</v>
      </c>
      <c r="E125" s="11">
        <v>0.34201729122092606</v>
      </c>
      <c r="F125" s="11">
        <f t="shared" si="93"/>
        <v>0.44087211882200994</v>
      </c>
      <c r="G125" s="200">
        <f t="shared" si="94"/>
        <v>2.4000197452100247E-2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1.8017120470760368</v>
      </c>
      <c r="C126" s="11">
        <v>0.44488911947622162</v>
      </c>
      <c r="D126" s="11">
        <f t="shared" si="92"/>
        <v>-1.3568229275998152</v>
      </c>
      <c r="E126" s="11">
        <v>0.3735712494080326</v>
      </c>
      <c r="F126" s="11">
        <f t="shared" si="93"/>
        <v>-0.98325167819178261</v>
      </c>
      <c r="G126" s="200">
        <f t="shared" si="94"/>
        <v>1.2640663382079254E-2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0.42500880644934086</v>
      </c>
      <c r="C127" s="11">
        <v>0.32754185873284658</v>
      </c>
      <c r="D127" s="11">
        <f t="shared" si="92"/>
        <v>-9.7466947716494279E-2</v>
      </c>
      <c r="E127" s="11">
        <v>0.11511279847662027</v>
      </c>
      <c r="F127" s="11">
        <f t="shared" si="93"/>
        <v>1.7645850760125995E-2</v>
      </c>
      <c r="G127" s="200">
        <f>IF(B127&gt;0,(1+(E127/B127))^(1/($C$6-$B$6))-1,0)</f>
        <v>1.6107307553340666E-2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0.81240093118209367</v>
      </c>
      <c r="C128" s="11">
        <v>0.82345099495963558</v>
      </c>
      <c r="D128" s="11">
        <f t="shared" si="92"/>
        <v>1.1050063777541919E-2</v>
      </c>
      <c r="E128" s="11">
        <v>0.31738077333687398</v>
      </c>
      <c r="F128" s="11">
        <f t="shared" si="93"/>
        <v>0.3284308371144159</v>
      </c>
      <c r="G128" s="200">
        <f t="shared" si="94"/>
        <v>2.222918252324213E-2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0.36789954393718377</v>
      </c>
      <c r="C129" s="11">
        <v>0.49490724176701467</v>
      </c>
      <c r="D129" s="11">
        <f t="shared" si="92"/>
        <v>0.1270076978298309</v>
      </c>
      <c r="E129" s="11">
        <v>0.20039549917656552</v>
      </c>
      <c r="F129" s="11">
        <f t="shared" si="93"/>
        <v>0.32740319700639642</v>
      </c>
      <c r="G129" s="200">
        <f t="shared" si="94"/>
        <v>2.9412982870534732E-2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0.99857187572041195</v>
      </c>
      <c r="C130" s="11">
        <v>0.50508348604716646</v>
      </c>
      <c r="D130" s="11">
        <f t="shared" si="92"/>
        <v>-0.49348838967324549</v>
      </c>
      <c r="E130" s="11">
        <v>0.32099549175693998</v>
      </c>
      <c r="F130" s="11">
        <f t="shared" si="93"/>
        <v>-0.17249289791630551</v>
      </c>
      <c r="G130" s="200">
        <f t="shared" si="94"/>
        <v>1.8755928625524998E-2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0.20637867244711008</v>
      </c>
      <c r="C131" s="11">
        <v>0.37171438890451225</v>
      </c>
      <c r="D131" s="11">
        <f t="shared" si="92"/>
        <v>0.16533571645740217</v>
      </c>
      <c r="E131" s="11">
        <v>0.11591532812588368</v>
      </c>
      <c r="F131" s="11">
        <f t="shared" si="93"/>
        <v>0.28125104458328587</v>
      </c>
      <c r="G131" s="200">
        <f t="shared" si="94"/>
        <v>3.0162714638473309E-2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0.37908110619783264</v>
      </c>
      <c r="C132" s="11">
        <v>0.49440483305695637</v>
      </c>
      <c r="D132" s="11">
        <f t="shared" si="92"/>
        <v>0.11532372685912373</v>
      </c>
      <c r="E132" s="11">
        <v>0.21837383029527896</v>
      </c>
      <c r="F132" s="11">
        <f t="shared" ref="F132:F133" si="95">SUM(D132:E132)</f>
        <v>0.33369755715440269</v>
      </c>
      <c r="G132" s="200">
        <f t="shared" si="94"/>
        <v>3.0793174835728632E-2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1.6533464831915055</v>
      </c>
      <c r="C133" s="11">
        <v>1.7853384893923185</v>
      </c>
      <c r="D133" s="11">
        <f t="shared" si="92"/>
        <v>0.13199200620081308</v>
      </c>
      <c r="E133" s="11">
        <v>0.853189966760732</v>
      </c>
      <c r="F133" s="11">
        <f t="shared" si="95"/>
        <v>0.98518197296154508</v>
      </c>
      <c r="G133" s="200">
        <f t="shared" si="94"/>
        <v>2.8128370174091089E-2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2.3275428254469359</v>
      </c>
      <c r="C134" s="11">
        <v>2.6824407038935987</v>
      </c>
      <c r="D134" s="11">
        <f t="shared" si="92"/>
        <v>0.35489787844666276</v>
      </c>
      <c r="E134" s="11">
        <v>1.5252584792518176</v>
      </c>
      <c r="F134" s="11">
        <f t="shared" ref="F134:F137" si="96">SUM(D134:E134)</f>
        <v>1.8801563576984803</v>
      </c>
      <c r="G134" s="200">
        <f t="shared" si="94"/>
        <v>3.4169984564005773E-2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0.50317259637524414</v>
      </c>
      <c r="C135" s="11">
        <v>0.83105096392120092</v>
      </c>
      <c r="D135" s="11">
        <f t="shared" si="92"/>
        <v>0.32787836754595678</v>
      </c>
      <c r="E135" s="11">
        <v>0.46336648557863019</v>
      </c>
      <c r="F135" s="11">
        <f t="shared" si="96"/>
        <v>0.79124485312458703</v>
      </c>
      <c r="G135" s="200">
        <f t="shared" si="94"/>
        <v>4.4480082201842075E-2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0.3061708245111972</v>
      </c>
      <c r="C136" s="11">
        <v>0.52870441626742748</v>
      </c>
      <c r="D136" s="11">
        <f t="shared" si="92"/>
        <v>0.22253359175623028</v>
      </c>
      <c r="E136" s="11">
        <v>0.30273335375266003</v>
      </c>
      <c r="F136" s="11">
        <f t="shared" si="96"/>
        <v>0.5252669455088903</v>
      </c>
      <c r="G136" s="200">
        <f t="shared" si="94"/>
        <v>4.6901149580929946E-2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0.25060087881506199</v>
      </c>
      <c r="C137" s="11">
        <v>0.36464521660072929</v>
      </c>
      <c r="D137" s="11">
        <f t="shared" si="92"/>
        <v>0.1140443377856673</v>
      </c>
      <c r="E137" s="11">
        <v>0.15048978839647137</v>
      </c>
      <c r="F137" s="11">
        <f t="shared" si="96"/>
        <v>0.26453412618213867</v>
      </c>
      <c r="G137" s="200">
        <f t="shared" si="94"/>
        <v>3.1851811954371589E-2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0.25578619634265493</v>
      </c>
      <c r="C138" s="11">
        <v>0.4298205660952788</v>
      </c>
      <c r="D138" s="11">
        <f t="shared" si="92"/>
        <v>0.17403436975262387</v>
      </c>
      <c r="E138" s="11">
        <v>0.21363394688234241</v>
      </c>
      <c r="F138" s="11">
        <f t="shared" ref="F138" si="97">SUM(D138:E138)</f>
        <v>0.38766831663496626</v>
      </c>
      <c r="G138" s="200">
        <f t="shared" si="94"/>
        <v>4.1307447536433672E-2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0.26448980092806357</v>
      </c>
      <c r="C139" s="11">
        <v>0.39065646324469855</v>
      </c>
      <c r="D139" s="11">
        <f t="shared" si="92"/>
        <v>0.12616666231663498</v>
      </c>
      <c r="E139" s="11">
        <v>0.2069680932294142</v>
      </c>
      <c r="F139" s="11">
        <f t="shared" ref="F139" si="98">SUM(D139:E139)</f>
        <v>0.33313475554604921</v>
      </c>
      <c r="G139" s="200">
        <f t="shared" si="94"/>
        <v>3.928724864827382E-2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2.525566314151932</v>
      </c>
      <c r="C140" s="11">
        <v>2.9106546970419607</v>
      </c>
      <c r="D140" s="11">
        <f>C140-B140</f>
        <v>0.38508838289002867</v>
      </c>
      <c r="E140" s="11">
        <v>1.7027818368272374</v>
      </c>
      <c r="F140" s="11">
        <f>SUM(D140:E140)</f>
        <v>2.0878702197172663</v>
      </c>
      <c r="G140" s="200">
        <f t="shared" si="94"/>
        <v>3.4953404491580242E-2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0.50255573648272533</v>
      </c>
      <c r="C141" s="11">
        <v>0.86501472209510077</v>
      </c>
      <c r="D141" s="11">
        <f t="shared" ref="D141:D147" si="99">C141-B141</f>
        <v>0.36245898561237544</v>
      </c>
      <c r="E141" s="11">
        <v>0.45913229892832685</v>
      </c>
      <c r="F141" s="11">
        <f t="shared" ref="F141:F142" si="100">SUM(D141:E141)</f>
        <v>0.82159128454070229</v>
      </c>
      <c r="G141" s="200">
        <f t="shared" si="94"/>
        <v>4.4215170838689311E-2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1.6373215944139246E-2</v>
      </c>
      <c r="C142" s="11">
        <v>1.7738718897604058E-2</v>
      </c>
      <c r="D142" s="11">
        <f t="shared" si="99"/>
        <v>1.3655029534648117E-3</v>
      </c>
      <c r="E142" s="11">
        <v>9.8696077864159557E-3</v>
      </c>
      <c r="F142" s="11">
        <f t="shared" si="100"/>
        <v>1.1235110739880767E-2</v>
      </c>
      <c r="G142" s="200">
        <f t="shared" si="94"/>
        <v>3.1949484043056753E-2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1.1435107366492809</v>
      </c>
      <c r="C143" s="11">
        <v>1.5465891539066321</v>
      </c>
      <c r="D143" s="11">
        <f t="shared" si="99"/>
        <v>0.40307841725735116</v>
      </c>
      <c r="E143" s="11">
        <v>0.79309833150158782</v>
      </c>
      <c r="F143" s="11">
        <f t="shared" ref="F143:F144" si="101">SUM(D143:E143)</f>
        <v>1.196176748758939</v>
      </c>
      <c r="G143" s="200">
        <f t="shared" si="94"/>
        <v>3.5746436152060967E-2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0.33924974288149673</v>
      </c>
      <c r="C144" s="11">
        <v>0.64648132460720564</v>
      </c>
      <c r="D144" s="11">
        <f t="shared" si="99"/>
        <v>0.30723158172570891</v>
      </c>
      <c r="E144" s="11">
        <v>0.30291509198177557</v>
      </c>
      <c r="F144" s="11">
        <f t="shared" si="101"/>
        <v>0.61014667370748454</v>
      </c>
      <c r="G144" s="200">
        <f t="shared" si="94"/>
        <v>4.3458383894664943E-2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0.13141418053418366</v>
      </c>
      <c r="C145" s="11">
        <v>0.36879509682696365</v>
      </c>
      <c r="D145" s="11">
        <f t="shared" si="99"/>
        <v>0.23738091629277999</v>
      </c>
      <c r="E145" s="11">
        <v>0.1267365028464402</v>
      </c>
      <c r="F145" s="11">
        <f t="shared" ref="F145:F146" si="102">SUM(D145:E145)</f>
        <v>0.36411741913922019</v>
      </c>
      <c r="G145" s="200">
        <f t="shared" si="94"/>
        <v>4.6041070590957744E-2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0.27211305123595031</v>
      </c>
      <c r="C146" s="11">
        <v>0.4746166647149655</v>
      </c>
      <c r="D146" s="11">
        <f t="shared" si="99"/>
        <v>0.20250361347901519</v>
      </c>
      <c r="E146" s="11">
        <v>0.26865576408683794</v>
      </c>
      <c r="F146" s="11">
        <f t="shared" si="102"/>
        <v>0.47115937756585313</v>
      </c>
      <c r="G146" s="200">
        <f t="shared" si="94"/>
        <v>4.68492617871199E-2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0.17565679833223208</v>
      </c>
      <c r="C147" s="11">
        <v>0.23818793453206222</v>
      </c>
      <c r="D147" s="11">
        <f t="shared" si="99"/>
        <v>6.253113619983014E-2</v>
      </c>
      <c r="E147" s="11">
        <v>0.11360965557304011</v>
      </c>
      <c r="F147" s="11">
        <f t="shared" ref="F147" si="103">SUM(D147:E147)</f>
        <v>0.17614079177287023</v>
      </c>
      <c r="G147" s="200">
        <f t="shared" si="94"/>
        <v>3.3813519481120213E-2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1.1810158647221123</v>
      </c>
      <c r="C148" s="11">
        <v>1.9962832728294884</v>
      </c>
      <c r="D148" s="11">
        <f t="shared" ref="D148" si="104">C148-B148</f>
        <v>0.81526740810737608</v>
      </c>
      <c r="E148" s="11">
        <v>1.0260177142165117</v>
      </c>
      <c r="F148" s="11">
        <f t="shared" ref="F148" si="105">SUM(D148:E148)</f>
        <v>1.8412851223238877</v>
      </c>
      <c r="G148" s="200">
        <f t="shared" ref="G148:G149" si="106">IF(B148&gt;0,(1+(E148/B148))^(1/($C$6-$B$6))-1,0)</f>
        <v>4.2565975040334214E-2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20.080439055357683</v>
      </c>
      <c r="C149" s="11">
        <f t="shared" ref="C149:F149" si="107">SUM(C123:C148)</f>
        <v>23.323934192974711</v>
      </c>
      <c r="D149" s="11">
        <f t="shared" si="107"/>
        <v>3.2434951376170291</v>
      </c>
      <c r="E149" s="11">
        <f t="shared" si="107"/>
        <v>12.10444174236018</v>
      </c>
      <c r="F149" s="11">
        <f t="shared" si="107"/>
        <v>15.347936879977208</v>
      </c>
      <c r="G149" s="200">
        <f t="shared" si="106"/>
        <v>3.1949820980654353E-2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2.2332722175750459</v>
      </c>
      <c r="C152" s="11">
        <v>2.2199640047990656</v>
      </c>
      <c r="D152" s="11">
        <f>C152-B152</f>
        <v>-1.3308212775980266E-2</v>
      </c>
      <c r="E152" s="11">
        <v>1.1827509316652554</v>
      </c>
      <c r="F152" s="11">
        <f>SUM(D152:E152)</f>
        <v>1.1694427188892751</v>
      </c>
      <c r="G152" s="200">
        <f>IF(B152&gt;0,(1+(E152/B152))^(1/($C$6-$B$6))-1,0)</f>
        <v>2.8739169746428983E-2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0.98288097946000319</v>
      </c>
      <c r="C153" s="11">
        <v>1.3942782174396333</v>
      </c>
      <c r="D153" s="11">
        <f t="shared" ref="D153:D168" si="110">C153-B153</f>
        <v>0.41139723797963013</v>
      </c>
      <c r="E153" s="11">
        <v>0.81732945778461774</v>
      </c>
      <c r="F153" s="11">
        <f t="shared" ref="F153:F160" si="111">SUM(D153:E153)</f>
        <v>1.228726695764248</v>
      </c>
      <c r="G153" s="200">
        <f t="shared" ref="G153:G155" si="112">IF(B153&gt;0,(1+(E153/B153))^(1/($C$6-$B$6))-1,0)</f>
        <v>4.1169625211546101E-2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2.0416491101363108</v>
      </c>
      <c r="C154" s="11">
        <v>1.869343339051285</v>
      </c>
      <c r="D154" s="11">
        <f t="shared" si="110"/>
        <v>-0.17230577108502576</v>
      </c>
      <c r="E154" s="11">
        <v>0.73728879500060396</v>
      </c>
      <c r="F154" s="11">
        <f t="shared" si="111"/>
        <v>0.5649830239155782</v>
      </c>
      <c r="G154" s="200">
        <f t="shared" si="112"/>
        <v>2.0766751959652163E-2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0.45803630848554866</v>
      </c>
      <c r="C155" s="11">
        <v>0.56955164264395186</v>
      </c>
      <c r="D155" s="11">
        <f t="shared" si="110"/>
        <v>0.1115153341584032</v>
      </c>
      <c r="E155" s="11">
        <v>0.28015456361297131</v>
      </c>
      <c r="F155" s="11">
        <f t="shared" si="111"/>
        <v>0.39166989777137451</v>
      </c>
      <c r="G155" s="200">
        <f t="shared" si="112"/>
        <v>3.232850088595085E-2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0.19570467065084532</v>
      </c>
      <c r="C156" s="11">
        <v>0.13630734424816482</v>
      </c>
      <c r="D156" s="11">
        <f t="shared" si="110"/>
        <v>-5.93973264026805E-2</v>
      </c>
      <c r="E156" s="11">
        <v>8.5043454127566753E-2</v>
      </c>
      <c r="F156" s="11">
        <f t="shared" si="111"/>
        <v>2.5646127724886253E-2</v>
      </c>
      <c r="G156" s="200">
        <f>IF(B156&gt;0,(1+(E156/B156))^(1/($C$6-$B$6))-1,0)</f>
        <v>2.4348442809760229E-2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1.5322617922608273</v>
      </c>
      <c r="C157" s="11">
        <v>1.8121162260400558</v>
      </c>
      <c r="D157" s="11">
        <f t="shared" si="110"/>
        <v>0.27985443377922858</v>
      </c>
      <c r="E157" s="11">
        <v>0.86729646735496102</v>
      </c>
      <c r="F157" s="11">
        <f t="shared" si="111"/>
        <v>1.1471509011341896</v>
      </c>
      <c r="G157" s="200">
        <f t="shared" ref="G157:G178" si="113">IF(B157&gt;0,(1+(E157/B157))^(1/($C$6-$B$6))-1,0)</f>
        <v>3.0354222199911796E-2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0.84939654079443738</v>
      </c>
      <c r="C158" s="11">
        <v>0.69297426503403703</v>
      </c>
      <c r="D158" s="11">
        <f t="shared" si="110"/>
        <v>-0.15642227576040035</v>
      </c>
      <c r="E158" s="11">
        <v>0.29408303543990544</v>
      </c>
      <c r="F158" s="11">
        <f t="shared" si="111"/>
        <v>0.13766075967950508</v>
      </c>
      <c r="G158" s="200">
        <f t="shared" si="113"/>
        <v>2.0018060808243421E-2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0.35003110044186753</v>
      </c>
      <c r="C159" s="11">
        <v>0.40496688643041212</v>
      </c>
      <c r="D159" s="11">
        <f t="shared" si="110"/>
        <v>5.4935785988544594E-2</v>
      </c>
      <c r="E159" s="11">
        <v>0.22307936794599864</v>
      </c>
      <c r="F159" s="11">
        <f t="shared" si="111"/>
        <v>0.27801515393454324</v>
      </c>
      <c r="G159" s="200">
        <f t="shared" si="113"/>
        <v>3.3416632750635333E-2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0.16329802296318138</v>
      </c>
      <c r="C160" s="11">
        <v>0.19412276701926909</v>
      </c>
      <c r="D160" s="11">
        <f t="shared" si="110"/>
        <v>3.0824744056087705E-2</v>
      </c>
      <c r="E160" s="11">
        <v>6.9811600974505367E-2</v>
      </c>
      <c r="F160" s="11">
        <f t="shared" si="111"/>
        <v>0.10063634503059307</v>
      </c>
      <c r="G160" s="200">
        <f t="shared" si="113"/>
        <v>2.4012563842892742E-2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0.47812509914262968</v>
      </c>
      <c r="C161" s="11">
        <v>0.49528057753111437</v>
      </c>
      <c r="D161" s="11">
        <f t="shared" si="110"/>
        <v>1.7155478388484691E-2</v>
      </c>
      <c r="E161" s="11">
        <v>0.23853890906344821</v>
      </c>
      <c r="F161" s="11">
        <f t="shared" ref="F161:F162" si="114">SUM(D161:E161)</f>
        <v>0.2556943874519329</v>
      </c>
      <c r="G161" s="200">
        <f t="shared" si="113"/>
        <v>2.7349632967676563E-2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1.4484204948015238</v>
      </c>
      <c r="C162" s="11">
        <v>1.4902791973860821</v>
      </c>
      <c r="D162" s="11">
        <f t="shared" si="110"/>
        <v>4.1858702584558261E-2</v>
      </c>
      <c r="E162" s="11">
        <v>0.7128791395988916</v>
      </c>
      <c r="F162" s="11">
        <f t="shared" si="114"/>
        <v>0.75473784218344986</v>
      </c>
      <c r="G162" s="200">
        <f t="shared" si="113"/>
        <v>2.7041567665578414E-2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2.3602941785587341</v>
      </c>
      <c r="C163" s="11">
        <v>2.6907855756058763</v>
      </c>
      <c r="D163" s="11">
        <f t="shared" si="110"/>
        <v>0.33049139704714214</v>
      </c>
      <c r="E163" s="11">
        <v>1.4566988225453108</v>
      </c>
      <c r="F163" s="11">
        <f t="shared" ref="F163:F166" si="115">SUM(D163:E163)</f>
        <v>1.7871902195924529</v>
      </c>
      <c r="G163" s="200">
        <f t="shared" si="113"/>
        <v>3.2564085075438065E-2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0.40386107434762991</v>
      </c>
      <c r="C164" s="11">
        <v>0.78434721900491655</v>
      </c>
      <c r="D164" s="11">
        <f t="shared" si="110"/>
        <v>0.38048614465728664</v>
      </c>
      <c r="E164" s="11">
        <v>0.31397389672786158</v>
      </c>
      <c r="F164" s="11">
        <f t="shared" si="115"/>
        <v>0.69446004138514827</v>
      </c>
      <c r="G164" s="200">
        <f t="shared" si="113"/>
        <v>3.9089224293681113E-2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0.46073368394645087</v>
      </c>
      <c r="C165" s="11">
        <v>0.71269714438091336</v>
      </c>
      <c r="D165" s="11">
        <f t="shared" si="110"/>
        <v>0.25196346043446249</v>
      </c>
      <c r="E165" s="11">
        <v>0.37548718839619172</v>
      </c>
      <c r="F165" s="11">
        <f t="shared" si="115"/>
        <v>0.62745064883065416</v>
      </c>
      <c r="G165" s="200">
        <f t="shared" si="113"/>
        <v>4.0538297542364488E-2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1.014086630424289</v>
      </c>
      <c r="C166" s="11">
        <v>1.39557747972886</v>
      </c>
      <c r="D166" s="11">
        <f t="shared" si="110"/>
        <v>0.381490849304571</v>
      </c>
      <c r="E166" s="11">
        <v>0.58167840720957431</v>
      </c>
      <c r="F166" s="11">
        <f t="shared" si="115"/>
        <v>0.96316925651414531</v>
      </c>
      <c r="G166" s="200">
        <f t="shared" si="113"/>
        <v>3.0685720567402264E-2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0.3732556104744259</v>
      </c>
      <c r="C167" s="11">
        <v>0.62055597321500922</v>
      </c>
      <c r="D167" s="11">
        <f t="shared" si="110"/>
        <v>0.24730036274058331</v>
      </c>
      <c r="E167" s="11">
        <v>0.31425598632992696</v>
      </c>
      <c r="F167" s="11">
        <f t="shared" ref="F167" si="116">SUM(D167:E167)</f>
        <v>0.56155634907051022</v>
      </c>
      <c r="G167" s="200">
        <f t="shared" si="113"/>
        <v>4.1561485307573864E-2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0.27874887459220382</v>
      </c>
      <c r="C168" s="11">
        <v>0.33205850188911451</v>
      </c>
      <c r="D168" s="11">
        <f t="shared" si="110"/>
        <v>5.3309627296910689E-2</v>
      </c>
      <c r="E168" s="11">
        <v>0.20387230458110583</v>
      </c>
      <c r="F168" s="11">
        <f t="shared" ref="F168" si="117">SUM(D168:E168)</f>
        <v>0.25718193187801652</v>
      </c>
      <c r="G168" s="200">
        <f t="shared" si="113"/>
        <v>3.7272546526535111E-2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1.537107690345016</v>
      </c>
      <c r="C169" s="11">
        <v>1.9314709725532988</v>
      </c>
      <c r="D169" s="11">
        <f>C169-B169</f>
        <v>0.39436328220828276</v>
      </c>
      <c r="E169" s="11">
        <v>1.1271313109103007</v>
      </c>
      <c r="F169" s="11">
        <f>SUM(D169:E169)</f>
        <v>1.5214945931185835</v>
      </c>
      <c r="G169" s="200">
        <f t="shared" si="113"/>
        <v>3.7348282917214704E-2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0.59953414088005363</v>
      </c>
      <c r="C170" s="11">
        <v>1.1013641737127355</v>
      </c>
      <c r="D170" s="11">
        <f t="shared" ref="D170:D176" si="118">C170-B170</f>
        <v>0.5018300328326819</v>
      </c>
      <c r="E170" s="11">
        <v>0.5695533273122968</v>
      </c>
      <c r="F170" s="11">
        <f t="shared" ref="F170:F171" si="119">SUM(D170:E170)</f>
        <v>1.0713833601449787</v>
      </c>
      <c r="G170" s="200">
        <f t="shared" si="113"/>
        <v>4.5527689506776658E-2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1.463956433374613E-2</v>
      </c>
      <c r="C171" s="11">
        <v>1.2118773939290704E-2</v>
      </c>
      <c r="D171" s="11">
        <f t="shared" si="118"/>
        <v>-2.5207903944554268E-3</v>
      </c>
      <c r="E171" s="11">
        <v>7.5860577656809954E-3</v>
      </c>
      <c r="F171" s="11">
        <f t="shared" si="119"/>
        <v>5.0652673712255685E-3</v>
      </c>
      <c r="G171" s="200">
        <f t="shared" si="113"/>
        <v>2.8225534836578525E-2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0.88247767745768757</v>
      </c>
      <c r="C172" s="11">
        <v>1.0641612924966311</v>
      </c>
      <c r="D172" s="11">
        <f t="shared" si="118"/>
        <v>0.18168361503894348</v>
      </c>
      <c r="E172" s="11">
        <v>0.4934323633960721</v>
      </c>
      <c r="F172" s="11">
        <f t="shared" ref="F172:F173" si="120">SUM(D172:E172)</f>
        <v>0.67511597843501558</v>
      </c>
      <c r="G172" s="200">
        <f t="shared" si="113"/>
        <v>3.0051852303340176E-2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0.38685660550485879</v>
      </c>
      <c r="C173" s="11">
        <v>0.6303714480232645</v>
      </c>
      <c r="D173" s="11">
        <f t="shared" si="118"/>
        <v>0.24351484251840572</v>
      </c>
      <c r="E173" s="11">
        <v>0.28306273027310214</v>
      </c>
      <c r="F173" s="11">
        <f t="shared" si="120"/>
        <v>0.52657757279150785</v>
      </c>
      <c r="G173" s="200">
        <f t="shared" si="113"/>
        <v>3.7285164156394268E-2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0.30347804070246459</v>
      </c>
      <c r="C174" s="11">
        <v>0.66023544767197018</v>
      </c>
      <c r="D174" s="11">
        <f t="shared" si="118"/>
        <v>0.35675740696950559</v>
      </c>
      <c r="E174" s="11">
        <v>0.25100943980206897</v>
      </c>
      <c r="F174" s="11">
        <f t="shared" ref="F174:F175" si="121">SUM(D174:E174)</f>
        <v>0.60776684677157455</v>
      </c>
      <c r="G174" s="200">
        <f t="shared" si="113"/>
        <v>4.1000564201681078E-2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0.37850211952084578</v>
      </c>
      <c r="C175" s="11">
        <v>0.6189909780561913</v>
      </c>
      <c r="D175" s="11">
        <f t="shared" si="118"/>
        <v>0.24048885853534552</v>
      </c>
      <c r="E175" s="11">
        <v>0.36476851602317895</v>
      </c>
      <c r="F175" s="11">
        <f t="shared" si="121"/>
        <v>0.60525737455852446</v>
      </c>
      <c r="G175" s="200">
        <f t="shared" si="113"/>
        <v>4.6016601416232872E-2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0.20574713273418796</v>
      </c>
      <c r="C176" s="11">
        <v>0.24905808480424987</v>
      </c>
      <c r="D176" s="11">
        <f t="shared" si="118"/>
        <v>4.3310952070061914E-2</v>
      </c>
      <c r="E176" s="11">
        <v>0.11115777683259878</v>
      </c>
      <c r="F176" s="11">
        <f t="shared" ref="F176" si="122">SUM(D176:E176)</f>
        <v>0.1544687289026607</v>
      </c>
      <c r="G176" s="200">
        <f t="shared" si="113"/>
        <v>2.9215563947187162E-2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1.0519387773974844</v>
      </c>
      <c r="C177" s="11">
        <v>1.7001087478016008</v>
      </c>
      <c r="D177" s="11">
        <f t="shared" ref="D177" si="123">C177-B177</f>
        <v>0.64816997040411639</v>
      </c>
      <c r="E177" s="11">
        <v>0.86363769972723203</v>
      </c>
      <c r="F177" s="11">
        <f t="shared" ref="F177" si="124">SUM(D177:E177)</f>
        <v>1.5118076701313483</v>
      </c>
      <c r="G177" s="200">
        <f t="shared" si="113"/>
        <v>4.0768011177363617E-2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20.984338137932301</v>
      </c>
      <c r="C178" s="11">
        <f t="shared" ref="C178:F178" si="125">SUM(C152:C177)</f>
        <v>25.783086280506993</v>
      </c>
      <c r="D178" s="11">
        <f t="shared" si="125"/>
        <v>4.7987481425746941</v>
      </c>
      <c r="E178" s="11">
        <f t="shared" si="125"/>
        <v>12.825561550401227</v>
      </c>
      <c r="F178" s="11">
        <f t="shared" si="125"/>
        <v>17.624309692975924</v>
      </c>
      <c r="G178" s="200">
        <f t="shared" si="113"/>
        <v>3.2309459760641923E-2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5.8696512064751847</v>
      </c>
      <c r="C181" s="11">
        <v>5.0743379840988005</v>
      </c>
      <c r="D181" s="11">
        <f>C181-B181</f>
        <v>-0.79531322237638413</v>
      </c>
      <c r="E181" s="11">
        <v>2.1242859961121865</v>
      </c>
      <c r="F181" s="11">
        <f>SUM(D181:E181)</f>
        <v>1.3289727737358024</v>
      </c>
      <c r="G181" s="200">
        <f>IF(B181&gt;0,(1+(E181/B181))^(1/($C$6-$B$6))-1,0)</f>
        <v>2.0806035543449175E-2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2.6489075284863453</v>
      </c>
      <c r="C182" s="11">
        <v>3.1619896001996239</v>
      </c>
      <c r="D182" s="11">
        <f t="shared" ref="D182:D197" si="128">C182-B182</f>
        <v>0.51308207171327869</v>
      </c>
      <c r="E182" s="11">
        <v>1.2951973529242704</v>
      </c>
      <c r="F182" s="11">
        <f t="shared" ref="F182:F189" si="129">SUM(D182:E182)</f>
        <v>1.8082794246375491</v>
      </c>
      <c r="G182" s="200">
        <f t="shared" ref="G182:G184" si="130">IF(B182&gt;0,(1+(E182/B182))^(1/($C$6-$B$6))-1,0)</f>
        <v>2.6893592102921193E-2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3.3487505851250607</v>
      </c>
      <c r="C183" s="11">
        <v>2.7474341525747343</v>
      </c>
      <c r="D183" s="11">
        <f t="shared" si="128"/>
        <v>-0.60131643255032641</v>
      </c>
      <c r="E183" s="11">
        <v>0.82463180980755357</v>
      </c>
      <c r="F183" s="11">
        <f t="shared" si="129"/>
        <v>0.22331537725722717</v>
      </c>
      <c r="G183" s="200">
        <f t="shared" si="130"/>
        <v>1.4784188535075682E-2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1.863254505877703</v>
      </c>
      <c r="C184" s="11">
        <v>2.3513106253141451</v>
      </c>
      <c r="D184" s="11">
        <f t="shared" si="128"/>
        <v>0.48805611943644212</v>
      </c>
      <c r="E184" s="11">
        <v>1.1494390995740018</v>
      </c>
      <c r="F184" s="11">
        <f t="shared" si="129"/>
        <v>1.6374952190104439</v>
      </c>
      <c r="G184" s="200">
        <f t="shared" si="130"/>
        <v>3.2552602620964821E-2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0.89910265653853749</v>
      </c>
      <c r="C185" s="11">
        <v>0.9951431876425938</v>
      </c>
      <c r="D185" s="11">
        <f t="shared" si="128"/>
        <v>9.6040531104056304E-2</v>
      </c>
      <c r="E185" s="11">
        <v>0.38877829408907533</v>
      </c>
      <c r="F185" s="11">
        <f t="shared" si="129"/>
        <v>0.48481882519313163</v>
      </c>
      <c r="G185" s="200">
        <f>IF(B185&gt;0,(1+(E185/B185))^(1/($C$6-$B$6))-1,0)</f>
        <v>2.424636005633718E-2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3.9248849329032698</v>
      </c>
      <c r="C186" s="11">
        <v>4.3365951829043539</v>
      </c>
      <c r="D186" s="11">
        <f t="shared" si="128"/>
        <v>0.41171025000108408</v>
      </c>
      <c r="E186" s="11">
        <v>1.6688984405999308</v>
      </c>
      <c r="F186" s="11">
        <f t="shared" si="129"/>
        <v>2.0806086906010148</v>
      </c>
      <c r="G186" s="200">
        <f t="shared" ref="G186:G205" si="131">IF(B186&gt;0,(1+(E186/B186))^(1/($C$6-$B$6))-1,0)</f>
        <v>2.3902447186021414E-2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1.4682945532732607</v>
      </c>
      <c r="C187" s="11">
        <v>0.85811064767454892</v>
      </c>
      <c r="D187" s="11">
        <f t="shared" si="128"/>
        <v>-0.61018390559871183</v>
      </c>
      <c r="E187" s="11">
        <v>0.35240721556669552</v>
      </c>
      <c r="F187" s="11">
        <f t="shared" si="129"/>
        <v>-0.25777669003201631</v>
      </c>
      <c r="G187" s="200">
        <f t="shared" si="131"/>
        <v>1.4444694373168643E-2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1.4274077579879629</v>
      </c>
      <c r="C188" s="11">
        <v>1.7541770519222113</v>
      </c>
      <c r="D188" s="11">
        <f t="shared" si="128"/>
        <v>0.32676929393424836</v>
      </c>
      <c r="E188" s="11">
        <v>0.84414944980281748</v>
      </c>
      <c r="F188" s="11">
        <f t="shared" si="129"/>
        <v>1.1709187437370658</v>
      </c>
      <c r="G188" s="200">
        <f t="shared" si="131"/>
        <v>3.1458379498525257E-2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0.65680653902923736</v>
      </c>
      <c r="C189" s="11">
        <v>0.70554980629370256</v>
      </c>
      <c r="D189" s="11">
        <f t="shared" si="128"/>
        <v>4.8743267264465207E-2</v>
      </c>
      <c r="E189" s="11">
        <v>0.16909973115773916</v>
      </c>
      <c r="F189" s="11">
        <f t="shared" si="129"/>
        <v>0.21784299842220436</v>
      </c>
      <c r="G189" s="200">
        <f t="shared" si="131"/>
        <v>1.5390010258634845E-2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1.2264086161259122</v>
      </c>
      <c r="C190" s="11">
        <v>1.3010304995105892</v>
      </c>
      <c r="D190" s="11">
        <f t="shared" si="128"/>
        <v>7.4621883384677012E-2</v>
      </c>
      <c r="E190" s="11">
        <v>0.47925645452024701</v>
      </c>
      <c r="F190" s="11">
        <f t="shared" ref="F190:F191" si="132">SUM(D190:E190)</f>
        <v>0.55387833790492402</v>
      </c>
      <c r="G190" s="200">
        <f t="shared" si="131"/>
        <v>2.2234586453846905E-2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4.8649674503000471</v>
      </c>
      <c r="C191" s="11">
        <v>4.1029479408997567</v>
      </c>
      <c r="D191" s="11">
        <f t="shared" si="128"/>
        <v>-0.7620195094002904</v>
      </c>
      <c r="E191" s="11">
        <v>1.701646171062104</v>
      </c>
      <c r="F191" s="11">
        <f t="shared" si="132"/>
        <v>0.93962666166181363</v>
      </c>
      <c r="G191" s="200">
        <f t="shared" si="131"/>
        <v>2.0197139801755082E-2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7.6293721061347082</v>
      </c>
      <c r="C192" s="11">
        <v>5.9925396700403661</v>
      </c>
      <c r="D192" s="11">
        <f t="shared" si="128"/>
        <v>-1.636832436094342</v>
      </c>
      <c r="E192" s="11">
        <v>3.0059316742083695</v>
      </c>
      <c r="F192" s="11">
        <f t="shared" ref="F192:F195" si="133">SUM(D192:E192)</f>
        <v>1.3690992381140275</v>
      </c>
      <c r="G192" s="200">
        <f t="shared" si="131"/>
        <v>2.239191582643274E-2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1.3972486557039572</v>
      </c>
      <c r="C193" s="11">
        <v>0.59309950329906891</v>
      </c>
      <c r="D193" s="11">
        <f t="shared" si="128"/>
        <v>-0.80414915240488827</v>
      </c>
      <c r="E193" s="11">
        <v>0.51713492008877338</v>
      </c>
      <c r="F193" s="11">
        <f t="shared" si="133"/>
        <v>-0.28701423231611489</v>
      </c>
      <c r="G193" s="200">
        <f t="shared" si="131"/>
        <v>2.1214604995975828E-2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0.88091444168991495</v>
      </c>
      <c r="C194" s="11">
        <v>0.93780631574854778</v>
      </c>
      <c r="D194" s="11">
        <f t="shared" si="128"/>
        <v>5.689187405863283E-2</v>
      </c>
      <c r="E194" s="11">
        <v>0.42131540796122013</v>
      </c>
      <c r="F194" s="11">
        <f t="shared" si="133"/>
        <v>0.47820728201985296</v>
      </c>
      <c r="G194" s="200">
        <f t="shared" si="131"/>
        <v>2.6400672087153909E-2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6.2669507259229027</v>
      </c>
      <c r="C195" s="11">
        <v>6.2020901996223223</v>
      </c>
      <c r="D195" s="11">
        <f t="shared" si="128"/>
        <v>-6.4860526300580368E-2</v>
      </c>
      <c r="E195" s="11">
        <v>2.1151011124822241</v>
      </c>
      <c r="F195" s="11">
        <f t="shared" si="133"/>
        <v>2.0502405861816437</v>
      </c>
      <c r="G195" s="200">
        <f t="shared" si="131"/>
        <v>1.9576000423262574E-2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4.11016761178489</v>
      </c>
      <c r="C196" s="11">
        <v>4.2466164947676779</v>
      </c>
      <c r="D196" s="11">
        <f t="shared" si="128"/>
        <v>0.1364488829827879</v>
      </c>
      <c r="E196" s="11">
        <v>1.6145745576428827</v>
      </c>
      <c r="F196" s="11">
        <f t="shared" ref="F196" si="134">SUM(D196:E196)</f>
        <v>1.7510234406256706</v>
      </c>
      <c r="G196" s="200">
        <f t="shared" si="131"/>
        <v>2.2334679844375316E-2</v>
      </c>
    </row>
    <row r="197" spans="1:14" x14ac:dyDescent="0.2">
      <c r="A197" t="str">
        <f t="shared" si="127"/>
        <v>54 Textiles, printing and other skilled trades</v>
      </c>
      <c r="B197" s="11">
        <v>1.6816275912970331</v>
      </c>
      <c r="C197" s="11">
        <v>1.8306766606515241</v>
      </c>
      <c r="D197" s="11">
        <f t="shared" si="128"/>
        <v>0.14904906935449103</v>
      </c>
      <c r="E197" s="11">
        <v>0.71809446058968163</v>
      </c>
      <c r="F197" s="11">
        <f t="shared" ref="F197" si="135">SUM(D197:E197)</f>
        <v>0.86714352994417265</v>
      </c>
      <c r="G197" s="200">
        <f t="shared" si="131"/>
        <v>2.3989274741813116E-2</v>
      </c>
    </row>
    <row r="198" spans="1:14" x14ac:dyDescent="0.2">
      <c r="A198" t="str">
        <f t="shared" si="127"/>
        <v>61 Caring personal service occupations</v>
      </c>
      <c r="B198" s="11">
        <v>9.6412795097184496</v>
      </c>
      <c r="C198" s="11">
        <v>13.076405505824319</v>
      </c>
      <c r="D198" s="11">
        <f>C198-B198</f>
        <v>3.4351259961058691</v>
      </c>
      <c r="E198" s="11">
        <v>6.2251235733977204</v>
      </c>
      <c r="F198" s="11">
        <f>SUM(D198:E198)</f>
        <v>9.6602495695035895</v>
      </c>
      <c r="G198" s="200">
        <f t="shared" si="131"/>
        <v>3.3767609781282459E-2</v>
      </c>
    </row>
    <row r="199" spans="1:14" x14ac:dyDescent="0.2">
      <c r="A199" t="str">
        <f t="shared" si="127"/>
        <v>62 Leisure, travel and related personal service occupations</v>
      </c>
      <c r="B199" s="11">
        <v>1.9158751066162589</v>
      </c>
      <c r="C199" s="11">
        <v>2.0383701615750502</v>
      </c>
      <c r="D199" s="11">
        <f t="shared" ref="D199:D205" si="136">C199-B199</f>
        <v>0.12249505495879132</v>
      </c>
      <c r="E199" s="11">
        <v>0.87486535257006326</v>
      </c>
      <c r="F199" s="11">
        <f t="shared" ref="F199:F200" si="137">SUM(D199:E199)</f>
        <v>0.99736040752885458</v>
      </c>
      <c r="G199" s="200">
        <f t="shared" si="131"/>
        <v>2.5392532359030051E-2</v>
      </c>
    </row>
    <row r="200" spans="1:14" x14ac:dyDescent="0.2">
      <c r="A200" t="str">
        <f t="shared" si="127"/>
        <v>63 Community and civil enforcement occupations</v>
      </c>
      <c r="B200" s="11">
        <v>6.2545102966972729E-2</v>
      </c>
      <c r="C200" s="11">
        <v>3.9733019754015969E-2</v>
      </c>
      <c r="D200" s="11">
        <f t="shared" si="136"/>
        <v>-2.281208321295676E-2</v>
      </c>
      <c r="E200" s="11">
        <v>1.4371146723501897E-2</v>
      </c>
      <c r="F200" s="11">
        <f t="shared" si="137"/>
        <v>-8.4409364894548634E-3</v>
      </c>
      <c r="G200" s="200">
        <f t="shared" si="131"/>
        <v>1.3884116026375848E-2</v>
      </c>
    </row>
    <row r="201" spans="1:14" x14ac:dyDescent="0.2">
      <c r="A201" t="str">
        <f t="shared" si="127"/>
        <v>71 Sales occupations</v>
      </c>
      <c r="B201" s="11">
        <v>7.4973561752698732</v>
      </c>
      <c r="C201" s="11">
        <v>7.9571959058746753</v>
      </c>
      <c r="D201" s="11">
        <f t="shared" si="136"/>
        <v>0.4598397306048021</v>
      </c>
      <c r="E201" s="11">
        <v>3.3236137994964956</v>
      </c>
      <c r="F201" s="11">
        <f t="shared" ref="F201:F202" si="138">SUM(D201:E201)</f>
        <v>3.7834535301012977</v>
      </c>
      <c r="G201" s="200">
        <f t="shared" si="131"/>
        <v>2.4764022870592983E-2</v>
      </c>
    </row>
    <row r="202" spans="1:14" x14ac:dyDescent="0.2">
      <c r="A202" t="str">
        <f t="shared" si="127"/>
        <v>72 Customer service occupations</v>
      </c>
      <c r="B202" s="11">
        <v>1.7225236532067318</v>
      </c>
      <c r="C202" s="11">
        <v>2.4748969644325847</v>
      </c>
      <c r="D202" s="11">
        <f t="shared" si="136"/>
        <v>0.75237331122585283</v>
      </c>
      <c r="E202" s="11">
        <v>0.93499172177381284</v>
      </c>
      <c r="F202" s="11">
        <f t="shared" si="138"/>
        <v>1.6873650329996657</v>
      </c>
      <c r="G202" s="200">
        <f t="shared" si="131"/>
        <v>2.9328599000331801E-2</v>
      </c>
    </row>
    <row r="203" spans="1:14" x14ac:dyDescent="0.2">
      <c r="A203" t="str">
        <f t="shared" si="127"/>
        <v>81 Process, plant and machine operatives</v>
      </c>
      <c r="B203" s="11">
        <v>2.1709209296748031</v>
      </c>
      <c r="C203" s="11">
        <v>3.5258472309842168</v>
      </c>
      <c r="D203" s="11">
        <f t="shared" si="136"/>
        <v>1.3549263013094137</v>
      </c>
      <c r="E203" s="11">
        <v>1.086857852297562</v>
      </c>
      <c r="F203" s="11">
        <f t="shared" ref="F203:F204" si="139">SUM(D203:E203)</f>
        <v>2.4417841536069758</v>
      </c>
      <c r="G203" s="200">
        <f t="shared" si="131"/>
        <v>2.7429045219723225E-2</v>
      </c>
    </row>
    <row r="204" spans="1:14" x14ac:dyDescent="0.2">
      <c r="A204" t="str">
        <f t="shared" si="127"/>
        <v>82 Transport and mobile machine drivers and operatives</v>
      </c>
      <c r="B204" s="11">
        <v>2.4628764543071364</v>
      </c>
      <c r="C204" s="11">
        <v>3.3187775677538838</v>
      </c>
      <c r="D204" s="11">
        <f t="shared" si="136"/>
        <v>0.85590111344674735</v>
      </c>
      <c r="E204" s="11">
        <v>1.4925652949647015</v>
      </c>
      <c r="F204" s="11">
        <f t="shared" si="139"/>
        <v>2.3484664084114488</v>
      </c>
      <c r="G204" s="200">
        <f t="shared" si="131"/>
        <v>3.2088227782105738E-2</v>
      </c>
    </row>
    <row r="205" spans="1:14" x14ac:dyDescent="0.2">
      <c r="A205" t="str">
        <f t="shared" si="127"/>
        <v>91 Elementary trades and related occupations</v>
      </c>
      <c r="B205" s="11">
        <v>0.9821825419709751</v>
      </c>
      <c r="C205" s="11">
        <v>1.1062099825539171</v>
      </c>
      <c r="D205" s="11">
        <f t="shared" si="136"/>
        <v>0.12402744058294202</v>
      </c>
      <c r="E205" s="11">
        <v>0.37361966236605737</v>
      </c>
      <c r="F205" s="11">
        <f t="shared" ref="F205" si="140">SUM(D205:E205)</f>
        <v>0.49764710294899939</v>
      </c>
      <c r="G205" s="200">
        <f t="shared" si="131"/>
        <v>2.1724031524195331E-2</v>
      </c>
    </row>
    <row r="206" spans="1:14" x14ac:dyDescent="0.2">
      <c r="A206" t="str">
        <f t="shared" si="127"/>
        <v>92 Elementary administration and service occupations</v>
      </c>
      <c r="B206" s="11">
        <v>6.107709741902636</v>
      </c>
      <c r="C206" s="11">
        <v>6.3076990395284698</v>
      </c>
      <c r="D206" s="11">
        <f t="shared" ref="D206" si="141">C206-B206</f>
        <v>0.19998929762583373</v>
      </c>
      <c r="E206" s="11">
        <v>2.9192486123271331</v>
      </c>
      <c r="F206" s="11">
        <f t="shared" ref="F206" si="142">SUM(D206:E206)</f>
        <v>3.1192379099529668</v>
      </c>
      <c r="G206" s="200">
        <f t="shared" ref="G206:G207" si="143">IF(B206&gt;0,(1+(E206/B206))^(1/($C$6-$B$6))-1,0)</f>
        <v>2.6386355320242583E-2</v>
      </c>
    </row>
    <row r="207" spans="1:14" x14ac:dyDescent="0.2">
      <c r="A207" t="str">
        <f t="shared" si="127"/>
        <v>All occupations</v>
      </c>
      <c r="B207" s="11">
        <f>SUM(B181:B206)</f>
        <v>82.727986680289774</v>
      </c>
      <c r="C207" s="11">
        <f t="shared" ref="C207:F207" si="144">SUM(C181:C206)</f>
        <v>87.036590901445706</v>
      </c>
      <c r="D207" s="11">
        <f t="shared" si="144"/>
        <v>4.3086042211559352</v>
      </c>
      <c r="E207" s="11">
        <f t="shared" si="144"/>
        <v>36.635199164106822</v>
      </c>
      <c r="F207" s="11">
        <f t="shared" si="144"/>
        <v>40.943803385262761</v>
      </c>
      <c r="G207" s="200">
        <f t="shared" si="143"/>
        <v>2.4741984043594956E-2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4.1302898385582409</v>
      </c>
      <c r="C210" s="11">
        <v>2.2001941510278091</v>
      </c>
      <c r="D210" s="11">
        <f>C210-B210</f>
        <v>-1.9300956875304318</v>
      </c>
      <c r="E210" s="11">
        <v>1.3667530250520057</v>
      </c>
      <c r="F210" s="11">
        <f>SUM(D210:E210)</f>
        <v>-0.56334266247842613</v>
      </c>
      <c r="G210" s="200">
        <f>IF(B210&gt;0,(1+(E210/B210))^(1/($C$6-$B$6))-1,0)</f>
        <v>1.9240267050768756E-2</v>
      </c>
    </row>
    <row r="211" spans="1:7" x14ac:dyDescent="0.2">
      <c r="A211" t="str">
        <f t="shared" si="146"/>
        <v>12 Other managers and proprietors</v>
      </c>
      <c r="B211" s="11">
        <v>2.6829365778338943</v>
      </c>
      <c r="C211" s="11">
        <v>2.3586268089604232</v>
      </c>
      <c r="D211" s="11">
        <f t="shared" ref="D211:D226" si="147">C211-B211</f>
        <v>-0.32430976887347107</v>
      </c>
      <c r="E211" s="11">
        <v>1.4798376753204729</v>
      </c>
      <c r="F211" s="11">
        <f t="shared" ref="F211:F218" si="148">SUM(D211:E211)</f>
        <v>1.1555279064470019</v>
      </c>
      <c r="G211" s="200">
        <f t="shared" ref="G211:G213" si="149">IF(B211&gt;0,(1+(E211/B211))^(1/($C$6-$B$6))-1,0)</f>
        <v>2.9717665817468264E-2</v>
      </c>
    </row>
    <row r="212" spans="1:7" x14ac:dyDescent="0.2">
      <c r="A212" t="str">
        <f t="shared" si="146"/>
        <v>21 Science, research, engineering and technology professionals</v>
      </c>
      <c r="B212" s="11">
        <v>2.3996459250825155</v>
      </c>
      <c r="C212" s="11">
        <v>1.6179735122569878</v>
      </c>
      <c r="D212" s="11">
        <f t="shared" si="147"/>
        <v>-0.78167241282552768</v>
      </c>
      <c r="E212" s="11">
        <v>0.67937269757062979</v>
      </c>
      <c r="F212" s="11">
        <f t="shared" si="148"/>
        <v>-0.10229971525489789</v>
      </c>
      <c r="G212" s="200">
        <f t="shared" si="149"/>
        <v>1.6758183844963526E-2</v>
      </c>
    </row>
    <row r="213" spans="1:7" x14ac:dyDescent="0.2">
      <c r="A213" t="str">
        <f t="shared" si="146"/>
        <v>22 Health professionals</v>
      </c>
      <c r="B213" s="11">
        <v>1.2990028253542651</v>
      </c>
      <c r="C213" s="11">
        <v>0.95329185973359665</v>
      </c>
      <c r="D213" s="11">
        <f t="shared" si="147"/>
        <v>-0.3457109656206685</v>
      </c>
      <c r="E213" s="11">
        <v>0.5848670756812262</v>
      </c>
      <c r="F213" s="11">
        <f t="shared" si="148"/>
        <v>0.2391561100605577</v>
      </c>
      <c r="G213" s="200">
        <f t="shared" si="149"/>
        <v>2.5091708635249121E-2</v>
      </c>
    </row>
    <row r="214" spans="1:7" x14ac:dyDescent="0.2">
      <c r="A214" t="str">
        <f t="shared" si="146"/>
        <v>23 Teaching and other educational professionals</v>
      </c>
      <c r="B214" s="11">
        <v>0.55269425970946096</v>
      </c>
      <c r="C214" s="11">
        <v>0.37363571102107035</v>
      </c>
      <c r="D214" s="11">
        <f t="shared" si="147"/>
        <v>-0.17905854868839061</v>
      </c>
      <c r="E214" s="11">
        <v>0.21854601154701525</v>
      </c>
      <c r="F214" s="11">
        <f t="shared" si="148"/>
        <v>3.9487462858624645E-2</v>
      </c>
      <c r="G214" s="200">
        <f>IF(B214&gt;0,(1+(E214/B214))^(1/($C$6-$B$6))-1,0)</f>
        <v>2.2461544769782238E-2</v>
      </c>
    </row>
    <row r="215" spans="1:7" x14ac:dyDescent="0.2">
      <c r="A215" t="str">
        <f t="shared" si="146"/>
        <v>24 Business, media and public service professionals</v>
      </c>
      <c r="B215" s="11">
        <v>2.4298670917839242</v>
      </c>
      <c r="C215" s="11">
        <v>1.6669980184381585</v>
      </c>
      <c r="D215" s="11">
        <f t="shared" si="147"/>
        <v>-0.7628690733457657</v>
      </c>
      <c r="E215" s="11">
        <v>0.85687914448119007</v>
      </c>
      <c r="F215" s="11">
        <f t="shared" si="148"/>
        <v>9.4010071135424367E-2</v>
      </c>
      <c r="G215" s="200">
        <f t="shared" ref="G215:G234" si="150">IF(B215&gt;0,(1+(E215/B215))^(1/($C$6-$B$6))-1,0)</f>
        <v>2.0341561261407737E-2</v>
      </c>
    </row>
    <row r="216" spans="1:7" x14ac:dyDescent="0.2">
      <c r="A216" t="str">
        <f t="shared" si="146"/>
        <v>31 Science, engineering and technology associate professionals</v>
      </c>
      <c r="B216" s="11">
        <v>1.0401868142892796</v>
      </c>
      <c r="C216" s="11">
        <v>0.66866962288700094</v>
      </c>
      <c r="D216" s="11">
        <f t="shared" si="147"/>
        <v>-0.37151719140227868</v>
      </c>
      <c r="E216" s="11">
        <v>0.3016379463086829</v>
      </c>
      <c r="F216" s="11">
        <f t="shared" si="148"/>
        <v>-6.9879245093595777E-2</v>
      </c>
      <c r="G216" s="200">
        <f t="shared" si="150"/>
        <v>1.7120241397252212E-2</v>
      </c>
    </row>
    <row r="217" spans="1:7" x14ac:dyDescent="0.2">
      <c r="A217" t="str">
        <f t="shared" si="146"/>
        <v>32 Health and social care associate professionals</v>
      </c>
      <c r="B217" s="11">
        <v>0.99195796757591115</v>
      </c>
      <c r="C217" s="11">
        <v>0.67140421917426441</v>
      </c>
      <c r="D217" s="11">
        <f t="shared" si="147"/>
        <v>-0.32055374840164674</v>
      </c>
      <c r="E217" s="11">
        <v>0.43581539916700229</v>
      </c>
      <c r="F217" s="11">
        <f t="shared" si="148"/>
        <v>0.11526165076535555</v>
      </c>
      <c r="G217" s="200">
        <f t="shared" si="150"/>
        <v>2.4576523315802401E-2</v>
      </c>
    </row>
    <row r="218" spans="1:7" x14ac:dyDescent="0.2">
      <c r="A218" t="str">
        <f t="shared" si="146"/>
        <v>33 Protective service occupations</v>
      </c>
      <c r="B218" s="11">
        <v>0.72319006101509153</v>
      </c>
      <c r="C218" s="11">
        <v>0.50430333269381089</v>
      </c>
      <c r="D218" s="11">
        <f t="shared" si="147"/>
        <v>-0.21888672832128064</v>
      </c>
      <c r="E218" s="11">
        <v>0.19869909198263708</v>
      </c>
      <c r="F218" s="11">
        <f t="shared" si="148"/>
        <v>-2.0187636338643566E-2</v>
      </c>
      <c r="G218" s="200">
        <f t="shared" si="150"/>
        <v>1.6315190984923955E-2</v>
      </c>
    </row>
    <row r="219" spans="1:7" x14ac:dyDescent="0.2">
      <c r="A219" t="str">
        <f t="shared" si="146"/>
        <v>34 Culture, media and sports occupations</v>
      </c>
      <c r="B219" s="11">
        <v>0.55996056459205201</v>
      </c>
      <c r="C219" s="11">
        <v>0.24521955719490202</v>
      </c>
      <c r="D219" s="11">
        <f t="shared" si="147"/>
        <v>-0.31474100739715</v>
      </c>
      <c r="E219" s="11">
        <v>0.14689098043714399</v>
      </c>
      <c r="F219" s="11">
        <f t="shared" ref="F219:F220" si="151">SUM(D219:E219)</f>
        <v>-0.167850026960006</v>
      </c>
      <c r="G219" s="200">
        <f t="shared" si="150"/>
        <v>1.5651508577416484E-2</v>
      </c>
    </row>
    <row r="220" spans="1:7" x14ac:dyDescent="0.2">
      <c r="A220" t="str">
        <f t="shared" si="146"/>
        <v>35 Business and public service associate professionals</v>
      </c>
      <c r="B220" s="11">
        <v>3.58162353717002</v>
      </c>
      <c r="C220" s="11">
        <v>2.0292393075370092</v>
      </c>
      <c r="D220" s="11">
        <f t="shared" si="147"/>
        <v>-1.5523842296330108</v>
      </c>
      <c r="E220" s="11">
        <v>1.0652825159711747</v>
      </c>
      <c r="F220" s="11">
        <f t="shared" si="151"/>
        <v>-0.48710171366183608</v>
      </c>
      <c r="G220" s="200">
        <f t="shared" si="150"/>
        <v>1.7510572463040663E-2</v>
      </c>
    </row>
    <row r="221" spans="1:7" x14ac:dyDescent="0.2">
      <c r="A221" t="str">
        <f t="shared" si="146"/>
        <v>41 Administrative occupations</v>
      </c>
      <c r="B221" s="11">
        <v>7.4389600927236073</v>
      </c>
      <c r="C221" s="11">
        <v>3.3033783862589958</v>
      </c>
      <c r="D221" s="11">
        <f t="shared" si="147"/>
        <v>-4.1355817064646114</v>
      </c>
      <c r="E221" s="11">
        <v>2.241075731274444</v>
      </c>
      <c r="F221" s="11">
        <f t="shared" ref="F221:F224" si="152">SUM(D221:E221)</f>
        <v>-1.8945059751901674</v>
      </c>
      <c r="G221" s="200">
        <f t="shared" si="150"/>
        <v>1.7710641620700907E-2</v>
      </c>
    </row>
    <row r="222" spans="1:7" x14ac:dyDescent="0.2">
      <c r="A222" t="str">
        <f t="shared" si="146"/>
        <v>42 Secretarial and related occupations</v>
      </c>
      <c r="B222" s="11">
        <v>1.5518465063604399</v>
      </c>
      <c r="C222" s="11">
        <v>0.2746669011402223</v>
      </c>
      <c r="D222" s="11">
        <f t="shared" si="147"/>
        <v>-1.2771796052202176</v>
      </c>
      <c r="E222" s="11">
        <v>0.44005578569119524</v>
      </c>
      <c r="F222" s="11">
        <f t="shared" si="152"/>
        <v>-0.83712381952902226</v>
      </c>
      <c r="G222" s="200">
        <f t="shared" si="150"/>
        <v>1.6782238561144247E-2</v>
      </c>
    </row>
    <row r="223" spans="1:7" x14ac:dyDescent="0.2">
      <c r="A223" t="str">
        <f t="shared" si="146"/>
        <v>51 Skilled agricultural and related trades</v>
      </c>
      <c r="B223" s="11">
        <v>1.1657215134336276</v>
      </c>
      <c r="C223" s="11">
        <v>1.0304893404023729</v>
      </c>
      <c r="D223" s="11">
        <f t="shared" si="147"/>
        <v>-0.13523217303125468</v>
      </c>
      <c r="E223" s="11">
        <v>0.57335372882550506</v>
      </c>
      <c r="F223" s="11">
        <f t="shared" si="152"/>
        <v>0.43812155579425038</v>
      </c>
      <c r="G223" s="200">
        <f t="shared" si="150"/>
        <v>2.7026313284357562E-2</v>
      </c>
    </row>
    <row r="224" spans="1:7" x14ac:dyDescent="0.2">
      <c r="A224" t="str">
        <f t="shared" si="146"/>
        <v>52 Skilled metal, electrical and electronic trades</v>
      </c>
      <c r="B224" s="11">
        <v>3.2992327750031492</v>
      </c>
      <c r="C224" s="11">
        <v>2.0273032403385272</v>
      </c>
      <c r="D224" s="11">
        <f t="shared" si="147"/>
        <v>-1.271929534664622</v>
      </c>
      <c r="E224" s="11">
        <v>1.0215070586974684</v>
      </c>
      <c r="F224" s="11">
        <f t="shared" si="152"/>
        <v>-0.25042247596715361</v>
      </c>
      <c r="G224" s="200">
        <f t="shared" si="150"/>
        <v>1.8145104146524149E-2</v>
      </c>
    </row>
    <row r="225" spans="1:7" x14ac:dyDescent="0.2">
      <c r="A225" t="str">
        <f t="shared" si="146"/>
        <v>53 Skilled construction and building trades</v>
      </c>
      <c r="B225" s="11">
        <v>3.6105692493861117</v>
      </c>
      <c r="C225" s="11">
        <v>3.5428327092924925</v>
      </c>
      <c r="D225" s="11">
        <f t="shared" si="147"/>
        <v>-6.773654009361918E-2</v>
      </c>
      <c r="E225" s="11">
        <v>1.7781262871622345</v>
      </c>
      <c r="F225" s="11">
        <f t="shared" ref="F225" si="153">SUM(D225:E225)</f>
        <v>1.7103897470686154</v>
      </c>
      <c r="G225" s="200">
        <f t="shared" si="150"/>
        <v>2.7055386181202179E-2</v>
      </c>
    </row>
    <row r="226" spans="1:7" x14ac:dyDescent="0.2">
      <c r="A226" t="str">
        <f t="shared" si="146"/>
        <v>54 Textiles, printing and other skilled trades</v>
      </c>
      <c r="B226" s="11">
        <v>1.6968756430415608</v>
      </c>
      <c r="C226" s="11">
        <v>1.2314520183108275</v>
      </c>
      <c r="D226" s="11">
        <f t="shared" si="147"/>
        <v>-0.46542362473073329</v>
      </c>
      <c r="E226" s="11">
        <v>0.58588177201961722</v>
      </c>
      <c r="F226" s="11">
        <f t="shared" ref="F226" si="154">SUM(D226:E226)</f>
        <v>0.12045814728888393</v>
      </c>
      <c r="G226" s="200">
        <f t="shared" si="150"/>
        <v>1.9969807921335514E-2</v>
      </c>
    </row>
    <row r="227" spans="1:7" x14ac:dyDescent="0.2">
      <c r="A227" t="str">
        <f t="shared" si="146"/>
        <v>61 Caring personal service occupations</v>
      </c>
      <c r="B227" s="11">
        <v>5.9873320988665055</v>
      </c>
      <c r="C227" s="11">
        <v>4.2253085206078316</v>
      </c>
      <c r="D227" s="11">
        <f>C227-B227</f>
        <v>-1.762023578258674</v>
      </c>
      <c r="E227" s="11">
        <v>2.6679845979612526</v>
      </c>
      <c r="F227" s="11">
        <f>SUM(D227:E227)</f>
        <v>0.9059610197025787</v>
      </c>
      <c r="G227" s="200">
        <f t="shared" si="150"/>
        <v>2.4872817001071468E-2</v>
      </c>
    </row>
    <row r="228" spans="1:7" x14ac:dyDescent="0.2">
      <c r="A228" t="str">
        <f t="shared" si="146"/>
        <v>62 Leisure, travel and related personal service occupations</v>
      </c>
      <c r="B228" s="11">
        <v>1.8898118376794486</v>
      </c>
      <c r="C228" s="11">
        <v>1.3820072681058257</v>
      </c>
      <c r="D228" s="11">
        <f t="shared" ref="D228:D234" si="155">C228-B228</f>
        <v>-0.50780456957362285</v>
      </c>
      <c r="E228" s="11">
        <v>0.81791267667290013</v>
      </c>
      <c r="F228" s="11">
        <f t="shared" ref="F228:F229" si="156">SUM(D228:E228)</f>
        <v>0.31010810709927727</v>
      </c>
      <c r="G228" s="200">
        <f t="shared" si="150"/>
        <v>2.4265144711534514E-2</v>
      </c>
    </row>
    <row r="229" spans="1:7" x14ac:dyDescent="0.2">
      <c r="A229" t="str">
        <f t="shared" si="146"/>
        <v>63 Community and civil enforcement occupations</v>
      </c>
      <c r="B229" s="11">
        <v>9.0850095199789871E-2</v>
      </c>
      <c r="C229" s="11">
        <v>5.1808019803126208E-2</v>
      </c>
      <c r="D229" s="11">
        <f t="shared" si="155"/>
        <v>-3.9042075396663663E-2</v>
      </c>
      <c r="E229" s="11">
        <v>2.6605019451172749E-2</v>
      </c>
      <c r="F229" s="11">
        <f t="shared" si="156"/>
        <v>-1.2437055945490914E-2</v>
      </c>
      <c r="G229" s="200">
        <f t="shared" si="150"/>
        <v>1.7270467032880044E-2</v>
      </c>
    </row>
    <row r="230" spans="1:7" x14ac:dyDescent="0.2">
      <c r="A230" t="str">
        <f t="shared" si="146"/>
        <v>71 Sales occupations</v>
      </c>
      <c r="B230" s="11">
        <v>6.6468426869286965</v>
      </c>
      <c r="C230" s="11">
        <v>4.1960090613072962</v>
      </c>
      <c r="D230" s="11">
        <f t="shared" si="155"/>
        <v>-2.4508336256214003</v>
      </c>
      <c r="E230" s="11">
        <v>2.5222189163661861</v>
      </c>
      <c r="F230" s="11">
        <f t="shared" ref="F230:F231" si="157">SUM(D230:E230)</f>
        <v>7.1385290744785834E-2</v>
      </c>
      <c r="G230" s="200">
        <f t="shared" si="150"/>
        <v>2.1677821889861004E-2</v>
      </c>
    </row>
    <row r="231" spans="1:7" x14ac:dyDescent="0.2">
      <c r="A231" t="str">
        <f t="shared" si="146"/>
        <v>72 Customer service occupations</v>
      </c>
      <c r="B231" s="11">
        <v>1.6193686752495839</v>
      </c>
      <c r="C231" s="11">
        <v>1.6785275688911618</v>
      </c>
      <c r="D231" s="11">
        <f t="shared" si="155"/>
        <v>5.9158893641577892E-2</v>
      </c>
      <c r="E231" s="11">
        <v>0.85861021912496416</v>
      </c>
      <c r="F231" s="11">
        <f t="shared" si="157"/>
        <v>0.91776911276654205</v>
      </c>
      <c r="G231" s="200">
        <f t="shared" si="150"/>
        <v>2.8766446701417037E-2</v>
      </c>
    </row>
    <row r="232" spans="1:7" x14ac:dyDescent="0.2">
      <c r="A232" t="str">
        <f t="shared" si="146"/>
        <v>81 Process, plant and machine operatives</v>
      </c>
      <c r="B232" s="11">
        <v>2.3553348065092772</v>
      </c>
      <c r="C232" s="11">
        <v>2.5484139534013637</v>
      </c>
      <c r="D232" s="11">
        <f t="shared" si="155"/>
        <v>0.1930791468920865</v>
      </c>
      <c r="E232" s="11">
        <v>1.0918913058896154</v>
      </c>
      <c r="F232" s="11">
        <f t="shared" ref="F232:F233" si="158">SUM(D232:E232)</f>
        <v>1.2849704527817019</v>
      </c>
      <c r="G232" s="200">
        <f t="shared" si="150"/>
        <v>2.5717601268933743E-2</v>
      </c>
    </row>
    <row r="233" spans="1:7" x14ac:dyDescent="0.2">
      <c r="A233" t="str">
        <f t="shared" si="146"/>
        <v>82 Transport and mobile machine drivers and operatives</v>
      </c>
      <c r="B233" s="11">
        <v>3.4833513454817799</v>
      </c>
      <c r="C233" s="11">
        <v>3.5052249751740221</v>
      </c>
      <c r="D233" s="11">
        <f t="shared" si="155"/>
        <v>2.1873629692242158E-2</v>
      </c>
      <c r="E233" s="11">
        <v>2.0706269622082587</v>
      </c>
      <c r="F233" s="11">
        <f t="shared" si="158"/>
        <v>2.0925005919005009</v>
      </c>
      <c r="G233" s="200">
        <f t="shared" si="150"/>
        <v>3.1590007084363325E-2</v>
      </c>
    </row>
    <row r="234" spans="1:7" x14ac:dyDescent="0.2">
      <c r="A234" t="str">
        <f t="shared" si="146"/>
        <v>91 Elementary trades and related occupations</v>
      </c>
      <c r="B234" s="11">
        <v>1.2780647884965735</v>
      </c>
      <c r="C234" s="11">
        <v>0.86309616968898073</v>
      </c>
      <c r="D234" s="11">
        <f t="shared" si="155"/>
        <v>-0.41496861880759273</v>
      </c>
      <c r="E234" s="11">
        <v>0.41001918317965685</v>
      </c>
      <c r="F234" s="11">
        <f t="shared" ref="F234" si="159">SUM(D234:E234)</f>
        <v>-4.949435627935872E-3</v>
      </c>
      <c r="G234" s="200">
        <f t="shared" si="150"/>
        <v>1.8722922507914852E-2</v>
      </c>
    </row>
    <row r="235" spans="1:7" x14ac:dyDescent="0.2">
      <c r="A235" t="str">
        <f t="shared" si="146"/>
        <v>92 Elementary administration and service occupations</v>
      </c>
      <c r="B235" s="11">
        <v>9.2158859854803374</v>
      </c>
      <c r="C235" s="11">
        <v>7.6576413868683328</v>
      </c>
      <c r="D235" s="11">
        <f t="shared" ref="D235" si="160">C235-B235</f>
        <v>-1.5582445986120046</v>
      </c>
      <c r="E235" s="11">
        <v>4.3035330174181956</v>
      </c>
      <c r="F235" s="11">
        <f t="shared" ref="F235" si="161">SUM(D235:E235)</f>
        <v>2.745288418806191</v>
      </c>
      <c r="G235" s="200">
        <f t="shared" ref="G235:G236" si="162">IF(B235&gt;0,(1+(E235/B235))^(1/($C$6-$B$6))-1,0)</f>
        <v>2.5875667469174468E-2</v>
      </c>
    </row>
    <row r="236" spans="1:7" x14ac:dyDescent="0.2">
      <c r="A236" t="str">
        <f t="shared" si="146"/>
        <v>All occupations</v>
      </c>
      <c r="B236" s="11">
        <f>SUM(B210:B235)</f>
        <v>71.721403562805136</v>
      </c>
      <c r="C236" s="11">
        <f t="shared" ref="C236:F236" si="163">SUM(C210:C235)</f>
        <v>50.807715620516419</v>
      </c>
      <c r="D236" s="11">
        <f t="shared" si="163"/>
        <v>-20.913687942288739</v>
      </c>
      <c r="E236" s="11">
        <f t="shared" si="163"/>
        <v>28.743983825461846</v>
      </c>
      <c r="F236" s="11">
        <f t="shared" si="163"/>
        <v>7.8302958831731146</v>
      </c>
      <c r="G236" s="200">
        <f t="shared" si="162"/>
        <v>2.272258235541802E-2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2.9509875309885976</v>
      </c>
      <c r="C239" s="11">
        <v>2.2046796896446121</v>
      </c>
      <c r="D239" s="11">
        <f>C239-B239</f>
        <v>-0.74630784134398542</v>
      </c>
      <c r="E239" s="11">
        <v>0.95862493228941481</v>
      </c>
      <c r="F239" s="11">
        <f>SUM(D239:E239)</f>
        <v>0.21231709094542939</v>
      </c>
      <c r="G239" s="200">
        <f>IF(B239&gt;0,(1+(E239/B239))^(1/($C$6-$B$6))-1,0)</f>
        <v>1.8930171723736011E-2</v>
      </c>
    </row>
    <row r="240" spans="1:7" x14ac:dyDescent="0.2">
      <c r="A240" t="str">
        <f t="shared" si="165"/>
        <v>12 Other managers and proprietors</v>
      </c>
      <c r="B240" s="11">
        <v>1.9456029882740697</v>
      </c>
      <c r="C240" s="11">
        <v>1.8019517093386452</v>
      </c>
      <c r="D240" s="11">
        <f t="shared" ref="D240:D255" si="166">C240-B240</f>
        <v>-0.14365127893542451</v>
      </c>
      <c r="E240" s="11">
        <v>0.85917022158166223</v>
      </c>
      <c r="F240" s="11">
        <f t="shared" ref="F240:F247" si="167">SUM(D240:E240)</f>
        <v>0.71551894264623772</v>
      </c>
      <c r="G240" s="200">
        <f t="shared" ref="G240:G242" si="168">IF(B240&gt;0,(1+(E240/B240))^(1/($C$6-$B$6))-1,0)</f>
        <v>2.4683087981770768E-2</v>
      </c>
    </row>
    <row r="241" spans="1:7" x14ac:dyDescent="0.2">
      <c r="A241" t="str">
        <f t="shared" si="165"/>
        <v>21 Science, research, engineering and technology professionals</v>
      </c>
      <c r="B241" s="11">
        <v>1.4290862571661256</v>
      </c>
      <c r="C241" s="11">
        <v>0.94749064273651096</v>
      </c>
      <c r="D241" s="11">
        <f t="shared" si="166"/>
        <v>-0.48159561442961463</v>
      </c>
      <c r="E241" s="11">
        <v>0.32476207592365514</v>
      </c>
      <c r="F241" s="11">
        <f t="shared" si="167"/>
        <v>-0.15683353850595949</v>
      </c>
      <c r="G241" s="200">
        <f t="shared" si="168"/>
        <v>1.3745422273747199E-2</v>
      </c>
    </row>
    <row r="242" spans="1:7" x14ac:dyDescent="0.2">
      <c r="A242" t="str">
        <f t="shared" si="165"/>
        <v>22 Health professionals</v>
      </c>
      <c r="B242" s="11">
        <v>0.69180856760451015</v>
      </c>
      <c r="C242" s="11">
        <v>0.47561038833079622</v>
      </c>
      <c r="D242" s="11">
        <f t="shared" si="166"/>
        <v>-0.21619817927371393</v>
      </c>
      <c r="E242" s="11">
        <v>0.22549650813558791</v>
      </c>
      <c r="F242" s="11">
        <f t="shared" si="167"/>
        <v>9.2983288618739834E-3</v>
      </c>
      <c r="G242" s="200">
        <f t="shared" si="168"/>
        <v>1.8986719887678083E-2</v>
      </c>
    </row>
    <row r="243" spans="1:7" x14ac:dyDescent="0.2">
      <c r="A243" t="str">
        <f t="shared" si="165"/>
        <v>23 Teaching and other educational professionals</v>
      </c>
      <c r="B243" s="11">
        <v>0.51212607591208292</v>
      </c>
      <c r="C243" s="11">
        <v>0.41308898654585913</v>
      </c>
      <c r="D243" s="11">
        <f t="shared" si="166"/>
        <v>-9.9037089366223796E-2</v>
      </c>
      <c r="E243" s="11">
        <v>0.18239310374382245</v>
      </c>
      <c r="F243" s="11">
        <f t="shared" si="167"/>
        <v>8.3356014377598653E-2</v>
      </c>
      <c r="G243" s="200">
        <f>IF(B243&gt;0,(1+(E243/B243))^(1/($C$6-$B$6))-1,0)</f>
        <v>2.0517579457837609E-2</v>
      </c>
    </row>
    <row r="244" spans="1:7" x14ac:dyDescent="0.2">
      <c r="A244" t="str">
        <f t="shared" si="165"/>
        <v>24 Business, media and public service professionals</v>
      </c>
      <c r="B244" s="11">
        <v>1.5382322952738501</v>
      </c>
      <c r="C244" s="11">
        <v>1.093983951983776</v>
      </c>
      <c r="D244" s="11">
        <f t="shared" si="166"/>
        <v>-0.44424834329007412</v>
      </c>
      <c r="E244" s="11">
        <v>0.45788576070930664</v>
      </c>
      <c r="F244" s="11">
        <f t="shared" si="167"/>
        <v>1.3637417419232523E-2</v>
      </c>
      <c r="G244" s="200">
        <f t="shared" ref="G244:G263" si="169">IF(B244&gt;0,(1+(E244/B244))^(1/($C$6-$B$6))-1,0)</f>
        <v>1.7523121287431165E-2</v>
      </c>
    </row>
    <row r="245" spans="1:7" x14ac:dyDescent="0.2">
      <c r="A245" t="str">
        <f t="shared" si="165"/>
        <v>31 Science, engineering and technology associate professionals</v>
      </c>
      <c r="B245" s="11">
        <v>0.8890359143482538</v>
      </c>
      <c r="C245" s="11">
        <v>0.62373279399428216</v>
      </c>
      <c r="D245" s="11">
        <f t="shared" si="166"/>
        <v>-0.26530312035397163</v>
      </c>
      <c r="E245" s="11">
        <v>0.22906010106317901</v>
      </c>
      <c r="F245" s="11">
        <f t="shared" si="167"/>
        <v>-3.6243019290792627E-2</v>
      </c>
      <c r="G245" s="200">
        <f>IF(B245&gt;0,(1+(E245/B245))^(1/($C$6-$B$6))-1,0)</f>
        <v>1.5400375371503516E-2</v>
      </c>
    </row>
    <row r="246" spans="1:7" x14ac:dyDescent="0.2">
      <c r="A246" t="str">
        <f t="shared" si="165"/>
        <v>32 Health and social care associate professionals</v>
      </c>
      <c r="B246" s="11">
        <v>0.33389296486245146</v>
      </c>
      <c r="C246" s="11">
        <v>0.20967308391849127</v>
      </c>
      <c r="D246" s="11">
        <f t="shared" si="166"/>
        <v>-0.12421988094396019</v>
      </c>
      <c r="E246" s="11">
        <v>0.10146362014978694</v>
      </c>
      <c r="F246" s="11">
        <f t="shared" si="167"/>
        <v>-2.2756260794173255E-2</v>
      </c>
      <c r="G246" s="200">
        <f t="shared" si="169"/>
        <v>1.7847052368491712E-2</v>
      </c>
    </row>
    <row r="247" spans="1:7" x14ac:dyDescent="0.2">
      <c r="A247" t="str">
        <f t="shared" si="165"/>
        <v>33 Protective service occupations</v>
      </c>
      <c r="B247" s="11">
        <v>0.42708918618388642</v>
      </c>
      <c r="C247" s="11">
        <v>0.48801027750160786</v>
      </c>
      <c r="D247" s="11">
        <f t="shared" si="166"/>
        <v>6.0921091317721443E-2</v>
      </c>
      <c r="E247" s="11">
        <v>0.14804279808394655</v>
      </c>
      <c r="F247" s="11">
        <f t="shared" si="167"/>
        <v>0.20896388940166799</v>
      </c>
      <c r="G247" s="200">
        <f t="shared" si="169"/>
        <v>2.0038576076253145E-2</v>
      </c>
    </row>
    <row r="248" spans="1:7" x14ac:dyDescent="0.2">
      <c r="A248" t="str">
        <f t="shared" si="165"/>
        <v>34 Culture, media and sports occupations</v>
      </c>
      <c r="B248" s="11">
        <v>0.53571430557856736</v>
      </c>
      <c r="C248" s="11">
        <v>0.35296783074661603</v>
      </c>
      <c r="D248" s="11">
        <f t="shared" si="166"/>
        <v>-0.18274647483195133</v>
      </c>
      <c r="E248" s="11">
        <v>0.14631079290323193</v>
      </c>
      <c r="F248" s="11">
        <f t="shared" ref="F248:F249" si="170">SUM(D248:E248)</f>
        <v>-3.6435681928719404E-2</v>
      </c>
      <c r="G248" s="200">
        <f t="shared" si="169"/>
        <v>1.6227962740611446E-2</v>
      </c>
    </row>
    <row r="249" spans="1:7" x14ac:dyDescent="0.2">
      <c r="A249" t="str">
        <f t="shared" si="165"/>
        <v>35 Business and public service associate professionals</v>
      </c>
      <c r="B249" s="11">
        <v>2.2067365143755038</v>
      </c>
      <c r="C249" s="11">
        <v>1.231603261654731</v>
      </c>
      <c r="D249" s="11">
        <f t="shared" si="166"/>
        <v>-0.97513325272077278</v>
      </c>
      <c r="E249" s="11">
        <v>0.5143606200566222</v>
      </c>
      <c r="F249" s="11">
        <f t="shared" si="170"/>
        <v>-0.46077263266415058</v>
      </c>
      <c r="G249" s="200">
        <f t="shared" si="169"/>
        <v>1.4066036931251746E-2</v>
      </c>
    </row>
    <row r="250" spans="1:7" x14ac:dyDescent="0.2">
      <c r="A250" t="str">
        <f t="shared" si="165"/>
        <v>41 Administrative occupations</v>
      </c>
      <c r="B250" s="11">
        <v>4.032571669204553</v>
      </c>
      <c r="C250" s="11">
        <v>0.87043961009826842</v>
      </c>
      <c r="D250" s="11">
        <f t="shared" si="166"/>
        <v>-3.1621320591062845</v>
      </c>
      <c r="E250" s="11">
        <v>0.708763319043898</v>
      </c>
      <c r="F250" s="11">
        <f t="shared" ref="F250:F253" si="171">SUM(D250:E250)</f>
        <v>-2.4533687400623867</v>
      </c>
      <c r="G250" s="200">
        <f t="shared" si="169"/>
        <v>1.0852764288663552E-2</v>
      </c>
    </row>
    <row r="251" spans="1:7" x14ac:dyDescent="0.2">
      <c r="A251" t="str">
        <f t="shared" si="165"/>
        <v>42 Secretarial and related occupations</v>
      </c>
      <c r="B251" s="11">
        <v>1.5019145964544605</v>
      </c>
      <c r="C251" s="11">
        <v>0.27849440357238803</v>
      </c>
      <c r="D251" s="11">
        <f t="shared" si="166"/>
        <v>-1.2234201928820725</v>
      </c>
      <c r="E251" s="11">
        <v>0.28456742780056982</v>
      </c>
      <c r="F251" s="11">
        <f t="shared" si="171"/>
        <v>-0.93885276508150262</v>
      </c>
      <c r="G251" s="200">
        <f t="shared" si="169"/>
        <v>1.1634334785330713E-2</v>
      </c>
    </row>
    <row r="252" spans="1:7" x14ac:dyDescent="0.2">
      <c r="A252" t="str">
        <f t="shared" si="165"/>
        <v>51 Skilled agricultural and related trades</v>
      </c>
      <c r="B252" s="11">
        <v>1.0256492267773925</v>
      </c>
      <c r="C252" s="11">
        <v>1.0201146614477166</v>
      </c>
      <c r="D252" s="11">
        <f t="shared" si="166"/>
        <v>-5.534565329675889E-3</v>
      </c>
      <c r="E252" s="11">
        <v>0.39922591901370874</v>
      </c>
      <c r="F252" s="11">
        <f t="shared" si="171"/>
        <v>0.39369135368403285</v>
      </c>
      <c r="G252" s="200">
        <f t="shared" si="169"/>
        <v>2.2159172685774386E-2</v>
      </c>
    </row>
    <row r="253" spans="1:7" x14ac:dyDescent="0.2">
      <c r="A253" t="str">
        <f t="shared" si="165"/>
        <v>52 Skilled metal, electrical and electronic trades</v>
      </c>
      <c r="B253" s="11">
        <v>1.6488053167064827</v>
      </c>
      <c r="C253" s="11">
        <v>0.83400964803276545</v>
      </c>
      <c r="D253" s="11">
        <f t="shared" si="166"/>
        <v>-0.81479566867371722</v>
      </c>
      <c r="E253" s="11">
        <v>0.44534708738149581</v>
      </c>
      <c r="F253" s="11">
        <f t="shared" si="171"/>
        <v>-0.36944858129222141</v>
      </c>
      <c r="G253" s="200">
        <f t="shared" si="169"/>
        <v>1.6067578344327371E-2</v>
      </c>
    </row>
    <row r="254" spans="1:7" x14ac:dyDescent="0.2">
      <c r="A254" t="str">
        <f t="shared" si="165"/>
        <v>53 Skilled construction and building trades</v>
      </c>
      <c r="B254" s="11">
        <v>1.7967831995782242</v>
      </c>
      <c r="C254" s="11">
        <v>1.9227968669066506</v>
      </c>
      <c r="D254" s="11">
        <f t="shared" si="166"/>
        <v>0.12601366732842645</v>
      </c>
      <c r="E254" s="11">
        <v>0.70002998905328684</v>
      </c>
      <c r="F254" s="11">
        <f t="shared" ref="F254" si="172">SUM(D254:E254)</f>
        <v>0.82604365638171329</v>
      </c>
      <c r="G254" s="200">
        <f t="shared" si="169"/>
        <v>2.2176811937152374E-2</v>
      </c>
    </row>
    <row r="255" spans="1:7" x14ac:dyDescent="0.2">
      <c r="A255" t="str">
        <f t="shared" si="165"/>
        <v>54 Textiles, printing and other skilled trades</v>
      </c>
      <c r="B255" s="11">
        <v>1.4078929279603924</v>
      </c>
      <c r="C255" s="11">
        <v>0.97286529921964959</v>
      </c>
      <c r="D255" s="11">
        <f t="shared" si="166"/>
        <v>-0.43502762874074286</v>
      </c>
      <c r="E255" s="11">
        <v>0.42846477418294054</v>
      </c>
      <c r="F255" s="11">
        <f t="shared" ref="F255" si="173">SUM(D255:E255)</f>
        <v>-6.5628545578023112E-3</v>
      </c>
      <c r="G255" s="200">
        <f t="shared" si="169"/>
        <v>1.7870458839432501E-2</v>
      </c>
    </row>
    <row r="256" spans="1:7" x14ac:dyDescent="0.2">
      <c r="A256" t="str">
        <f t="shared" si="165"/>
        <v>61 Caring personal service occupations</v>
      </c>
      <c r="B256" s="11">
        <v>1.1099759793025294</v>
      </c>
      <c r="C256" s="11">
        <v>0.79905276497053446</v>
      </c>
      <c r="D256" s="11">
        <f>C256-B256</f>
        <v>-0.31092321433199499</v>
      </c>
      <c r="E256" s="11">
        <v>0.25404258830092885</v>
      </c>
      <c r="F256" s="11">
        <f>SUM(D256:E256)</f>
        <v>-5.6880626031066139E-2</v>
      </c>
      <c r="G256" s="200">
        <f t="shared" si="169"/>
        <v>1.3834611133263675E-2</v>
      </c>
    </row>
    <row r="257" spans="1:7" x14ac:dyDescent="0.2">
      <c r="A257" t="str">
        <f t="shared" si="165"/>
        <v>62 Leisure, travel and related personal service occupations</v>
      </c>
      <c r="B257" s="11">
        <v>1.4238903212484777</v>
      </c>
      <c r="C257" s="11">
        <v>1.5510747986156428</v>
      </c>
      <c r="D257" s="11">
        <f t="shared" ref="D257:D263" si="174">C257-B257</f>
        <v>0.12718447736716509</v>
      </c>
      <c r="E257" s="11">
        <v>0.60252838233313277</v>
      </c>
      <c r="F257" s="11">
        <f t="shared" ref="F257:F258" si="175">SUM(D257:E257)</f>
        <v>0.72971285970029787</v>
      </c>
      <c r="G257" s="200">
        <f t="shared" si="169"/>
        <v>2.3804049858423326E-2</v>
      </c>
    </row>
    <row r="258" spans="1:7" x14ac:dyDescent="0.2">
      <c r="A258" t="str">
        <f t="shared" si="165"/>
        <v>63 Community and civil enforcement occupations</v>
      </c>
      <c r="B258" s="11">
        <v>8.3272161826710767E-2</v>
      </c>
      <c r="C258" s="11">
        <v>6.8688147347140557E-2</v>
      </c>
      <c r="D258" s="11">
        <f t="shared" si="174"/>
        <v>-1.4584014479570209E-2</v>
      </c>
      <c r="E258" s="11">
        <v>2.4511081796421731E-2</v>
      </c>
      <c r="F258" s="11">
        <f t="shared" si="175"/>
        <v>9.9270673168515219E-3</v>
      </c>
      <c r="G258" s="200">
        <f t="shared" si="169"/>
        <v>1.7349307900124789E-2</v>
      </c>
    </row>
    <row r="259" spans="1:7" x14ac:dyDescent="0.2">
      <c r="A259" t="str">
        <f t="shared" si="165"/>
        <v>71 Sales occupations</v>
      </c>
      <c r="B259" s="11">
        <v>5.0000304327404193</v>
      </c>
      <c r="C259" s="11">
        <v>1.472680487933403</v>
      </c>
      <c r="D259" s="11">
        <f t="shared" si="174"/>
        <v>-3.5273499448070162</v>
      </c>
      <c r="E259" s="11">
        <v>1.1207418523517678</v>
      </c>
      <c r="F259" s="11">
        <f t="shared" ref="F259:F260" si="176">SUM(D259:E259)</f>
        <v>-2.4066080924552482</v>
      </c>
      <c r="G259" s="200">
        <f t="shared" si="169"/>
        <v>1.3574256887212144E-2</v>
      </c>
    </row>
    <row r="260" spans="1:7" x14ac:dyDescent="0.2">
      <c r="A260" t="str">
        <f t="shared" si="165"/>
        <v>72 Customer service occupations</v>
      </c>
      <c r="B260" s="11">
        <v>0.76536528054372222</v>
      </c>
      <c r="C260" s="11">
        <v>0.62733474294907421</v>
      </c>
      <c r="D260" s="11">
        <f t="shared" si="174"/>
        <v>-0.13803053759464801</v>
      </c>
      <c r="E260" s="11">
        <v>0.21788355519464997</v>
      </c>
      <c r="F260" s="11">
        <f t="shared" si="176"/>
        <v>7.9853017600001963E-2</v>
      </c>
      <c r="G260" s="200">
        <f t="shared" si="169"/>
        <v>1.6840835714629687E-2</v>
      </c>
    </row>
    <row r="261" spans="1:7" x14ac:dyDescent="0.2">
      <c r="A261" t="str">
        <f t="shared" si="165"/>
        <v>81 Process, plant and machine operatives</v>
      </c>
      <c r="B261" s="11">
        <v>1.926270116512135</v>
      </c>
      <c r="C261" s="11">
        <v>0.79402711655014546</v>
      </c>
      <c r="D261" s="11">
        <f t="shared" si="174"/>
        <v>-1.1322429999619894</v>
      </c>
      <c r="E261" s="11">
        <v>0.52051761954463649</v>
      </c>
      <c r="F261" s="11">
        <f t="shared" ref="F261:F262" si="177">SUM(D261:E261)</f>
        <v>-0.61172538041735292</v>
      </c>
      <c r="G261" s="200">
        <f t="shared" si="169"/>
        <v>1.6073848804060376E-2</v>
      </c>
    </row>
    <row r="262" spans="1:7" x14ac:dyDescent="0.2">
      <c r="A262" t="str">
        <f t="shared" si="165"/>
        <v>82 Transport and mobile machine drivers and operatives</v>
      </c>
      <c r="B262" s="11">
        <v>2.7185649370346252</v>
      </c>
      <c r="C262" s="11">
        <v>2.1619213693692627</v>
      </c>
      <c r="D262" s="11">
        <f t="shared" si="174"/>
        <v>-0.55664356766536249</v>
      </c>
      <c r="E262" s="11">
        <v>1.0492899203423964</v>
      </c>
      <c r="F262" s="11">
        <f t="shared" si="177"/>
        <v>0.49264635267703394</v>
      </c>
      <c r="G262" s="200">
        <f t="shared" si="169"/>
        <v>2.1998590665953222E-2</v>
      </c>
    </row>
    <row r="263" spans="1:7" x14ac:dyDescent="0.2">
      <c r="A263" t="str">
        <f t="shared" si="165"/>
        <v>91 Elementary trades and related occupations</v>
      </c>
      <c r="B263" s="11">
        <v>1.5780268879438974</v>
      </c>
      <c r="C263" s="11">
        <v>0.98441702305984358</v>
      </c>
      <c r="D263" s="11">
        <f t="shared" si="174"/>
        <v>-0.59360986488405387</v>
      </c>
      <c r="E263" s="11">
        <v>0.40816939690271059</v>
      </c>
      <c r="F263" s="11">
        <f t="shared" ref="F263" si="178">SUM(D263:E263)</f>
        <v>-0.18544046798134328</v>
      </c>
      <c r="G263" s="200">
        <f t="shared" si="169"/>
        <v>1.5454615130168436E-2</v>
      </c>
    </row>
    <row r="264" spans="1:7" x14ac:dyDescent="0.2">
      <c r="A264" t="str">
        <f t="shared" si="165"/>
        <v>92 Elementary administration and service occupations</v>
      </c>
      <c r="B264" s="11">
        <v>8.6254424015898739</v>
      </c>
      <c r="C264" s="11">
        <v>6.6181148009721928</v>
      </c>
      <c r="D264" s="11">
        <f t="shared" ref="D264" si="179">C264-B264</f>
        <v>-2.007327600617681</v>
      </c>
      <c r="E264" s="11">
        <v>2.8730285851669075</v>
      </c>
      <c r="F264" s="11">
        <f>SUM(D264:E264)</f>
        <v>0.8657009845492265</v>
      </c>
      <c r="G264" s="200">
        <f t="shared" ref="G264:G265" si="180">IF(B264&gt;0,(1+(E264/B264))^(1/($C$6-$B$6))-1,0)</f>
        <v>1.935137784960661E-2</v>
      </c>
    </row>
    <row r="265" spans="1:7" x14ac:dyDescent="0.2">
      <c r="A265" t="str">
        <f t="shared" si="165"/>
        <v>All occupations</v>
      </c>
      <c r="B265" s="11">
        <f>SUM(B239:B264)</f>
        <v>48.104768055991798</v>
      </c>
      <c r="C265" s="11">
        <f t="shared" ref="C265:F265" si="181">SUM(C239:C264)</f>
        <v>30.818824357440604</v>
      </c>
      <c r="D265" s="11">
        <f t="shared" si="181"/>
        <v>-17.28594369855119</v>
      </c>
      <c r="E265" s="11">
        <f t="shared" si="181"/>
        <v>14.184682033049668</v>
      </c>
      <c r="F265" s="11">
        <f t="shared" si="181"/>
        <v>-3.1012616655015206</v>
      </c>
      <c r="G265" s="200">
        <f t="shared" si="180"/>
        <v>1.737663192715666E-2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0.55298772781268013</v>
      </c>
      <c r="C268" s="11">
        <v>0.34928511141502716</v>
      </c>
      <c r="D268" s="11">
        <f>C268-B268</f>
        <v>-0.20370261639765297</v>
      </c>
      <c r="E268" s="11">
        <v>0.14509333275924435</v>
      </c>
      <c r="F268" s="11">
        <f>SUM(D268:E268)</f>
        <v>-5.8609283638408616E-2</v>
      </c>
      <c r="G268" s="200">
        <f>IF(B268&gt;0,(1+(E268/B268))^(1/($C$6-$B$6))-1,0)</f>
        <v>1.5654563334098315E-2</v>
      </c>
    </row>
    <row r="269" spans="1:7" x14ac:dyDescent="0.2">
      <c r="A269" t="str">
        <f t="shared" si="183"/>
        <v>12 Other managers and proprietors</v>
      </c>
      <c r="B269" s="11">
        <v>0.45563039958668589</v>
      </c>
      <c r="C269" s="11">
        <v>0.45400574618270884</v>
      </c>
      <c r="D269" s="11">
        <f t="shared" ref="D269:D284" si="184">C269-B269</f>
        <v>-1.6246534039770499E-3</v>
      </c>
      <c r="E269" s="11">
        <v>0.1698009020694127</v>
      </c>
      <c r="F269" s="11">
        <f t="shared" ref="F269:F276" si="185">SUM(D269:E269)</f>
        <v>0.16817624866543565</v>
      </c>
      <c r="G269" s="200">
        <f t="shared" ref="G269:G271" si="186">IF(B269&gt;0,(1+(E269/B269))^(1/($C$6-$B$6))-1,0)</f>
        <v>2.1341850784832417E-2</v>
      </c>
    </row>
    <row r="270" spans="1:7" x14ac:dyDescent="0.2">
      <c r="A270" t="str">
        <f t="shared" si="183"/>
        <v>21 Science, research, engineering and technology professionals</v>
      </c>
      <c r="B270" s="11">
        <v>0.27604569442881938</v>
      </c>
      <c r="C270" s="11">
        <v>0.23653425771514053</v>
      </c>
      <c r="D270" s="11">
        <f t="shared" si="184"/>
        <v>-3.9511436713678849E-2</v>
      </c>
      <c r="E270" s="11">
        <v>7.3963648992579872E-2</v>
      </c>
      <c r="F270" s="11">
        <f t="shared" si="185"/>
        <v>3.4452212278901023E-2</v>
      </c>
      <c r="G270" s="200">
        <f t="shared" si="186"/>
        <v>1.595212725761308E-2</v>
      </c>
    </row>
    <row r="271" spans="1:7" x14ac:dyDescent="0.2">
      <c r="A271" t="str">
        <f t="shared" si="183"/>
        <v>22 Health professionals</v>
      </c>
      <c r="B271" s="11">
        <v>9.1345359407908444E-2</v>
      </c>
      <c r="C271" s="11">
        <v>0.18188610190423612</v>
      </c>
      <c r="D271" s="11">
        <f t="shared" si="184"/>
        <v>9.0540742496327681E-2</v>
      </c>
      <c r="E271" s="11">
        <v>7.0403309281228954E-2</v>
      </c>
      <c r="F271" s="11">
        <f t="shared" si="185"/>
        <v>0.16094405177755663</v>
      </c>
      <c r="G271" s="200">
        <f t="shared" si="186"/>
        <v>3.8827923954986243E-2</v>
      </c>
    </row>
    <row r="272" spans="1:7" x14ac:dyDescent="0.2">
      <c r="A272" t="str">
        <f t="shared" si="183"/>
        <v>23 Teaching and other educational professionals</v>
      </c>
      <c r="B272" s="11">
        <v>8.6512195929599855E-2</v>
      </c>
      <c r="C272" s="11">
        <v>6.9257292961583311E-2</v>
      </c>
      <c r="D272" s="11">
        <f t="shared" si="184"/>
        <v>-1.7254902968016544E-2</v>
      </c>
      <c r="E272" s="11">
        <v>3.4743798281733983E-2</v>
      </c>
      <c r="F272" s="11">
        <f t="shared" si="185"/>
        <v>1.7488895313717438E-2</v>
      </c>
      <c r="G272" s="200">
        <f>IF(B272&gt;0,(1+(E272/B272))^(1/($C$6-$B$6))-1,0)</f>
        <v>2.2763118596645482E-2</v>
      </c>
    </row>
    <row r="273" spans="1:7" x14ac:dyDescent="0.2">
      <c r="A273" t="str">
        <f t="shared" si="183"/>
        <v>24 Business, media and public service professionals</v>
      </c>
      <c r="B273" s="11">
        <v>0.29563509574096175</v>
      </c>
      <c r="C273" s="11">
        <v>0.23845767173304538</v>
      </c>
      <c r="D273" s="11">
        <f t="shared" si="184"/>
        <v>-5.7177424007916366E-2</v>
      </c>
      <c r="E273" s="11">
        <v>9.6205996758199616E-2</v>
      </c>
      <c r="F273" s="11">
        <f t="shared" si="185"/>
        <v>3.902857275028325E-2</v>
      </c>
      <c r="G273" s="200">
        <f t="shared" ref="G273" si="187">IF(B273&gt;0,(1+(E273/B273))^(1/($C$6-$B$6))-1,0)</f>
        <v>1.8959523308483828E-2</v>
      </c>
    </row>
    <row r="274" spans="1:7" x14ac:dyDescent="0.2">
      <c r="A274" t="str">
        <f t="shared" si="183"/>
        <v>31 Science, engineering and technology associate professionals</v>
      </c>
      <c r="B274" s="11">
        <v>0.14917705894514818</v>
      </c>
      <c r="C274" s="11">
        <v>0.1801122919614479</v>
      </c>
      <c r="D274" s="11">
        <f t="shared" si="184"/>
        <v>3.0935233016299718E-2</v>
      </c>
      <c r="E274" s="11">
        <v>6.3079412112934025E-2</v>
      </c>
      <c r="F274" s="11">
        <f t="shared" si="185"/>
        <v>9.4014645129233743E-2</v>
      </c>
      <c r="G274" s="200">
        <f>IF(B274&gt;0,(1+(E274/B274))^(1/($C$6-$B$6))-1,0)</f>
        <v>2.3789316462943244E-2</v>
      </c>
    </row>
    <row r="275" spans="1:7" x14ac:dyDescent="0.2">
      <c r="A275" t="str">
        <f t="shared" si="183"/>
        <v>32 Health and social care associate professionals</v>
      </c>
      <c r="B275" s="11">
        <v>4.6668407417177253E-2</v>
      </c>
      <c r="C275" s="11">
        <v>6.1610041715447601E-2</v>
      </c>
      <c r="D275" s="11">
        <f t="shared" si="184"/>
        <v>1.4941634298270348E-2</v>
      </c>
      <c r="E275" s="11">
        <v>2.4020823969380302E-2</v>
      </c>
      <c r="F275" s="11">
        <f t="shared" si="185"/>
        <v>3.896245826765065E-2</v>
      </c>
      <c r="G275" s="200">
        <f t="shared" ref="G275:G292" si="188">IF(B275&gt;0,(1+(E275/B275))^(1/($C$6-$B$6))-1,0)</f>
        <v>2.8068419553820112E-2</v>
      </c>
    </row>
    <row r="276" spans="1:7" x14ac:dyDescent="0.2">
      <c r="A276" t="str">
        <f t="shared" si="183"/>
        <v>33 Protective service occupations</v>
      </c>
      <c r="B276" s="11">
        <v>4.5697149391432795E-2</v>
      </c>
      <c r="C276" s="11">
        <v>3.1770501442329041E-2</v>
      </c>
      <c r="D276" s="11">
        <f t="shared" si="184"/>
        <v>-1.3926647949103754E-2</v>
      </c>
      <c r="E276" s="11">
        <v>7.3775121695186067E-3</v>
      </c>
      <c r="F276" s="11">
        <f t="shared" si="185"/>
        <v>-6.5491357795851475E-3</v>
      </c>
      <c r="G276" s="200">
        <f t="shared" si="188"/>
        <v>1.0027522791029142E-2</v>
      </c>
    </row>
    <row r="277" spans="1:7" x14ac:dyDescent="0.2">
      <c r="A277" t="str">
        <f t="shared" si="183"/>
        <v>34 Culture, media and sports occupations</v>
      </c>
      <c r="B277" s="11">
        <v>0.13441405249702909</v>
      </c>
      <c r="C277" s="11">
        <v>9.7135612726810053E-2</v>
      </c>
      <c r="D277" s="11">
        <f t="shared" si="184"/>
        <v>-3.7278439770219038E-2</v>
      </c>
      <c r="E277" s="11">
        <v>3.8836558653629602E-2</v>
      </c>
      <c r="F277" s="11">
        <f t="shared" ref="F277:F278" si="189">SUM(D277:E277)</f>
        <v>1.5581188834105641E-3</v>
      </c>
      <c r="G277" s="200">
        <f t="shared" si="188"/>
        <v>1.7064915808073566E-2</v>
      </c>
    </row>
    <row r="278" spans="1:7" x14ac:dyDescent="0.2">
      <c r="A278" t="str">
        <f t="shared" si="183"/>
        <v>35 Business and public service associate professionals</v>
      </c>
      <c r="B278" s="11">
        <v>0.37583265806343824</v>
      </c>
      <c r="C278" s="11">
        <v>0.1971912785276457</v>
      </c>
      <c r="D278" s="11">
        <f t="shared" si="184"/>
        <v>-0.17864137953579254</v>
      </c>
      <c r="E278" s="11">
        <v>8.4461809265636401E-2</v>
      </c>
      <c r="F278" s="11">
        <f t="shared" si="189"/>
        <v>-9.4179570270156138E-2</v>
      </c>
      <c r="G278" s="200">
        <f t="shared" si="188"/>
        <v>1.3606567790626745E-2</v>
      </c>
    </row>
    <row r="279" spans="1:7" x14ac:dyDescent="0.2">
      <c r="A279" t="str">
        <f t="shared" si="183"/>
        <v>41 Administrative occupations</v>
      </c>
      <c r="B279" s="11">
        <v>0.65281093633718357</v>
      </c>
      <c r="C279" s="11">
        <v>0.19394707671352468</v>
      </c>
      <c r="D279" s="11">
        <f t="shared" si="184"/>
        <v>-0.45886385962365889</v>
      </c>
      <c r="E279" s="11">
        <v>0.11620015436817584</v>
      </c>
      <c r="F279" s="11">
        <f t="shared" ref="F279:F282" si="190">SUM(D279:E279)</f>
        <v>-0.34266370525548306</v>
      </c>
      <c r="G279" s="200">
        <f t="shared" si="188"/>
        <v>1.0981042889315118E-2</v>
      </c>
    </row>
    <row r="280" spans="1:7" x14ac:dyDescent="0.2">
      <c r="A280" t="str">
        <f t="shared" si="183"/>
        <v>42 Secretarial and related occupations</v>
      </c>
      <c r="B280" s="11">
        <v>0.27927069047254538</v>
      </c>
      <c r="C280" s="11">
        <v>0.10164668675070858</v>
      </c>
      <c r="D280" s="11">
        <f t="shared" si="184"/>
        <v>-0.17762400372183679</v>
      </c>
      <c r="E280" s="11">
        <v>9.1637710268424363E-2</v>
      </c>
      <c r="F280" s="11">
        <f t="shared" si="190"/>
        <v>-8.5986293453412424E-2</v>
      </c>
      <c r="G280" s="200">
        <f t="shared" si="188"/>
        <v>1.9098324115225829E-2</v>
      </c>
    </row>
    <row r="281" spans="1:7" x14ac:dyDescent="0.2">
      <c r="A281" t="str">
        <f t="shared" si="183"/>
        <v>51 Skilled agricultural and related trades</v>
      </c>
      <c r="B281" s="11">
        <v>0.75188713226433224</v>
      </c>
      <c r="C281" s="11">
        <v>0.23420729665058954</v>
      </c>
      <c r="D281" s="11">
        <f t="shared" si="184"/>
        <v>-0.51767983561374264</v>
      </c>
      <c r="E281" s="11">
        <v>0.17317045933695344</v>
      </c>
      <c r="F281" s="11">
        <f t="shared" si="190"/>
        <v>-0.34450937627678924</v>
      </c>
      <c r="G281" s="200">
        <f t="shared" si="188"/>
        <v>1.3913894547530781E-2</v>
      </c>
    </row>
    <row r="282" spans="1:7" x14ac:dyDescent="0.2">
      <c r="A282" t="str">
        <f t="shared" si="183"/>
        <v>52 Skilled metal, electrical and electronic trades</v>
      </c>
      <c r="B282" s="11">
        <v>0.58114150401227571</v>
      </c>
      <c r="C282" s="11">
        <v>0.19273538053901831</v>
      </c>
      <c r="D282" s="11">
        <f t="shared" si="184"/>
        <v>-0.38840612347325743</v>
      </c>
      <c r="E282" s="11">
        <v>0.11415727687069986</v>
      </c>
      <c r="F282" s="11">
        <f t="shared" si="190"/>
        <v>-0.27424884660255755</v>
      </c>
      <c r="G282" s="200">
        <f t="shared" si="188"/>
        <v>1.2028256179386299E-2</v>
      </c>
    </row>
    <row r="283" spans="1:7" x14ac:dyDescent="0.2">
      <c r="A283" t="str">
        <f t="shared" si="183"/>
        <v>53 Skilled construction and building trades</v>
      </c>
      <c r="B283" s="11">
        <v>0.8485301457057236</v>
      </c>
      <c r="C283" s="11">
        <v>0.2021201332443481</v>
      </c>
      <c r="D283" s="11">
        <f t="shared" si="184"/>
        <v>-0.64641001246137553</v>
      </c>
      <c r="E283" s="11">
        <v>0.1405226685354842</v>
      </c>
      <c r="F283" s="11">
        <f t="shared" ref="F283" si="191">SUM(D283:E283)</f>
        <v>-0.5058873439258913</v>
      </c>
      <c r="G283" s="200">
        <f t="shared" si="188"/>
        <v>1.0268504240733556E-2</v>
      </c>
    </row>
    <row r="284" spans="1:7" x14ac:dyDescent="0.2">
      <c r="A284" t="str">
        <f t="shared" si="183"/>
        <v>54 Textiles, printing and other skilled trades</v>
      </c>
      <c r="B284" s="11">
        <v>0.48508813391883776</v>
      </c>
      <c r="C284" s="11">
        <v>0.16139393464373863</v>
      </c>
      <c r="D284" s="11">
        <f t="shared" si="184"/>
        <v>-0.32369419927509913</v>
      </c>
      <c r="E284" s="11">
        <v>8.5303672944927883E-2</v>
      </c>
      <c r="F284" s="11">
        <f t="shared" ref="F284" si="192">SUM(D284:E284)</f>
        <v>-0.23839052633017124</v>
      </c>
      <c r="G284" s="200">
        <f t="shared" si="188"/>
        <v>1.08580528090092E-2</v>
      </c>
    </row>
    <row r="285" spans="1:7" x14ac:dyDescent="0.2">
      <c r="A285" t="str">
        <f t="shared" si="183"/>
        <v>61 Caring personal service occupations</v>
      </c>
      <c r="B285" s="11">
        <v>0.20257947435021945</v>
      </c>
      <c r="C285" s="11">
        <v>0.23903494706994974</v>
      </c>
      <c r="D285" s="11">
        <f>C285-B285</f>
        <v>3.6455472719730292E-2</v>
      </c>
      <c r="E285" s="11">
        <v>7.4950838538753284E-2</v>
      </c>
      <c r="F285" s="11">
        <f>SUM(D285:E285)</f>
        <v>0.11140631125848358</v>
      </c>
      <c r="G285" s="200">
        <f t="shared" si="188"/>
        <v>2.120829160577431E-2</v>
      </c>
    </row>
    <row r="286" spans="1:7" x14ac:dyDescent="0.2">
      <c r="A286" t="str">
        <f t="shared" si="183"/>
        <v>62 Leisure, travel and related personal service occupations</v>
      </c>
      <c r="B286" s="11">
        <v>0.34340051929596965</v>
      </c>
      <c r="C286" s="11">
        <v>0.18738227594863871</v>
      </c>
      <c r="D286" s="11">
        <f t="shared" ref="D286:D292" si="193">C286-B286</f>
        <v>-0.15601824334733094</v>
      </c>
      <c r="E286" s="11">
        <v>8.6223245241952115E-2</v>
      </c>
      <c r="F286" s="11">
        <f t="shared" ref="F286:F287" si="194">SUM(D286:E286)</f>
        <v>-6.9794998105378828E-2</v>
      </c>
      <c r="G286" s="200">
        <f t="shared" si="188"/>
        <v>1.5046231691128398E-2</v>
      </c>
    </row>
    <row r="287" spans="1:7" x14ac:dyDescent="0.2">
      <c r="A287" t="str">
        <f t="shared" si="183"/>
        <v>63 Community and civil enforcement occupations</v>
      </c>
      <c r="B287" s="11">
        <v>2.0784992234624829E-2</v>
      </c>
      <c r="C287" s="11">
        <v>7.3293641891978628E-3</v>
      </c>
      <c r="D287" s="11">
        <f t="shared" si="193"/>
        <v>-1.3455628045426965E-2</v>
      </c>
      <c r="E287" s="11">
        <v>2.6461648662584021E-3</v>
      </c>
      <c r="F287" s="11">
        <f t="shared" si="194"/>
        <v>-1.0809463179168564E-2</v>
      </c>
      <c r="G287" s="200">
        <f t="shared" si="188"/>
        <v>8.0210266224438609E-3</v>
      </c>
    </row>
    <row r="288" spans="1:7" x14ac:dyDescent="0.2">
      <c r="A288" t="str">
        <f t="shared" si="183"/>
        <v>71 Sales occupations</v>
      </c>
      <c r="B288" s="11">
        <v>1.3923129595132318</v>
      </c>
      <c r="C288" s="11">
        <v>0.5528058373711644</v>
      </c>
      <c r="D288" s="11">
        <f t="shared" si="193"/>
        <v>-0.83950712214206735</v>
      </c>
      <c r="E288" s="11">
        <v>0.23704012140772557</v>
      </c>
      <c r="F288" s="11">
        <f t="shared" ref="F288:F289" si="195">SUM(D288:E288)</f>
        <v>-0.60246700073434178</v>
      </c>
      <c r="G288" s="200">
        <f t="shared" si="188"/>
        <v>1.0536231882314118E-2</v>
      </c>
    </row>
    <row r="289" spans="1:7" x14ac:dyDescent="0.2">
      <c r="A289" t="str">
        <f t="shared" si="183"/>
        <v>72 Customer service occupations</v>
      </c>
      <c r="B289" s="11">
        <v>0.20643062717358615</v>
      </c>
      <c r="C289" s="11">
        <v>0.31455726610312063</v>
      </c>
      <c r="D289" s="11">
        <f t="shared" si="193"/>
        <v>0.10812663892953447</v>
      </c>
      <c r="E289" s="11">
        <v>9.9174739921592051E-2</v>
      </c>
      <c r="F289" s="11">
        <f t="shared" si="195"/>
        <v>0.20730137885112654</v>
      </c>
      <c r="G289" s="200">
        <f t="shared" si="188"/>
        <v>2.6500400157260851E-2</v>
      </c>
    </row>
    <row r="290" spans="1:7" x14ac:dyDescent="0.2">
      <c r="A290" t="str">
        <f t="shared" si="183"/>
        <v>81 Process, plant and machine operatives</v>
      </c>
      <c r="B290" s="11">
        <v>0.69177559656664445</v>
      </c>
      <c r="C290" s="11">
        <v>0.219314426055778</v>
      </c>
      <c r="D290" s="11">
        <f t="shared" si="193"/>
        <v>-0.47246117051086645</v>
      </c>
      <c r="E290" s="11">
        <v>9.6907116691869841E-2</v>
      </c>
      <c r="F290" s="11">
        <f t="shared" ref="F290:F291" si="196">SUM(D290:E290)</f>
        <v>-0.37555405381899659</v>
      </c>
      <c r="G290" s="200">
        <f t="shared" si="188"/>
        <v>8.7784722028336759E-3</v>
      </c>
    </row>
    <row r="291" spans="1:7" x14ac:dyDescent="0.2">
      <c r="A291" t="str">
        <f t="shared" si="183"/>
        <v>82 Transport and mobile machine drivers and operatives</v>
      </c>
      <c r="B291" s="11">
        <v>1.2449302876555088</v>
      </c>
      <c r="C291" s="11">
        <v>0.54909151335687534</v>
      </c>
      <c r="D291" s="11">
        <f t="shared" si="193"/>
        <v>-0.6958387742986335</v>
      </c>
      <c r="E291" s="11">
        <v>0.35338096593803153</v>
      </c>
      <c r="F291" s="11">
        <f t="shared" si="196"/>
        <v>-0.34245780836060197</v>
      </c>
      <c r="G291" s="200">
        <f t="shared" si="188"/>
        <v>1.6797387332375235E-2</v>
      </c>
    </row>
    <row r="292" spans="1:7" x14ac:dyDescent="0.2">
      <c r="A292" t="str">
        <f t="shared" si="183"/>
        <v>91 Elementary trades and related occupations</v>
      </c>
      <c r="B292" s="11">
        <v>0.75757814838317228</v>
      </c>
      <c r="C292" s="11">
        <v>0.55136683775153583</v>
      </c>
      <c r="D292" s="11">
        <f t="shared" si="193"/>
        <v>-0.20621131063163645</v>
      </c>
      <c r="E292" s="11">
        <v>0.18477463979844588</v>
      </c>
      <c r="F292" s="11">
        <f t="shared" ref="F292" si="197">SUM(D292:E292)</f>
        <v>-2.1436670833190563E-2</v>
      </c>
      <c r="G292" s="200">
        <f t="shared" si="188"/>
        <v>1.4656570512810996E-2</v>
      </c>
    </row>
    <row r="293" spans="1:7" x14ac:dyDescent="0.2">
      <c r="A293" t="str">
        <f t="shared" si="183"/>
        <v>92 Elementary administration and service occupations</v>
      </c>
      <c r="B293" s="11">
        <v>2.360061584340241</v>
      </c>
      <c r="C293" s="11">
        <v>1.4875186076100564</v>
      </c>
      <c r="D293" s="11">
        <f t="shared" ref="D293" si="198">C293-B293</f>
        <v>-0.87254297673018466</v>
      </c>
      <c r="E293" s="11">
        <v>0.50110418971092563</v>
      </c>
      <c r="F293" s="11">
        <f t="shared" ref="F293" si="199">SUM(D293:E293)</f>
        <v>-0.37143878701925903</v>
      </c>
      <c r="G293" s="200">
        <f t="shared" ref="G293:G294" si="200">IF(B293&gt;0,(1+(E293/B293))^(1/($C$6-$B$6))-1,0)</f>
        <v>1.2918832394673618E-2</v>
      </c>
    </row>
    <row r="294" spans="1:7" x14ac:dyDescent="0.2">
      <c r="A294" s="24" t="str">
        <f t="shared" si="183"/>
        <v>All occupations</v>
      </c>
      <c r="B294" s="34">
        <f>SUM(B268:B293)</f>
        <v>13.328528531444981</v>
      </c>
      <c r="C294" s="34">
        <f t="shared" ref="C294:F294" si="201">SUM(C268:C293)</f>
        <v>7.2916974922836655</v>
      </c>
      <c r="D294" s="34">
        <f t="shared" si="201"/>
        <v>-6.0368310391613118</v>
      </c>
      <c r="E294" s="34">
        <f t="shared" si="201"/>
        <v>3.1651810687537179</v>
      </c>
      <c r="F294" s="34">
        <f t="shared" si="201"/>
        <v>-2.8716499704075931</v>
      </c>
      <c r="G294" s="234">
        <f t="shared" si="200"/>
        <v>1.4306189988161355E-2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Swindon and Wiltshire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-0.33085698224198268</v>
      </c>
      <c r="Q7" s="11">
        <f>'Occ T1'!J16</f>
        <v>17.161354191582561</v>
      </c>
    </row>
    <row r="8" spans="1:17" x14ac:dyDescent="0.2">
      <c r="O8" t="str">
        <f>name!E11</f>
        <v>Process, plant and machine operatives</v>
      </c>
      <c r="P8" s="11">
        <f>'Occ T1'!H15</f>
        <v>2.3602783133027927</v>
      </c>
      <c r="Q8" s="11">
        <f>'Occ T1'!J15</f>
        <v>12.431169496292952</v>
      </c>
    </row>
    <row r="9" spans="1:17" x14ac:dyDescent="0.2">
      <c r="O9" t="str">
        <f>name!E10</f>
        <v>Sales and customer service occupations</v>
      </c>
      <c r="P9" s="11">
        <f>'Occ T1'!H14</f>
        <v>-0.26426919665474458</v>
      </c>
      <c r="Q9" s="11">
        <f>'Occ T1'!J14</f>
        <v>15.208097031840651</v>
      </c>
    </row>
    <row r="10" spans="1:17" x14ac:dyDescent="0.2">
      <c r="O10" t="str">
        <f>name!E9</f>
        <v>Caring, leisure and other service occupations</v>
      </c>
      <c r="P10" s="11">
        <f>'Occ T1'!H13</f>
        <v>6.5480966100025455</v>
      </c>
      <c r="Q10" s="11">
        <f>'Occ T1'!J13</f>
        <v>26.986150678940007</v>
      </c>
    </row>
    <row r="11" spans="1:17" x14ac:dyDescent="0.2">
      <c r="O11" t="str">
        <f>name!E8</f>
        <v>Skilled trades occupations</v>
      </c>
      <c r="P11" s="11">
        <f>'Occ T1'!H12</f>
        <v>-0.11624209000535757</v>
      </c>
      <c r="Q11" s="11">
        <f>'Occ T1'!J12</f>
        <v>16.307305345271701</v>
      </c>
    </row>
    <row r="12" spans="1:17" x14ac:dyDescent="0.2">
      <c r="O12" t="str">
        <f>name!E7</f>
        <v>Administrative and secretarial occupations</v>
      </c>
      <c r="P12" s="11">
        <f>'Occ T1'!H11</f>
        <v>-5.0184936231860036</v>
      </c>
      <c r="Q12" s="11">
        <f>'Occ T1'!J11</f>
        <v>14.085884754495243</v>
      </c>
    </row>
    <row r="13" spans="1:17" x14ac:dyDescent="0.2">
      <c r="O13" t="str">
        <f>name!E6</f>
        <v>Associate professional occupations</v>
      </c>
      <c r="P13" s="11">
        <f>'Occ T1'!H10</f>
        <v>3.9886507181517814</v>
      </c>
      <c r="Q13" s="11">
        <f>'Occ T1'!J10</f>
        <v>27.963435718755363</v>
      </c>
    </row>
    <row r="14" spans="1:17" x14ac:dyDescent="0.2">
      <c r="O14" t="str">
        <f>name!E5</f>
        <v>Professional occupations</v>
      </c>
      <c r="P14" s="11">
        <f>'Occ T1'!H9</f>
        <v>19.552981017721365</v>
      </c>
      <c r="Q14" s="11">
        <f>'Occ T1'!J9</f>
        <v>64.061170998205228</v>
      </c>
    </row>
    <row r="15" spans="1:17" x14ac:dyDescent="0.2">
      <c r="O15" t="str">
        <f>name!E4</f>
        <v>Managers, directors and senior officials</v>
      </c>
      <c r="P15" s="11">
        <f>'Occ T1'!H8</f>
        <v>6.6878552329097545</v>
      </c>
      <c r="Q15" s="11">
        <f>'Occ T1'!J8</f>
        <v>32.096701381493098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Swindon and Wiltshire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0.72033729210759745</v>
      </c>
      <c r="Q37" s="11">
        <f>'Occ T2'!J8</f>
        <v>15.602716056286701</v>
      </c>
    </row>
    <row r="38" spans="1:17" x14ac:dyDescent="0.2">
      <c r="O38" s="10" t="str">
        <f>name!D5</f>
        <v>12 Other managers and proprietors</v>
      </c>
      <c r="P38" s="11">
        <f>'Occ T2'!H9</f>
        <v>5.9675179408021588</v>
      </c>
      <c r="Q38" s="11">
        <f>'Occ T2'!J9</f>
        <v>16.493985325206403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4.5674300018778276</v>
      </c>
      <c r="Q39" s="11">
        <f>'Occ T2'!J10</f>
        <v>14.355390791855811</v>
      </c>
    </row>
    <row r="40" spans="1:17" x14ac:dyDescent="0.2">
      <c r="O40" s="10" t="str">
        <f>name!D7</f>
        <v>22 Health professionals</v>
      </c>
      <c r="P40" s="11">
        <f>'Occ T2'!H11</f>
        <v>4.2384940654994487</v>
      </c>
      <c r="Q40" s="11">
        <f>'Occ T2'!J11</f>
        <v>14.040816684551531</v>
      </c>
    </row>
    <row r="41" spans="1:17" x14ac:dyDescent="0.2">
      <c r="O41" s="10" t="str">
        <f>name!D8</f>
        <v>23 Teaching and other educational professionals</v>
      </c>
      <c r="P41" s="11">
        <f>'Occ T2'!H12</f>
        <v>3.2285669599159377</v>
      </c>
      <c r="Q41" s="11">
        <f>'Occ T2'!J12</f>
        <v>13.164191745324995</v>
      </c>
    </row>
    <row r="42" spans="1:17" x14ac:dyDescent="0.2">
      <c r="O42" s="10" t="str">
        <f>name!D9</f>
        <v>24 Business, media and public service professionals</v>
      </c>
      <c r="P42" s="11">
        <f>'Occ T2'!H13</f>
        <v>7.5184899904281437</v>
      </c>
      <c r="Q42" s="11">
        <f>'Occ T2'!J13</f>
        <v>22.500771776472888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-0.34170628637165379</v>
      </c>
      <c r="Q43" s="11">
        <f>'Occ T2'!J14</f>
        <v>2.6416031649621607</v>
      </c>
    </row>
    <row r="44" spans="1:17" x14ac:dyDescent="0.2">
      <c r="O44" s="10" t="str">
        <f>name!D11</f>
        <v>32 Health and social care associate professionals</v>
      </c>
      <c r="P44" s="11">
        <f>'Occ T2'!H15</f>
        <v>1.1587008050440408</v>
      </c>
      <c r="Q44" s="11">
        <f>'Occ T2'!J15</f>
        <v>5.4435100824983875</v>
      </c>
    </row>
    <row r="45" spans="1:17" x14ac:dyDescent="0.2">
      <c r="O45" s="10" t="str">
        <f>name!D12</f>
        <v>33 Protective service occupations</v>
      </c>
      <c r="P45" s="11">
        <f>'Occ T2'!H16</f>
        <v>1.0829093320294221</v>
      </c>
      <c r="Q45" s="11">
        <f>'Occ T2'!J16</f>
        <v>2.4019723115928997</v>
      </c>
    </row>
    <row r="46" spans="1:17" x14ac:dyDescent="0.2">
      <c r="O46" s="10" t="str">
        <f>name!D13</f>
        <v>34 Culture, media and sports occupations</v>
      </c>
      <c r="P46" s="11">
        <f>'Occ T2'!H17</f>
        <v>1.8088085574555564</v>
      </c>
      <c r="Q46" s="11">
        <f>'Occ T2'!J17</f>
        <v>6.055414998895726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0.27993830999442437</v>
      </c>
      <c r="Q47" s="11">
        <f>'Occ T2'!J18</f>
        <v>11.420935160806197</v>
      </c>
    </row>
    <row r="48" spans="1:17" x14ac:dyDescent="0.2">
      <c r="O48" s="10" t="str">
        <f>name!D15</f>
        <v>41 Administrative occupations</v>
      </c>
      <c r="P48" s="11">
        <f>'Occ T2'!H19</f>
        <v>-4.6889107649028858</v>
      </c>
      <c r="Q48" s="11">
        <f>'Occ T2'!J19</f>
        <v>10.668171652915158</v>
      </c>
    </row>
    <row r="49" spans="15:17" x14ac:dyDescent="0.2">
      <c r="O49" s="10" t="str">
        <f>name!D16</f>
        <v>42 Secretarial and related occupations</v>
      </c>
      <c r="P49" s="11">
        <f>'Occ T2'!H20</f>
        <v>-0.32958285828311418</v>
      </c>
      <c r="Q49" s="11">
        <f>'Occ T2'!J20</f>
        <v>3.4177131015800879</v>
      </c>
    </row>
    <row r="50" spans="15:17" x14ac:dyDescent="0.2">
      <c r="O50" s="10" t="str">
        <f>name!D17</f>
        <v>51 Skilled agricultural and related trades</v>
      </c>
      <c r="P50" s="11">
        <f>'Occ T2'!H21</f>
        <v>0.48088797381937987</v>
      </c>
      <c r="Q50" s="11">
        <f>'Occ T2'!J21</f>
        <v>3.4514431479852128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-0.77258519286978355</v>
      </c>
      <c r="Q51" s="11">
        <f>'Occ T2'!J22</f>
        <v>4.528289684267107</v>
      </c>
    </row>
    <row r="52" spans="15:17" x14ac:dyDescent="0.2">
      <c r="O52" s="10" t="str">
        <f>name!D19</f>
        <v>53 Skilled construction and building trades</v>
      </c>
      <c r="P52" s="11">
        <f>'Occ T2'!H23</f>
        <v>0.37671952775379758</v>
      </c>
      <c r="Q52" s="11">
        <f>'Occ T2'!J23</f>
        <v>5.5312306622877934</v>
      </c>
    </row>
    <row r="53" spans="15:17" x14ac:dyDescent="0.2">
      <c r="O53" s="10" t="str">
        <f>name!D20</f>
        <v>54 Textiles, printing and other skilled trades</v>
      </c>
      <c r="P53" s="11">
        <f>'Occ T2'!H24</f>
        <v>-0.20126439870874702</v>
      </c>
      <c r="Q53" s="11">
        <f>'Occ T2'!J24</f>
        <v>2.7963418507315918</v>
      </c>
    </row>
    <row r="54" spans="15:17" x14ac:dyDescent="0.2">
      <c r="O54" s="10" t="str">
        <f>name!D21</f>
        <v>61 Caring personal service occupations</v>
      </c>
      <c r="P54" s="11">
        <f>'Occ T2'!H25</f>
        <v>5.1398950299783976</v>
      </c>
      <c r="Q54" s="11">
        <f>'Occ T2'!J25</f>
        <v>21.032336674824805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1.4732791358523789</v>
      </c>
      <c r="Q55" s="11">
        <f>'Occ T2'!J26</f>
        <v>5.8848684917733562</v>
      </c>
    </row>
    <row r="56" spans="15:17" x14ac:dyDescent="0.2">
      <c r="O56" s="10" t="str">
        <f>name!D23</f>
        <v>63 Community and civil enforcement occupations</v>
      </c>
      <c r="P56" s="11">
        <f>'Occ T2'!H27</f>
        <v>-6.5077555828229383E-2</v>
      </c>
      <c r="Q56" s="11">
        <f>'Occ T2'!J27</f>
        <v>6.8945512341851478E-2</v>
      </c>
    </row>
    <row r="57" spans="15:17" x14ac:dyDescent="0.2">
      <c r="O57" s="10" t="str">
        <f>name!D24</f>
        <v>71 Sales occupations</v>
      </c>
      <c r="P57" s="11">
        <f>'Occ T2'!H28</f>
        <v>-3.2022067846174096</v>
      </c>
      <c r="Q57" s="11">
        <f>'Occ T2'!J28</f>
        <v>8.337831696868367</v>
      </c>
    </row>
    <row r="58" spans="15:17" x14ac:dyDescent="0.2">
      <c r="O58" s="10" t="str">
        <f>name!D25</f>
        <v>72 Customer service occupations</v>
      </c>
      <c r="P58" s="11">
        <f>'Occ T2'!H29</f>
        <v>2.9379375879626624</v>
      </c>
      <c r="Q58" s="11">
        <f>'Occ T2'!J29</f>
        <v>6.8702653349722809</v>
      </c>
    </row>
    <row r="59" spans="15:17" x14ac:dyDescent="0.2">
      <c r="O59" s="10" t="str">
        <f>name!D26</f>
        <v>81 Process, plant and machine operatives</v>
      </c>
      <c r="P59" s="11">
        <f>'Occ T2'!H30</f>
        <v>1.488836528637103</v>
      </c>
      <c r="Q59" s="11">
        <f>'Occ T2'!J30</f>
        <v>5.1481810755186954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0.87144178466569322</v>
      </c>
      <c r="Q60" s="11">
        <f>'Occ T2'!J31</f>
        <v>7.2829884207742595</v>
      </c>
    </row>
    <row r="61" spans="15:17" x14ac:dyDescent="0.2">
      <c r="O61" s="10" t="str">
        <f>name!D28</f>
        <v>91 Elementary trades and related occupations</v>
      </c>
      <c r="P61" s="11">
        <f>'Occ T2'!H32</f>
        <v>-0.80253772000880019</v>
      </c>
      <c r="Q61" s="11">
        <f>'Occ T2'!J32</f>
        <v>1.0395537241740369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0.47168073776681396</v>
      </c>
      <c r="Q62" s="11">
        <f>'Occ T2'!J33</f>
        <v>16.121800467408519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33.408000000000186</v>
      </c>
      <c r="Q64" s="11">
        <f>'Occ T2'!J35</f>
        <v>226.30126959687678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Swindon and Wiltshire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381.64199999999983</v>
      </c>
      <c r="C8" s="305">
        <f>SUM(C9:C17)</f>
        <v>396.1269999999999</v>
      </c>
      <c r="D8" s="305">
        <f>SUM(D9:D17)</f>
        <v>415.04999999999984</v>
      </c>
      <c r="E8" s="304"/>
      <c r="F8" s="305">
        <f>SUM(F9:F17)</f>
        <v>6.1400800418364732</v>
      </c>
      <c r="G8" s="305">
        <f>SUM(G9:G17)</f>
        <v>8.0967781922098414</v>
      </c>
      <c r="H8" s="305">
        <f>SUM(H9:H17)</f>
        <v>11.955598308192746</v>
      </c>
      <c r="I8" s="304"/>
      <c r="J8" s="305">
        <f>SUM(J9:J17)</f>
        <v>43.174407669055618</v>
      </c>
      <c r="K8" s="305">
        <f>SUM(K9:K17)</f>
        <v>56.424345035826384</v>
      </c>
      <c r="L8" s="305">
        <f>SUM(L9:L17)</f>
        <v>83.575737354439852</v>
      </c>
      <c r="M8" s="304"/>
      <c r="N8" s="305">
        <f>SUM(N9:N17)</f>
        <v>75.380048265286149</v>
      </c>
      <c r="O8" s="305">
        <f>SUM(O9:O17)</f>
        <v>84.189600803255956</v>
      </c>
      <c r="P8" s="305">
        <f>SUM(P9:P17)</f>
        <v>94.456815492199226</v>
      </c>
      <c r="Q8" s="306"/>
      <c r="R8" s="305">
        <f>SUM(R9:R17)</f>
        <v>20.080439055357687</v>
      </c>
      <c r="S8" s="305">
        <f>SUM(S9:S17)</f>
        <v>21.130407257744999</v>
      </c>
      <c r="T8" s="305">
        <f>SUM(T9:T17)</f>
        <v>23.323934192974718</v>
      </c>
      <c r="U8" s="306"/>
      <c r="V8" s="305">
        <f>SUM(V9:V17)</f>
        <v>20.984338137932305</v>
      </c>
      <c r="W8" s="305">
        <f>SUM(W9:W17)</f>
        <v>23.002620698576379</v>
      </c>
      <c r="X8" s="305">
        <f>SUM(X9:X17)</f>
        <v>25.783086280506996</v>
      </c>
      <c r="Y8" s="306"/>
      <c r="Z8" s="305">
        <f>SUM(Z9:Z17)</f>
        <v>82.727986680289774</v>
      </c>
      <c r="AA8" s="305">
        <f>SUM(AA9:AA17)</f>
        <v>84.842656021444412</v>
      </c>
      <c r="AB8" s="305">
        <f>SUM(AB9:AB17)</f>
        <v>87.036590901445706</v>
      </c>
      <c r="AC8" s="306"/>
      <c r="AD8" s="305">
        <f>SUM(AD9:AD17)</f>
        <v>71.721403562805151</v>
      </c>
      <c r="AE8" s="305">
        <f>SUM(AE9:AE17)</f>
        <v>65.272343456185538</v>
      </c>
      <c r="AF8" s="305">
        <f>SUM(AF9:AF17)</f>
        <v>50.807715620516404</v>
      </c>
      <c r="AG8" s="306"/>
      <c r="AH8" s="305">
        <f>SUM(AH9:AH17)</f>
        <v>48.104768055991791</v>
      </c>
      <c r="AI8" s="305">
        <f>SUM(AI9:AI17)</f>
        <v>43.298806747439635</v>
      </c>
      <c r="AJ8" s="305">
        <f>SUM(AJ9:AJ17)</f>
        <v>30.818824357440601</v>
      </c>
      <c r="AK8" s="306"/>
      <c r="AL8" s="305">
        <f>SUM(AL9:AL17)</f>
        <v>13.328528531444977</v>
      </c>
      <c r="AM8" s="305">
        <f>SUM(AM9:AM17)</f>
        <v>9.8694417873167701</v>
      </c>
      <c r="AN8" s="305">
        <f>SUM(AN9:AN17)</f>
        <v>7.2916974922836655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44.666083222683802</v>
      </c>
      <c r="C9" s="304">
        <f t="shared" ref="B9:D17" si="0">SUM(C21,C33,C51,C63,C75,C93)</f>
        <v>46.274706425330251</v>
      </c>
      <c r="D9" s="304">
        <f t="shared" si="0"/>
        <v>51.353938455593571</v>
      </c>
      <c r="E9" s="304"/>
      <c r="F9" s="304">
        <f t="shared" ref="F9:H17" si="1">SUM(F21,F33,F51,F63,F75,F93)</f>
        <v>0.69073976719037145</v>
      </c>
      <c r="G9" s="304">
        <f t="shared" si="1"/>
        <v>0.95468145192461384</v>
      </c>
      <c r="H9" s="304">
        <f t="shared" si="1"/>
        <v>1.5015828059438514</v>
      </c>
      <c r="I9" s="304"/>
      <c r="J9" s="304">
        <f t="shared" ref="J9:L17" si="2">SUM(J21,J33,J51,J63,J75,J93)</f>
        <v>5.5216328900833487</v>
      </c>
      <c r="K9" s="304">
        <f t="shared" si="2"/>
        <v>7.251744186926377</v>
      </c>
      <c r="L9" s="304">
        <f t="shared" si="2"/>
        <v>11.292819461055686</v>
      </c>
      <c r="M9" s="304"/>
      <c r="N9" s="304">
        <f t="shared" ref="N9:P17" si="3">SUM(N21,N33,N51,N63,N75,N93)</f>
        <v>11.560247913977413</v>
      </c>
      <c r="O9" s="304">
        <f t="shared" si="3"/>
        <v>12.731521169701642</v>
      </c>
      <c r="P9" s="304">
        <f t="shared" si="3"/>
        <v>14.454659297346684</v>
      </c>
      <c r="Q9" s="306"/>
      <c r="R9" s="304">
        <f t="shared" ref="R9:T9" si="4">SUM(R21,R33,R51,R63,R75,R93)</f>
        <v>2.4403156563819266</v>
      </c>
      <c r="S9" s="304">
        <f t="shared" si="4"/>
        <v>2.5721299939587037</v>
      </c>
      <c r="T9" s="304">
        <f t="shared" si="4"/>
        <v>2.8855638681410087</v>
      </c>
      <c r="U9" s="306"/>
      <c r="V9" s="304">
        <f t="shared" ref="V9:X9" si="5">SUM(V21,V33,V51,V63,V75,V93)</f>
        <v>3.2161531970350485</v>
      </c>
      <c r="W9" s="304">
        <f t="shared" si="5"/>
        <v>3.3883697265650619</v>
      </c>
      <c r="X9" s="304">
        <f t="shared" si="5"/>
        <v>3.614242222238699</v>
      </c>
      <c r="Y9" s="306"/>
      <c r="Z9" s="304">
        <f t="shared" ref="Z9:AB9" si="6">SUM(Z21,Z33,Z51,Z63,Z75,Z93)</f>
        <v>8.5185587349615304</v>
      </c>
      <c r="AA9" s="304">
        <f t="shared" si="6"/>
        <v>7.9641345241553125</v>
      </c>
      <c r="AB9" s="304">
        <f t="shared" si="6"/>
        <v>8.2363275842984258</v>
      </c>
      <c r="AC9" s="306"/>
      <c r="AD9" s="304">
        <f>SUM(AD21,AD33,AD51,AD63,AD75,AD93)</f>
        <v>6.813226416392137</v>
      </c>
      <c r="AE9" s="304">
        <f t="shared" ref="AE9:AF9" si="7">SUM(AE21,AE33,AE51,AE63,AE75,AE93)</f>
        <v>5.9285762535982061</v>
      </c>
      <c r="AF9" s="304">
        <f t="shared" si="7"/>
        <v>4.5588209599882319</v>
      </c>
      <c r="AG9" s="306"/>
      <c r="AH9" s="304">
        <f t="shared" ref="AH9:AJ9" si="8">SUM(AH21,AH33,AH51,AH63,AH75,AH93)</f>
        <v>4.8965905192626664</v>
      </c>
      <c r="AI9" s="304">
        <f t="shared" si="8"/>
        <v>4.6177770421821442</v>
      </c>
      <c r="AJ9" s="304">
        <f t="shared" si="8"/>
        <v>4.0066313989832576</v>
      </c>
      <c r="AK9" s="306"/>
      <c r="AL9" s="304">
        <f t="shared" ref="AL9:AN9" si="9">SUM(AL21,AL33,AL51,AL63,AL75,AL93)</f>
        <v>1.008618127399366</v>
      </c>
      <c r="AM9" s="304">
        <f t="shared" si="9"/>
        <v>0.86577207631818676</v>
      </c>
      <c r="AN9" s="304">
        <f t="shared" si="9"/>
        <v>0.80329085759773589</v>
      </c>
    </row>
    <row r="10" spans="1:40" x14ac:dyDescent="0.2">
      <c r="A10" s="13" t="str">
        <f>name!E5</f>
        <v>Professional occupations</v>
      </c>
      <c r="B10" s="304">
        <f t="shared" si="0"/>
        <v>85.080948502829017</v>
      </c>
      <c r="C10" s="304">
        <f t="shared" si="0"/>
        <v>93.046297075470491</v>
      </c>
      <c r="D10" s="304">
        <f t="shared" si="0"/>
        <v>104.63392952055045</v>
      </c>
      <c r="E10" s="304"/>
      <c r="F10" s="304">
        <f t="shared" si="1"/>
        <v>4.3370017731302584</v>
      </c>
      <c r="G10" s="304">
        <f t="shared" si="1"/>
        <v>5.6350596009694485</v>
      </c>
      <c r="H10" s="304">
        <f t="shared" si="1"/>
        <v>8.0215549166045896</v>
      </c>
      <c r="I10" s="304"/>
      <c r="J10" s="304">
        <f t="shared" si="2"/>
        <v>23.364528744407171</v>
      </c>
      <c r="K10" s="304">
        <f t="shared" si="2"/>
        <v>29.769786698824767</v>
      </c>
      <c r="L10" s="304">
        <f t="shared" si="2"/>
        <v>41.528883747194271</v>
      </c>
      <c r="M10" s="304"/>
      <c r="N10" s="304">
        <f t="shared" si="3"/>
        <v>27.674144825790972</v>
      </c>
      <c r="O10" s="304">
        <f t="shared" si="3"/>
        <v>29.528681667731725</v>
      </c>
      <c r="P10" s="304">
        <f t="shared" si="3"/>
        <v>29.502238790780726</v>
      </c>
      <c r="Q10" s="306"/>
      <c r="R10" s="304">
        <f t="shared" ref="R10:T10" si="10">SUM(R22,R34,R52,R64,R76,R94)</f>
        <v>3.8396269541285069</v>
      </c>
      <c r="S10" s="304">
        <f t="shared" si="10"/>
        <v>3.0825721170326013</v>
      </c>
      <c r="T10" s="304">
        <f t="shared" si="10"/>
        <v>2.4952419701908246</v>
      </c>
      <c r="U10" s="306"/>
      <c r="V10" s="304">
        <f t="shared" ref="V10:X10" si="11">SUM(V22,V34,V52,V64,V76,V94)</f>
        <v>4.2276518815335322</v>
      </c>
      <c r="W10" s="304">
        <f t="shared" si="11"/>
        <v>4.3409821629830487</v>
      </c>
      <c r="X10" s="304">
        <f t="shared" si="11"/>
        <v>4.3873185519834577</v>
      </c>
      <c r="Y10" s="306"/>
      <c r="Z10" s="304">
        <f t="shared" ref="Z10:AB10" si="12">SUM(Z22,Z34,Z52,Z64,Z76,Z94)</f>
        <v>10.035992680444572</v>
      </c>
      <c r="AA10" s="304">
        <f t="shared" si="12"/>
        <v>10.132889327513322</v>
      </c>
      <c r="AB10" s="304">
        <f t="shared" si="12"/>
        <v>10.430483148435828</v>
      </c>
      <c r="AC10" s="306"/>
      <c r="AD10" s="304">
        <f t="shared" ref="AD10:AF10" si="13">SUM(AD22,AD34,AD52,AD64,AD76,AD94)</f>
        <v>6.6812101019301657</v>
      </c>
      <c r="AE10" s="304">
        <f t="shared" si="13"/>
        <v>5.9549526816547118</v>
      </c>
      <c r="AF10" s="304">
        <f t="shared" si="13"/>
        <v>4.6118991014498141</v>
      </c>
      <c r="AG10" s="306"/>
      <c r="AH10" s="304">
        <f t="shared" ref="AH10:AJ10" si="14">SUM(AH22,AH34,AH52,AH64,AH76,AH94)</f>
        <v>4.1712531959565675</v>
      </c>
      <c r="AI10" s="304">
        <f t="shared" si="14"/>
        <v>3.8412054755884375</v>
      </c>
      <c r="AJ10" s="304">
        <f t="shared" si="14"/>
        <v>2.9301739695969418</v>
      </c>
      <c r="AK10" s="306"/>
      <c r="AL10" s="304">
        <f t="shared" ref="AL10:AN10" si="15">SUM(AL22,AL34,AL52,AL64,AL76,AL94)</f>
        <v>0.74953834550728937</v>
      </c>
      <c r="AM10" s="304">
        <f t="shared" si="15"/>
        <v>0.76016734317241952</v>
      </c>
      <c r="AN10" s="304">
        <f t="shared" si="15"/>
        <v>0.72613532431400529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50.579899790984243</v>
      </c>
      <c r="C11" s="304">
        <f t="shared" si="0"/>
        <v>50.346784317036182</v>
      </c>
      <c r="D11" s="304">
        <f>SUM(D23,D35,D53,D65,D77,D95)</f>
        <v>54.56855050913601</v>
      </c>
      <c r="E11" s="304"/>
      <c r="F11" s="304">
        <f t="shared" si="1"/>
        <v>0.66179331632839489</v>
      </c>
      <c r="G11" s="304">
        <f t="shared" si="1"/>
        <v>0.84520544715667878</v>
      </c>
      <c r="H11" s="304">
        <f t="shared" si="1"/>
        <v>1.3287199664953537</v>
      </c>
      <c r="I11" s="304"/>
      <c r="J11" s="304">
        <f t="shared" si="2"/>
        <v>7.178399790072679</v>
      </c>
      <c r="K11" s="304">
        <f t="shared" si="2"/>
        <v>9.063406650984998</v>
      </c>
      <c r="L11" s="304">
        <f t="shared" si="2"/>
        <v>13.627595590227875</v>
      </c>
      <c r="M11" s="304"/>
      <c r="N11" s="304">
        <f t="shared" si="3"/>
        <v>14.160095671923836</v>
      </c>
      <c r="O11" s="304">
        <f t="shared" si="3"/>
        <v>14.980216849687835</v>
      </c>
      <c r="P11" s="304">
        <f t="shared" si="3"/>
        <v>16.368703859866695</v>
      </c>
      <c r="Q11" s="306"/>
      <c r="R11" s="304">
        <f t="shared" ref="R11:T11" si="16">SUM(R23,R35,R53,R65,R77,R95)</f>
        <v>3.6052776814940435</v>
      </c>
      <c r="S11" s="304">
        <f t="shared" si="16"/>
        <v>3.5256215738294654</v>
      </c>
      <c r="T11" s="304">
        <f t="shared" si="16"/>
        <v>3.6514484391679671</v>
      </c>
      <c r="U11" s="306"/>
      <c r="V11" s="304">
        <f t="shared" ref="V11:X11" si="17">SUM(V23,V35,V53,V65,V77,V95)</f>
        <v>3.2892712581436405</v>
      </c>
      <c r="W11" s="304">
        <f t="shared" si="17"/>
        <v>3.19373760117898</v>
      </c>
      <c r="X11" s="304">
        <f t="shared" si="17"/>
        <v>3.2776236934009155</v>
      </c>
      <c r="Y11" s="306"/>
      <c r="Z11" s="304">
        <f t="shared" ref="Z11:AB11" si="18">SUM(Z23,Z35,Z53,Z65,Z77,Z95)</f>
        <v>9.6438849167164165</v>
      </c>
      <c r="AA11" s="304">
        <f t="shared" si="18"/>
        <v>8.8720506214271833</v>
      </c>
      <c r="AB11" s="304">
        <f t="shared" si="18"/>
        <v>8.7218159463008078</v>
      </c>
      <c r="AC11" s="306"/>
      <c r="AD11" s="304">
        <f t="shared" ref="AD11:AF11" si="19">SUM(AD23,AD35,AD53,AD65,AD77,AD95)</f>
        <v>6.8969189446423549</v>
      </c>
      <c r="AE11" s="304">
        <f t="shared" si="19"/>
        <v>5.5956947041243259</v>
      </c>
      <c r="AF11" s="304">
        <f t="shared" si="19"/>
        <v>4.1188360394869878</v>
      </c>
      <c r="AG11" s="306"/>
      <c r="AH11" s="304">
        <f t="shared" ref="AH11:AJ11" si="20">SUM(AH23,AH35,AH53,AH65,AH77,AH95)</f>
        <v>4.3924688853486646</v>
      </c>
      <c r="AI11" s="304">
        <f t="shared" si="20"/>
        <v>3.6577373393436208</v>
      </c>
      <c r="AJ11" s="304">
        <f t="shared" si="20"/>
        <v>2.9059872478157276</v>
      </c>
      <c r="AK11" s="306"/>
      <c r="AL11" s="304">
        <f t="shared" ref="AL11:AN11" si="21">SUM(AL23,AL35,AL53,AL65,AL77,AL95)</f>
        <v>0.7517893263142259</v>
      </c>
      <c r="AM11" s="304">
        <f t="shared" si="21"/>
        <v>0.61311352930309471</v>
      </c>
      <c r="AN11" s="304">
        <f t="shared" si="21"/>
        <v>0.56781972637368039</v>
      </c>
    </row>
    <row r="12" spans="1:40" x14ac:dyDescent="0.2">
      <c r="A12" s="13" t="str">
        <f>name!E7</f>
        <v>Administrative and secretarial occupations</v>
      </c>
      <c r="B12" s="304">
        <f t="shared" si="0"/>
        <v>40.527401857744749</v>
      </c>
      <c r="C12" s="304">
        <f t="shared" si="0"/>
        <v>38.221873697661252</v>
      </c>
      <c r="D12" s="304">
        <f t="shared" si="0"/>
        <v>35.508908234558731</v>
      </c>
      <c r="E12" s="304"/>
      <c r="F12" s="304">
        <f t="shared" si="1"/>
        <v>0.19305636536660445</v>
      </c>
      <c r="G12" s="304">
        <f t="shared" si="1"/>
        <v>0.26156274574691585</v>
      </c>
      <c r="H12" s="304">
        <f t="shared" si="1"/>
        <v>0.44831974002818786</v>
      </c>
      <c r="I12" s="304"/>
      <c r="J12" s="304">
        <f t="shared" si="2"/>
        <v>2.6897368547478924</v>
      </c>
      <c r="K12" s="304">
        <f t="shared" si="2"/>
        <v>3.6019920134403218</v>
      </c>
      <c r="L12" s="304">
        <f t="shared" si="2"/>
        <v>5.6353750143954695</v>
      </c>
      <c r="M12" s="304"/>
      <c r="N12" s="304">
        <f t="shared" si="3"/>
        <v>7.5657427095102596</v>
      </c>
      <c r="O12" s="304">
        <f t="shared" si="3"/>
        <v>8.6691857281630398</v>
      </c>
      <c r="P12" s="304">
        <f t="shared" si="3"/>
        <v>10.828376779835949</v>
      </c>
      <c r="Q12" s="306"/>
      <c r="R12" s="304">
        <f t="shared" ref="R12:T12" si="22">SUM(R24,R36,R54,R66,R78,R96)</f>
        <v>2.8307154218221791</v>
      </c>
      <c r="S12" s="304">
        <f t="shared" si="22"/>
        <v>3.1253600173018001</v>
      </c>
      <c r="T12" s="304">
        <f t="shared" si="22"/>
        <v>3.5134916678148005</v>
      </c>
      <c r="U12" s="306"/>
      <c r="V12" s="304">
        <f t="shared" ref="V12:X12" si="23">SUM(V24,V36,V54,V66,V78,V96)</f>
        <v>2.764155252906364</v>
      </c>
      <c r="W12" s="304">
        <f t="shared" si="23"/>
        <v>2.9555288596791742</v>
      </c>
      <c r="X12" s="304">
        <f t="shared" si="23"/>
        <v>3.4751327946107917</v>
      </c>
      <c r="Y12" s="306"/>
      <c r="Z12" s="304">
        <f t="shared" ref="Z12:AA12" si="24">SUM(Z24,Z36,Z54,Z66,Z78,Z96)</f>
        <v>9.0266207618386627</v>
      </c>
      <c r="AA12" s="304">
        <f t="shared" si="24"/>
        <v>8.4988890073716856</v>
      </c>
      <c r="AB12" s="304">
        <f>SUM(AB24,AB36,AB54,AB66,AB78,AB96)</f>
        <v>6.5856391733394348</v>
      </c>
      <c r="AC12" s="306"/>
      <c r="AD12" s="304">
        <f t="shared" ref="AD12:AE12" si="25">SUM(AD24,AD36,AD54,AD66,AD78,AD96)</f>
        <v>8.9908065990840438</v>
      </c>
      <c r="AE12" s="304">
        <f t="shared" si="25"/>
        <v>6.8902715434423083</v>
      </c>
      <c r="AF12" s="304">
        <f>SUM(AF24,AF36,AF54,AF66,AF78,AF96)</f>
        <v>3.5780452873992177</v>
      </c>
      <c r="AG12" s="306"/>
      <c r="AH12" s="304">
        <f t="shared" ref="AH12:AI12" si="26">SUM(AH24,AH36,AH54,AH66,AH78,AH96)</f>
        <v>5.5344862656590132</v>
      </c>
      <c r="AI12" s="304">
        <f t="shared" si="26"/>
        <v>3.4969308084835902</v>
      </c>
      <c r="AJ12" s="304">
        <f>SUM(AJ24,AJ36,AJ54,AJ66,AJ78,AJ96)</f>
        <v>1.1489340136706563</v>
      </c>
      <c r="AK12" s="306"/>
      <c r="AL12" s="304">
        <f t="shared" ref="AL12:AM12" si="27">SUM(AL24,AL36,AL54,AL66,AL78,AL96)</f>
        <v>0.93208162680972906</v>
      </c>
      <c r="AM12" s="304">
        <f t="shared" si="27"/>
        <v>0.72215297403241863</v>
      </c>
      <c r="AN12" s="304">
        <f>SUM(AN24,AN36,AN54,AN66,AN78,AN96)</f>
        <v>0.29559376346423322</v>
      </c>
    </row>
    <row r="13" spans="1:40" x14ac:dyDescent="0.2">
      <c r="A13" s="13" t="str">
        <f>name!E8</f>
        <v>Skilled trades occupations</v>
      </c>
      <c r="B13" s="304">
        <f t="shared" si="0"/>
        <v>37.682647033699929</v>
      </c>
      <c r="C13" s="304">
        <f t="shared" si="0"/>
        <v>38.474280012282193</v>
      </c>
      <c r="D13" s="304">
        <f t="shared" si="0"/>
        <v>37.566404943694536</v>
      </c>
      <c r="E13" s="304"/>
      <c r="F13" s="304">
        <f t="shared" si="1"/>
        <v>6.3898333994647602E-2</v>
      </c>
      <c r="G13" s="304">
        <f t="shared" si="1"/>
        <v>9.5910248787845237E-2</v>
      </c>
      <c r="H13" s="304">
        <f t="shared" si="1"/>
        <v>0.15406315480445132</v>
      </c>
      <c r="I13" s="304"/>
      <c r="J13" s="304">
        <f t="shared" si="2"/>
        <v>0.76763571007993081</v>
      </c>
      <c r="K13" s="304">
        <f t="shared" si="2"/>
        <v>1.2339931851806096</v>
      </c>
      <c r="L13" s="304">
        <f t="shared" si="2"/>
        <v>2.1093019253647749</v>
      </c>
      <c r="M13" s="304"/>
      <c r="N13" s="304">
        <f t="shared" si="3"/>
        <v>2.3894033511081525</v>
      </c>
      <c r="O13" s="304">
        <f t="shared" si="3"/>
        <v>3.1187341685274559</v>
      </c>
      <c r="P13" s="304">
        <f t="shared" si="3"/>
        <v>3.9388139022845037</v>
      </c>
      <c r="Q13" s="306"/>
      <c r="R13" s="304">
        <f t="shared" ref="R13:T13" si="28">SUM(R25,R37,R55,R67,R79,R97)</f>
        <v>1.0770477005969776</v>
      </c>
      <c r="S13" s="304">
        <f t="shared" si="28"/>
        <v>1.3556515836761573</v>
      </c>
      <c r="T13" s="304">
        <f t="shared" si="28"/>
        <v>1.7138266622081342</v>
      </c>
      <c r="U13" s="306"/>
      <c r="V13" s="304">
        <f t="shared" ref="V13:X13" si="29">SUM(V25,V37,V55,V67,V79,V97)</f>
        <v>2.1268247994373701</v>
      </c>
      <c r="W13" s="304">
        <f t="shared" si="29"/>
        <v>2.6066188109808355</v>
      </c>
      <c r="X13" s="304">
        <f t="shared" si="29"/>
        <v>3.0608890992138971</v>
      </c>
      <c r="Y13" s="306"/>
      <c r="Z13" s="304">
        <f t="shared" ref="Z13:AB13" si="30">SUM(Z25,Z37,Z55,Z67,Z79,Z97)</f>
        <v>12.939660370694742</v>
      </c>
      <c r="AA13" s="304">
        <f t="shared" si="30"/>
        <v>13.424617046972591</v>
      </c>
      <c r="AB13" s="304">
        <f t="shared" si="30"/>
        <v>13.217189670790077</v>
      </c>
      <c r="AC13" s="306"/>
      <c r="AD13" s="304">
        <f t="shared" ref="AD13:AF13" si="31">SUM(AD25,AD37,AD55,AD67,AD79,AD97)</f>
        <v>9.772399180864447</v>
      </c>
      <c r="AE13" s="304">
        <f t="shared" si="31"/>
        <v>9.1328616437753691</v>
      </c>
      <c r="AF13" s="304">
        <f t="shared" si="31"/>
        <v>7.8320773083442203</v>
      </c>
      <c r="AG13" s="306"/>
      <c r="AH13" s="304">
        <f t="shared" ref="AH13:AJ13" si="32">SUM(AH25,AH37,AH55,AH67,AH79,AH97)</f>
        <v>5.87913067102249</v>
      </c>
      <c r="AI13" s="304">
        <f t="shared" si="32"/>
        <v>5.7048223669370826</v>
      </c>
      <c r="AJ13" s="304">
        <f t="shared" si="32"/>
        <v>4.7497864756067827</v>
      </c>
      <c r="AK13" s="306"/>
      <c r="AL13" s="304">
        <f t="shared" ref="AL13:AN13" si="33">SUM(AL25,AL37,AL55,AL67,AL79,AL97)</f>
        <v>2.6666469159011688</v>
      </c>
      <c r="AM13" s="304">
        <f t="shared" si="33"/>
        <v>1.8010709574442578</v>
      </c>
      <c r="AN13" s="304">
        <f t="shared" si="33"/>
        <v>0.79045674507769448</v>
      </c>
    </row>
    <row r="14" spans="1:40" x14ac:dyDescent="0.2">
      <c r="A14" s="13" t="str">
        <f>name!E9</f>
        <v>Caring, leisure and other service occupations</v>
      </c>
      <c r="B14" s="304">
        <f t="shared" si="0"/>
        <v>33.301351680059128</v>
      </c>
      <c r="C14" s="304">
        <f t="shared" si="0"/>
        <v>36.295776029897397</v>
      </c>
      <c r="D14" s="304">
        <f t="shared" si="0"/>
        <v>39.849448290061666</v>
      </c>
      <c r="E14" s="304"/>
      <c r="F14" s="304">
        <f t="shared" si="1"/>
        <v>3.7786956150770157E-2</v>
      </c>
      <c r="G14" s="304">
        <f t="shared" si="1"/>
        <v>5.5091506470663042E-2</v>
      </c>
      <c r="H14" s="304">
        <f t="shared" si="1"/>
        <v>9.0811462905997675E-2</v>
      </c>
      <c r="I14" s="304"/>
      <c r="J14" s="304">
        <f t="shared" si="2"/>
        <v>1.2832922278005454</v>
      </c>
      <c r="K14" s="304">
        <f t="shared" si="2"/>
        <v>1.8240750497772877</v>
      </c>
      <c r="L14" s="304">
        <f t="shared" si="2"/>
        <v>3.0548886984977228</v>
      </c>
      <c r="M14" s="304"/>
      <c r="N14" s="304">
        <f t="shared" si="3"/>
        <v>4.0128986346642339</v>
      </c>
      <c r="O14" s="304">
        <f t="shared" si="3"/>
        <v>4.9778745878966681</v>
      </c>
      <c r="P14" s="304">
        <f t="shared" si="3"/>
        <v>6.1991912766066859</v>
      </c>
      <c r="Q14" s="306"/>
      <c r="R14" s="304">
        <f>SUM(R26,R38,R56,R68,R80,R98)</f>
        <v>3.0444952665787959</v>
      </c>
      <c r="S14" s="304">
        <f t="shared" ref="S14:T14" si="34">SUM(S26,S38,S56,S68,S80,S98)</f>
        <v>3.4018213089556069</v>
      </c>
      <c r="T14" s="304">
        <f t="shared" si="34"/>
        <v>3.7934081380346658</v>
      </c>
      <c r="U14" s="306"/>
      <c r="V14" s="304">
        <f t="shared" ref="V14:X14" si="35">SUM(V26,V38,V56,V68,V80,V98)</f>
        <v>2.1512813955588168</v>
      </c>
      <c r="W14" s="304">
        <f t="shared" si="35"/>
        <v>2.519575100383217</v>
      </c>
      <c r="X14" s="304">
        <f t="shared" si="35"/>
        <v>3.0449539202053248</v>
      </c>
      <c r="Y14" s="306"/>
      <c r="Z14" s="304">
        <f t="shared" ref="Z14:AB14" si="36">SUM(Z26,Z38,Z56,Z68,Z80,Z98)</f>
        <v>11.619699719301686</v>
      </c>
      <c r="AA14" s="304">
        <f t="shared" si="36"/>
        <v>13.105642348761505</v>
      </c>
      <c r="AB14" s="304">
        <f t="shared" si="36"/>
        <v>15.154508687153385</v>
      </c>
      <c r="AC14" s="306"/>
      <c r="AD14" s="304">
        <f t="shared" ref="AD14:AF14" si="37">SUM(AD26,AD38,AD56,AD68,AD80,AD98)</f>
        <v>7.9679940317457474</v>
      </c>
      <c r="AE14" s="304">
        <f t="shared" si="37"/>
        <v>7.5079992408468659</v>
      </c>
      <c r="AF14" s="304">
        <f t="shared" si="37"/>
        <v>5.6591238085167834</v>
      </c>
      <c r="AG14" s="306"/>
      <c r="AH14" s="304">
        <f t="shared" ref="AH14:AJ14" si="38">SUM(AH26,AH38,AH56,AH68,AH80,AH98)</f>
        <v>2.6171384623777181</v>
      </c>
      <c r="AI14" s="304">
        <f t="shared" si="38"/>
        <v>2.418677396826959</v>
      </c>
      <c r="AJ14" s="304">
        <f t="shared" si="38"/>
        <v>2.4188157109333175</v>
      </c>
      <c r="AK14" s="306"/>
      <c r="AL14" s="304">
        <f t="shared" ref="AL14:AN14" si="39">SUM(AL26,AL38,AL56,AL68,AL80,AL98)</f>
        <v>0.56676498588081392</v>
      </c>
      <c r="AM14" s="304">
        <f t="shared" si="39"/>
        <v>0.48501948997862332</v>
      </c>
      <c r="AN14" s="304">
        <f t="shared" si="39"/>
        <v>0.43374658720778614</v>
      </c>
    </row>
    <row r="15" spans="1:40" x14ac:dyDescent="0.2">
      <c r="A15" s="13" t="str">
        <f>name!E10</f>
        <v>Sales and customer service occupations</v>
      </c>
      <c r="B15" s="304">
        <f t="shared" si="0"/>
        <v>33.271506735217443</v>
      </c>
      <c r="C15" s="304">
        <f t="shared" si="0"/>
        <v>33.480655534795368</v>
      </c>
      <c r="D15" s="304">
        <f t="shared" si="0"/>
        <v>33.007237538562656</v>
      </c>
      <c r="E15" s="304"/>
      <c r="F15" s="304">
        <f t="shared" si="1"/>
        <v>8.7323892601726016E-2</v>
      </c>
      <c r="G15" s="304">
        <f t="shared" si="1"/>
        <v>0.12896537034277977</v>
      </c>
      <c r="H15" s="304">
        <f t="shared" si="1"/>
        <v>0.20072013374746039</v>
      </c>
      <c r="I15" s="304"/>
      <c r="J15" s="304">
        <f t="shared" si="2"/>
        <v>1.1736563722223616</v>
      </c>
      <c r="K15" s="304">
        <f t="shared" si="2"/>
        <v>1.7008489221097318</v>
      </c>
      <c r="L15" s="304">
        <f t="shared" si="2"/>
        <v>2.8884765670715451</v>
      </c>
      <c r="M15" s="304"/>
      <c r="N15" s="304">
        <f t="shared" si="3"/>
        <v>4.4082012172741836</v>
      </c>
      <c r="O15" s="304">
        <f t="shared" si="3"/>
        <v>5.3407211979600646</v>
      </c>
      <c r="P15" s="304">
        <f t="shared" si="3"/>
        <v>6.7564297838474374</v>
      </c>
      <c r="Q15" s="306"/>
      <c r="R15" s="304">
        <f t="shared" ref="R15:T15" si="40">SUM(R27,R39,R57,R69,R81,R99)</f>
        <v>1.4827604795307769</v>
      </c>
      <c r="S15" s="304">
        <f t="shared" si="40"/>
        <v>1.7411255369908321</v>
      </c>
      <c r="T15" s="304">
        <f t="shared" si="40"/>
        <v>2.1930704785138389</v>
      </c>
      <c r="U15" s="306"/>
      <c r="V15" s="304">
        <f t="shared" ref="V15:X15" si="41">SUM(V27,V39,V57,V69,V81,V99)</f>
        <v>1.2693342829625462</v>
      </c>
      <c r="W15" s="304">
        <f t="shared" si="41"/>
        <v>1.4619681692810913</v>
      </c>
      <c r="X15" s="304">
        <f t="shared" si="41"/>
        <v>1.6945327405198951</v>
      </c>
      <c r="Y15" s="306"/>
      <c r="Z15" s="304">
        <f t="shared" ref="Z15:AB15" si="42">SUM(Z27,Z39,Z57,Z69,Z81,Z99)</f>
        <v>9.2198798284766088</v>
      </c>
      <c r="AA15" s="304">
        <f t="shared" si="42"/>
        <v>9.575005862037683</v>
      </c>
      <c r="AB15" s="304">
        <f t="shared" si="42"/>
        <v>10.432092870307262</v>
      </c>
      <c r="AC15" s="306"/>
      <c r="AD15" s="304">
        <f t="shared" ref="AD15:AF15" si="43">SUM(AD27,AD39,AD57,AD69,AD81,AD99)</f>
        <v>8.266211362178284</v>
      </c>
      <c r="AE15" s="304">
        <f t="shared" si="43"/>
        <v>7.5350481028895855</v>
      </c>
      <c r="AF15" s="304">
        <f t="shared" si="43"/>
        <v>5.8745366301984596</v>
      </c>
      <c r="AG15" s="306"/>
      <c r="AH15" s="304">
        <f t="shared" ref="AH15:AJ15" si="44">SUM(AH27,AH39,AH57,AH69,AH81,AH99)</f>
        <v>5.7653957132841436</v>
      </c>
      <c r="AI15" s="304">
        <f t="shared" si="44"/>
        <v>4.8859625794554242</v>
      </c>
      <c r="AJ15" s="304">
        <f t="shared" si="44"/>
        <v>2.1000152308824767</v>
      </c>
      <c r="AK15" s="306"/>
      <c r="AL15" s="304">
        <f t="shared" ref="AL15:AN15" si="45">SUM(AL27,AL39,AL57,AL69,AL81,AL99)</f>
        <v>1.5987435866868169</v>
      </c>
      <c r="AM15" s="304">
        <f t="shared" si="45"/>
        <v>1.111009793728178</v>
      </c>
      <c r="AN15" s="304">
        <f t="shared" si="45"/>
        <v>0.86736310347428514</v>
      </c>
    </row>
    <row r="16" spans="1:40" x14ac:dyDescent="0.2">
      <c r="A16" s="13" t="str">
        <f>name!E11</f>
        <v>Process, plant and machine operatives</v>
      </c>
      <c r="B16" s="304">
        <f t="shared" si="0"/>
        <v>19.394317008081998</v>
      </c>
      <c r="C16" s="304">
        <f t="shared" si="0"/>
        <v>21.823595379146862</v>
      </c>
      <c r="D16" s="304">
        <f t="shared" si="0"/>
        <v>21.754595321384755</v>
      </c>
      <c r="E16" s="304"/>
      <c r="F16" s="304">
        <f t="shared" si="1"/>
        <v>4.3522585359154389E-2</v>
      </c>
      <c r="G16" s="304">
        <f t="shared" si="1"/>
        <v>7.9708913230080031E-2</v>
      </c>
      <c r="H16" s="304">
        <f t="shared" si="1"/>
        <v>0.150732675598889</v>
      </c>
      <c r="I16" s="304"/>
      <c r="J16" s="304">
        <f t="shared" si="2"/>
        <v>0.33706320946382579</v>
      </c>
      <c r="K16" s="304">
        <f t="shared" si="2"/>
        <v>0.57022570947668849</v>
      </c>
      <c r="L16" s="304">
        <f t="shared" si="2"/>
        <v>0.97178621425190614</v>
      </c>
      <c r="M16" s="304"/>
      <c r="N16" s="304">
        <f t="shared" si="3"/>
        <v>0.87419934752366812</v>
      </c>
      <c r="O16" s="304">
        <f t="shared" si="3"/>
        <v>1.2816677066671294</v>
      </c>
      <c r="P16" s="304">
        <f t="shared" si="3"/>
        <v>1.8868200916183293</v>
      </c>
      <c r="Q16" s="306"/>
      <c r="R16" s="304">
        <f t="shared" ref="R16:T16" si="46">SUM(R28,R40,R58,R70,R82,R100)</f>
        <v>0.40352723177013378</v>
      </c>
      <c r="S16" s="304">
        <f t="shared" si="46"/>
        <v>0.59097626654271584</v>
      </c>
      <c r="T16" s="304">
        <f t="shared" si="46"/>
        <v>0.84341176154192921</v>
      </c>
      <c r="U16" s="306"/>
      <c r="V16" s="304">
        <f t="shared" ref="V16:X16" si="47">SUM(V28,V40,V58,V70,V82,V100)</f>
        <v>0.68198016022331009</v>
      </c>
      <c r="W16" s="304">
        <f t="shared" si="47"/>
        <v>0.98969094115829626</v>
      </c>
      <c r="X16" s="304">
        <f t="shared" si="47"/>
        <v>1.2792264257281611</v>
      </c>
      <c r="Y16" s="306"/>
      <c r="Z16" s="304">
        <f t="shared" ref="Z16:AB16" si="48">SUM(Z28,Z40,Z58,Z70,Z82,Z100)</f>
        <v>4.6337973839819382</v>
      </c>
      <c r="AA16" s="304">
        <f t="shared" si="48"/>
        <v>5.8838326625168991</v>
      </c>
      <c r="AB16" s="304">
        <f t="shared" si="48"/>
        <v>6.8446247987380993</v>
      </c>
      <c r="AC16" s="306"/>
      <c r="AD16" s="304">
        <f t="shared" ref="AD16:AF16" si="49">SUM(AD28,AD40,AD58,AD70,AD82,AD100)</f>
        <v>5.8386861519910545</v>
      </c>
      <c r="AE16" s="304">
        <f t="shared" si="49"/>
        <v>6.4433049218490686</v>
      </c>
      <c r="AF16" s="304">
        <f t="shared" si="49"/>
        <v>6.053638928575384</v>
      </c>
      <c r="AG16" s="306"/>
      <c r="AH16" s="304">
        <f t="shared" ref="AH16:AJ16" si="50">SUM(AH28,AH40,AH58,AH70,AH82,AH100)</f>
        <v>4.6448350535467595</v>
      </c>
      <c r="AI16" s="304">
        <f t="shared" si="50"/>
        <v>4.6769845896163735</v>
      </c>
      <c r="AJ16" s="304">
        <f t="shared" si="50"/>
        <v>2.9559484859194072</v>
      </c>
      <c r="AK16" s="306"/>
      <c r="AL16" s="304">
        <f t="shared" ref="AL16:AN16" si="51">SUM(AL28,AL40,AL58,AL70,AL82,AL100)</f>
        <v>1.9367058842221536</v>
      </c>
      <c r="AM16" s="304">
        <f t="shared" si="51"/>
        <v>1.3072036680896106</v>
      </c>
      <c r="AN16" s="304">
        <f t="shared" si="51"/>
        <v>0.76840593941265334</v>
      </c>
    </row>
    <row r="17" spans="1:40" x14ac:dyDescent="0.2">
      <c r="A17" s="13" t="str">
        <f>name!E12</f>
        <v>Elementary occupations</v>
      </c>
      <c r="B17" s="304">
        <f t="shared" si="0"/>
        <v>37.137844168699559</v>
      </c>
      <c r="C17" s="304">
        <f t="shared" si="0"/>
        <v>38.163031528379904</v>
      </c>
      <c r="D17" s="304">
        <f t="shared" si="0"/>
        <v>36.806987186457512</v>
      </c>
      <c r="E17" s="304"/>
      <c r="F17" s="304">
        <f t="shared" si="1"/>
        <v>2.495705171454498E-2</v>
      </c>
      <c r="G17" s="304">
        <f t="shared" si="1"/>
        <v>4.0592907580817558E-2</v>
      </c>
      <c r="H17" s="304">
        <f t="shared" si="1"/>
        <v>5.9093452063965539E-2</v>
      </c>
      <c r="I17" s="304"/>
      <c r="J17" s="304">
        <f t="shared" si="2"/>
        <v>0.85846187017786579</v>
      </c>
      <c r="K17" s="304">
        <f t="shared" si="2"/>
        <v>1.4082726191055925</v>
      </c>
      <c r="L17" s="304">
        <f t="shared" si="2"/>
        <v>2.4666101363806088</v>
      </c>
      <c r="M17" s="304"/>
      <c r="N17" s="304">
        <f t="shared" si="3"/>
        <v>2.7351145935134227</v>
      </c>
      <c r="O17" s="304">
        <f t="shared" si="3"/>
        <v>3.5609977269203927</v>
      </c>
      <c r="P17" s="304">
        <f t="shared" si="3"/>
        <v>4.5215817100122164</v>
      </c>
      <c r="Q17" s="306"/>
      <c r="R17" s="304">
        <f t="shared" ref="R17:T17" si="52">SUM(R29,R41,R59,R71,R83,R101)</f>
        <v>1.3566726630543444</v>
      </c>
      <c r="S17" s="304">
        <f t="shared" si="52"/>
        <v>1.7351488594571149</v>
      </c>
      <c r="T17" s="304">
        <f t="shared" si="52"/>
        <v>2.2344712073615511</v>
      </c>
      <c r="U17" s="306"/>
      <c r="V17" s="304">
        <f t="shared" ref="V17:X17" si="53">SUM(V29,V41,V59,V71,V83,V101)</f>
        <v>1.2576859101316729</v>
      </c>
      <c r="W17" s="304">
        <f t="shared" si="53"/>
        <v>1.5461493263666728</v>
      </c>
      <c r="X17" s="304">
        <f t="shared" si="53"/>
        <v>1.94916683260585</v>
      </c>
      <c r="Y17" s="306"/>
      <c r="Z17" s="304">
        <f t="shared" ref="Z17:AB17" si="54">SUM(Z29,Z41,Z59,Z71,Z83,Z101)</f>
        <v>7.0898922838736116</v>
      </c>
      <c r="AA17" s="304">
        <f t="shared" si="54"/>
        <v>7.3855946206882317</v>
      </c>
      <c r="AB17" s="304">
        <f t="shared" si="54"/>
        <v>7.4139090220823878</v>
      </c>
      <c r="AC17" s="306"/>
      <c r="AD17" s="304">
        <f t="shared" ref="AD17:AF17" si="55">SUM(AD29,AD41,AD59,AD71,AD83,AD101)</f>
        <v>10.493950773976914</v>
      </c>
      <c r="AE17" s="304">
        <f t="shared" si="55"/>
        <v>10.283634364005097</v>
      </c>
      <c r="AF17" s="304">
        <f t="shared" si="55"/>
        <v>8.5207375565573109</v>
      </c>
      <c r="AG17" s="306"/>
      <c r="AH17" s="304">
        <f t="shared" ref="AH17:AJ17" si="56">SUM(AH29,AH41,AH59,AH71,AH83,AH101)</f>
        <v>10.203469289533771</v>
      </c>
      <c r="AI17" s="304">
        <f t="shared" si="56"/>
        <v>9.9987091490060038</v>
      </c>
      <c r="AJ17" s="304">
        <f t="shared" si="56"/>
        <v>7.6025318240320354</v>
      </c>
      <c r="AK17" s="306"/>
      <c r="AL17" s="304">
        <f t="shared" ref="AL17:AN17" si="57">SUM(AL29,AL41,AL59,AL71,AL83,AL101)</f>
        <v>3.1176397327234135</v>
      </c>
      <c r="AM17" s="304">
        <f t="shared" si="57"/>
        <v>2.2039319552499799</v>
      </c>
      <c r="AN17" s="304">
        <f t="shared" si="57"/>
        <v>2.0388854453615917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11.705000000000018</v>
      </c>
      <c r="C20" s="305">
        <f>SUM(C21:C29)</f>
        <v>12.052000000000005</v>
      </c>
      <c r="D20" s="305">
        <f>SUM(D21:D29)</f>
        <v>12.497999999999996</v>
      </c>
      <c r="E20" s="304"/>
      <c r="F20" s="305">
        <f>SUM(F21:F29)</f>
        <v>0.1198758515577016</v>
      </c>
      <c r="G20" s="305">
        <f>SUM(G21:G29)</f>
        <v>0.16328721239389138</v>
      </c>
      <c r="H20" s="305">
        <f>SUM(H21:H29)</f>
        <v>0.24770551324218207</v>
      </c>
      <c r="I20" s="304"/>
      <c r="J20" s="305">
        <f>SUM(J21:J29)</f>
        <v>0.63188135190664219</v>
      </c>
      <c r="K20" s="305">
        <f>SUM(K21:K29)</f>
        <v>0.83878993322004791</v>
      </c>
      <c r="L20" s="305">
        <f>SUM(L21:L29)</f>
        <v>1.2338692704277314</v>
      </c>
      <c r="M20" s="304"/>
      <c r="N20" s="305">
        <f>SUM(N21:N29)</f>
        <v>1.7310464145033122</v>
      </c>
      <c r="O20" s="305">
        <f>SUM(O21:O29)</f>
        <v>1.9922803324278844</v>
      </c>
      <c r="P20" s="305">
        <f>SUM(P21:P29)</f>
        <v>2.3690209239714801</v>
      </c>
      <c r="Q20" s="306"/>
      <c r="R20" s="305">
        <f>SUM(R21:R29)</f>
        <v>0.47829288539567422</v>
      </c>
      <c r="S20" s="305">
        <f>SUM(S21:S29)</f>
        <v>0.55626552710044352</v>
      </c>
      <c r="T20" s="305">
        <f>SUM(T21:T29)</f>
        <v>0.67222002820194227</v>
      </c>
      <c r="U20" s="306"/>
      <c r="V20" s="305">
        <f>SUM(V21:V29)</f>
        <v>1.0369040234834908</v>
      </c>
      <c r="W20" s="305">
        <f>SUM(W21:W29)</f>
        <v>1.1961340332854631</v>
      </c>
      <c r="X20" s="305">
        <f>SUM(X21:X29)</f>
        <v>1.4280801810816246</v>
      </c>
      <c r="Y20" s="306"/>
      <c r="Z20" s="305">
        <f>SUM(Z21:Z29)</f>
        <v>2.3906002953691736</v>
      </c>
      <c r="AA20" s="305">
        <f>SUM(AA21:AA29)</f>
        <v>2.4999661105683231</v>
      </c>
      <c r="AB20" s="305">
        <f>SUM(AB21:AB29)</f>
        <v>2.6398706206723932</v>
      </c>
      <c r="AC20" s="306"/>
      <c r="AD20" s="305">
        <f>SUM(AD21:AD29)</f>
        <v>2.4018016307182863</v>
      </c>
      <c r="AE20" s="305">
        <f>SUM(AE21:AE29)</f>
        <v>2.2492499453220525</v>
      </c>
      <c r="AF20" s="305">
        <f>SUM(AF21:AF29)</f>
        <v>1.9423111133420092</v>
      </c>
      <c r="AG20" s="306"/>
      <c r="AH20" s="305">
        <f>SUM(AH21:AH29)</f>
        <v>1.6940780768475068</v>
      </c>
      <c r="AI20" s="305">
        <f>SUM(AI21:AI29)</f>
        <v>1.5020374912196621</v>
      </c>
      <c r="AJ20" s="305">
        <f>SUM(AJ21:AJ29)</f>
        <v>1.269582465022842</v>
      </c>
      <c r="AK20" s="306"/>
      <c r="AL20" s="305">
        <f>SUM(AL21:AL29)</f>
        <v>1.2205194702182298</v>
      </c>
      <c r="AM20" s="305">
        <f>SUM(AM21:AM29)</f>
        <v>1.0539894144622373</v>
      </c>
      <c r="AN20" s="305">
        <f>SUM(AN21:AN29)</f>
        <v>0.69533988403779157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0.94062519878276918</v>
      </c>
      <c r="C21" s="304">
        <f t="shared" ref="C21:D21" si="59">SUM(G21,K21,O21,S21,W21,AA21,AE21,AI21,AM21)</f>
        <v>1.0434859207917695</v>
      </c>
      <c r="D21" s="304">
        <f t="shared" si="59"/>
        <v>1.1578965669820258</v>
      </c>
      <c r="E21" s="304"/>
      <c r="F21" s="304">
        <v>3.555496166789357E-2</v>
      </c>
      <c r="G21" s="304">
        <v>5.0823698718676709E-2</v>
      </c>
      <c r="H21" s="304">
        <v>7.2707331888628601E-2</v>
      </c>
      <c r="I21" s="304"/>
      <c r="J21" s="304">
        <v>0.13203806939956952</v>
      </c>
      <c r="K21" s="304">
        <v>0.17107751589270748</v>
      </c>
      <c r="L21" s="304">
        <v>0.23442371107871299</v>
      </c>
      <c r="M21" s="304"/>
      <c r="N21" s="304">
        <v>0.18227454163452717</v>
      </c>
      <c r="O21" s="304">
        <v>0.20106526419635526</v>
      </c>
      <c r="P21" s="304">
        <v>0.22835945098807436</v>
      </c>
      <c r="Q21" s="306"/>
      <c r="R21" s="304">
        <v>4.6648160358679795E-2</v>
      </c>
      <c r="S21" s="304">
        <v>5.6844383817367464E-2</v>
      </c>
      <c r="T21" s="304">
        <v>6.3547307235098813E-2</v>
      </c>
      <c r="U21" s="306"/>
      <c r="V21" s="304">
        <v>5.3248075828329022E-2</v>
      </c>
      <c r="W21" s="304">
        <v>5.1130375416228571E-2</v>
      </c>
      <c r="X21" s="304">
        <v>5.0251984522230043E-2</v>
      </c>
      <c r="Y21" s="306"/>
      <c r="Z21" s="304">
        <v>0.18680671723266898</v>
      </c>
      <c r="AA21" s="304">
        <v>0.22963047972237474</v>
      </c>
      <c r="AB21" s="304">
        <v>0.28893813689159809</v>
      </c>
      <c r="AC21" s="306"/>
      <c r="AD21" s="304">
        <v>0.13986279777078786</v>
      </c>
      <c r="AE21" s="304">
        <v>0.13380972802166435</v>
      </c>
      <c r="AF21" s="304">
        <v>9.3689646938645801E-2</v>
      </c>
      <c r="AG21" s="306"/>
      <c r="AH21" s="304">
        <v>9.7724812323442281E-2</v>
      </c>
      <c r="AI21" s="304">
        <v>8.9541152911109229E-2</v>
      </c>
      <c r="AJ21" s="304">
        <v>6.4728762943617374E-2</v>
      </c>
      <c r="AK21" s="306"/>
      <c r="AL21" s="304">
        <v>6.6467062566871002E-2</v>
      </c>
      <c r="AM21" s="304">
        <v>5.9563322095285837E-2</v>
      </c>
      <c r="AN21" s="304">
        <v>6.1250234495419678E-2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1.1288909722718325</v>
      </c>
      <c r="C22" s="304">
        <f t="shared" ref="C22:C29" si="61">SUM(G22,K22,O22,S22,W22,AA22,AE22,AI22,AM22)</f>
        <v>1.2369451932477691</v>
      </c>
      <c r="D22" s="304">
        <f t="shared" ref="D22:D29" si="62">SUM(H22,L22,P22,T22,X22,AB22,AF22,AJ22,AN22)</f>
        <v>1.3843072590660739</v>
      </c>
      <c r="E22" s="304"/>
      <c r="F22" s="304">
        <v>4.0573515943981377E-2</v>
      </c>
      <c r="G22" s="304">
        <v>5.5667487361110532E-2</v>
      </c>
      <c r="H22" s="304">
        <v>8.5831135996347396E-2</v>
      </c>
      <c r="I22" s="304"/>
      <c r="J22" s="304">
        <v>0.19799539924973539</v>
      </c>
      <c r="K22" s="304">
        <v>0.26489712911364349</v>
      </c>
      <c r="L22" s="304">
        <v>0.38471245884881161</v>
      </c>
      <c r="M22" s="304"/>
      <c r="N22" s="304">
        <v>0.32713516576463098</v>
      </c>
      <c r="O22" s="304">
        <v>0.3393792423424713</v>
      </c>
      <c r="P22" s="304">
        <v>0.32840805919971955</v>
      </c>
      <c r="Q22" s="306"/>
      <c r="R22" s="304">
        <v>4.320211184081095E-2</v>
      </c>
      <c r="S22" s="304">
        <v>4.7736784755994625E-2</v>
      </c>
      <c r="T22" s="304">
        <v>4.8447320464186691E-2</v>
      </c>
      <c r="U22" s="306"/>
      <c r="V22" s="304">
        <v>0.14308787805732795</v>
      </c>
      <c r="W22" s="304">
        <v>0.15802211428412097</v>
      </c>
      <c r="X22" s="304">
        <v>0.17771037878097282</v>
      </c>
      <c r="Y22" s="306"/>
      <c r="Z22" s="304">
        <v>0.10357615461033209</v>
      </c>
      <c r="AA22" s="304">
        <v>9.3545854674538867E-2</v>
      </c>
      <c r="AB22" s="304">
        <v>7.6144627746190546E-2</v>
      </c>
      <c r="AC22" s="306"/>
      <c r="AD22" s="304">
        <v>0.12823161952150408</v>
      </c>
      <c r="AE22" s="304">
        <v>0.12722055967989115</v>
      </c>
      <c r="AF22" s="304">
        <v>0.12774043701580257</v>
      </c>
      <c r="AG22" s="306"/>
      <c r="AH22" s="304">
        <v>9.9305238013288027E-2</v>
      </c>
      <c r="AI22" s="304">
        <v>0.10431123986022209</v>
      </c>
      <c r="AJ22" s="304">
        <v>0.10484405385969342</v>
      </c>
      <c r="AK22" s="306"/>
      <c r="AL22" s="304">
        <v>4.5783889270221742E-2</v>
      </c>
      <c r="AM22" s="304">
        <v>4.616478117577584E-2</v>
      </c>
      <c r="AN22" s="304">
        <v>5.0468787154349347E-2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0.86206983827274053</v>
      </c>
      <c r="C23" s="304">
        <f t="shared" si="61"/>
        <v>0.80358840474222704</v>
      </c>
      <c r="D23" s="304">
        <f t="shared" si="62"/>
        <v>0.85819523073033677</v>
      </c>
      <c r="E23" s="304"/>
      <c r="F23" s="304">
        <v>1.962403684914556E-2</v>
      </c>
      <c r="G23" s="304">
        <v>2.2798183477653947E-2</v>
      </c>
      <c r="H23" s="304">
        <v>3.3606321157397145E-2</v>
      </c>
      <c r="I23" s="304"/>
      <c r="J23" s="304">
        <v>8.4729798379089602E-2</v>
      </c>
      <c r="K23" s="304">
        <v>9.6181433167049024E-2</v>
      </c>
      <c r="L23" s="304">
        <v>0.13141435629101761</v>
      </c>
      <c r="M23" s="304"/>
      <c r="N23" s="304">
        <v>0.20152291195927369</v>
      </c>
      <c r="O23" s="304">
        <v>0.19217816747449398</v>
      </c>
      <c r="P23" s="304">
        <v>0.19929852592131311</v>
      </c>
      <c r="Q23" s="306"/>
      <c r="R23" s="304">
        <v>3.330417578865217E-2</v>
      </c>
      <c r="S23" s="304">
        <v>3.2337153170152858E-2</v>
      </c>
      <c r="T23" s="304">
        <v>3.6757725479126695E-2</v>
      </c>
      <c r="U23" s="306"/>
      <c r="V23" s="304">
        <v>0.12550696987544319</v>
      </c>
      <c r="W23" s="304">
        <v>0.13047252344467081</v>
      </c>
      <c r="X23" s="304">
        <v>0.15292280190769239</v>
      </c>
      <c r="Y23" s="306"/>
      <c r="Z23" s="304">
        <v>0.16849940498437022</v>
      </c>
      <c r="AA23" s="304">
        <v>0.13657397711882008</v>
      </c>
      <c r="AB23" s="304">
        <v>0.11663263645434212</v>
      </c>
      <c r="AC23" s="306"/>
      <c r="AD23" s="304">
        <v>9.3050846898219394E-2</v>
      </c>
      <c r="AE23" s="304">
        <v>6.3912475159483645E-2</v>
      </c>
      <c r="AF23" s="304">
        <v>4.51889487568558E-2</v>
      </c>
      <c r="AG23" s="306"/>
      <c r="AH23" s="304">
        <v>0.100408551234674</v>
      </c>
      <c r="AI23" s="304">
        <v>9.2092861643354035E-2</v>
      </c>
      <c r="AJ23" s="304">
        <v>9.7417624027362482E-2</v>
      </c>
      <c r="AK23" s="306"/>
      <c r="AL23" s="304">
        <v>3.5423142303872703E-2</v>
      </c>
      <c r="AM23" s="304">
        <v>3.7041630086548684E-2</v>
      </c>
      <c r="AN23" s="304">
        <v>4.4956290735229575E-2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0.80027233500331563</v>
      </c>
      <c r="C24" s="304">
        <f t="shared" si="61"/>
        <v>0.7439258235144357</v>
      </c>
      <c r="D24" s="304">
        <f t="shared" si="62"/>
        <v>0.65945996302826171</v>
      </c>
      <c r="E24" s="304"/>
      <c r="F24" s="304">
        <v>2.5693219045361038E-3</v>
      </c>
      <c r="G24" s="304">
        <v>2.9637269663513287E-3</v>
      </c>
      <c r="H24" s="304">
        <v>7.4606080127964146E-3</v>
      </c>
      <c r="I24" s="304"/>
      <c r="J24" s="304">
        <v>4.8571194557485486E-2</v>
      </c>
      <c r="K24" s="304">
        <v>5.9322330061626183E-2</v>
      </c>
      <c r="L24" s="304">
        <v>9.3647601957487892E-2</v>
      </c>
      <c r="M24" s="304"/>
      <c r="N24" s="304">
        <v>0.14114976782347155</v>
      </c>
      <c r="O24" s="304">
        <v>0.14683379809596447</v>
      </c>
      <c r="P24" s="304">
        <v>0.15868684280751461</v>
      </c>
      <c r="Q24" s="306"/>
      <c r="R24" s="304">
        <v>2.5668153041664133E-2</v>
      </c>
      <c r="S24" s="304">
        <v>2.5060315367212028E-2</v>
      </c>
      <c r="T24" s="304">
        <v>1.9445592916571462E-2</v>
      </c>
      <c r="U24" s="306"/>
      <c r="V24" s="304">
        <v>6.933902224703424E-2</v>
      </c>
      <c r="W24" s="304">
        <v>7.1063166353416418E-2</v>
      </c>
      <c r="X24" s="304">
        <v>7.1755967655370359E-2</v>
      </c>
      <c r="Y24" s="306"/>
      <c r="Z24" s="304">
        <v>0.16535426166114417</v>
      </c>
      <c r="AA24" s="304">
        <v>0.14317596079468495</v>
      </c>
      <c r="AB24" s="304">
        <v>0.12073195485689085</v>
      </c>
      <c r="AC24" s="306"/>
      <c r="AD24" s="304">
        <v>0.1763480167658957</v>
      </c>
      <c r="AE24" s="304">
        <v>0.14199171317444628</v>
      </c>
      <c r="AF24" s="304">
        <v>8.2431606092036327E-2</v>
      </c>
      <c r="AG24" s="306"/>
      <c r="AH24" s="304">
        <v>0.1107120468289178</v>
      </c>
      <c r="AI24" s="304">
        <v>9.5254508008890015E-2</v>
      </c>
      <c r="AJ24" s="304">
        <v>7.1520878390687104E-2</v>
      </c>
      <c r="AK24" s="306"/>
      <c r="AL24" s="304">
        <v>6.0560550173166416E-2</v>
      </c>
      <c r="AM24" s="304">
        <v>5.8260304691844109E-2</v>
      </c>
      <c r="AN24" s="304">
        <v>3.3778910338906717E-2</v>
      </c>
    </row>
    <row r="25" spans="1:40" x14ac:dyDescent="0.2">
      <c r="A25" s="13" t="str">
        <f t="shared" si="58"/>
        <v>Skilled trades occupations</v>
      </c>
      <c r="B25" s="304">
        <f t="shared" si="60"/>
        <v>3.7805790832506005</v>
      </c>
      <c r="C25" s="304">
        <f t="shared" si="61"/>
        <v>3.6594357083273543</v>
      </c>
      <c r="D25" s="304">
        <f t="shared" si="62"/>
        <v>3.6393825710793002</v>
      </c>
      <c r="E25" s="304"/>
      <c r="F25" s="304">
        <v>1.577906423120589E-2</v>
      </c>
      <c r="G25" s="304">
        <v>2.1928855577399604E-2</v>
      </c>
      <c r="H25" s="304">
        <v>3.7395796346446103E-2</v>
      </c>
      <c r="I25" s="304"/>
      <c r="J25" s="304">
        <v>6.7830306307130467E-2</v>
      </c>
      <c r="K25" s="304">
        <v>9.482111768493906E-2</v>
      </c>
      <c r="L25" s="304">
        <v>0.16248903915685006</v>
      </c>
      <c r="M25" s="304"/>
      <c r="N25" s="304">
        <v>0.47724183349385763</v>
      </c>
      <c r="O25" s="304">
        <v>0.57892649950186736</v>
      </c>
      <c r="P25" s="304">
        <v>0.81112617394699205</v>
      </c>
      <c r="Q25" s="306"/>
      <c r="R25" s="304">
        <v>0.17408971111566793</v>
      </c>
      <c r="S25" s="304">
        <v>0.20828587675776619</v>
      </c>
      <c r="T25" s="304">
        <v>0.27966647298615732</v>
      </c>
      <c r="U25" s="306"/>
      <c r="V25" s="304">
        <v>0.35976146033624179</v>
      </c>
      <c r="W25" s="304">
        <v>0.42247351517806209</v>
      </c>
      <c r="X25" s="304">
        <v>0.55068699581604175</v>
      </c>
      <c r="Y25" s="306"/>
      <c r="Z25" s="304">
        <v>0.70696954058197181</v>
      </c>
      <c r="AA25" s="304">
        <v>0.65670765766194239</v>
      </c>
      <c r="AB25" s="304">
        <v>0.61952313670332315</v>
      </c>
      <c r="AC25" s="306"/>
      <c r="AD25" s="304">
        <v>0.80424431692095633</v>
      </c>
      <c r="AE25" s="304">
        <v>0.72364693549958092</v>
      </c>
      <c r="AF25" s="304">
        <v>0.6750246453613733</v>
      </c>
      <c r="AG25" s="306"/>
      <c r="AH25" s="304">
        <v>0.623538792294692</v>
      </c>
      <c r="AI25" s="304">
        <v>0.55097860255900288</v>
      </c>
      <c r="AJ25" s="304">
        <v>0.41595055856975588</v>
      </c>
      <c r="AK25" s="306"/>
      <c r="AL25" s="304">
        <v>0.55112405796887676</v>
      </c>
      <c r="AM25" s="304">
        <v>0.40166664790679429</v>
      </c>
      <c r="AN25" s="304">
        <v>8.75197521923608E-2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0.58163823731901299</v>
      </c>
      <c r="C26" s="304">
        <f t="shared" si="61"/>
        <v>0.61309102072600807</v>
      </c>
      <c r="D26" s="304">
        <f t="shared" si="62"/>
        <v>0.59169526942747241</v>
      </c>
      <c r="E26" s="304"/>
      <c r="F26" s="304">
        <v>1.7212742099230697E-3</v>
      </c>
      <c r="G26" s="304">
        <v>3.2766953066537597E-3</v>
      </c>
      <c r="H26" s="304">
        <v>2.3197345930957786E-3</v>
      </c>
      <c r="I26" s="304"/>
      <c r="J26" s="304">
        <v>1.2594683695414794E-2</v>
      </c>
      <c r="K26" s="304">
        <v>1.5643909938094891E-2</v>
      </c>
      <c r="L26" s="304">
        <v>2.096611305471421E-2</v>
      </c>
      <c r="M26" s="304"/>
      <c r="N26" s="304">
        <v>0.10691186274889418</v>
      </c>
      <c r="O26" s="304">
        <v>0.12206658416088571</v>
      </c>
      <c r="P26" s="304">
        <v>0.1244061421751764</v>
      </c>
      <c r="Q26" s="306"/>
      <c r="R26" s="304">
        <v>2.5368732128206142E-2</v>
      </c>
      <c r="S26" s="304">
        <v>3.3271422795600095E-2</v>
      </c>
      <c r="T26" s="304">
        <v>4.2807492357895334E-2</v>
      </c>
      <c r="U26" s="306"/>
      <c r="V26" s="304">
        <v>0.1128329258320499</v>
      </c>
      <c r="W26" s="304">
        <v>0.14154099697712499</v>
      </c>
      <c r="X26" s="304">
        <v>0.1518894285594023</v>
      </c>
      <c r="Y26" s="306"/>
      <c r="Z26" s="304">
        <v>0.10503124351056027</v>
      </c>
      <c r="AA26" s="304">
        <v>0.10135741226257648</v>
      </c>
      <c r="AB26" s="304">
        <v>8.1782465709380817E-2</v>
      </c>
      <c r="AC26" s="306"/>
      <c r="AD26" s="304">
        <v>0.10995666279442483</v>
      </c>
      <c r="AE26" s="304">
        <v>8.5866742276491617E-2</v>
      </c>
      <c r="AF26" s="304">
        <v>4.6275455574827422E-2</v>
      </c>
      <c r="AG26" s="306"/>
      <c r="AH26" s="304">
        <v>7.056965838200821E-2</v>
      </c>
      <c r="AI26" s="304">
        <v>7.0786553448883516E-2</v>
      </c>
      <c r="AJ26" s="304">
        <v>7.5674455589762227E-2</v>
      </c>
      <c r="AK26" s="306"/>
      <c r="AL26" s="304">
        <v>3.6651194017531634E-2</v>
      </c>
      <c r="AM26" s="304">
        <v>3.92807035596969E-2</v>
      </c>
      <c r="AN26" s="304">
        <v>4.5573981813217937E-2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0.51571055640390551</v>
      </c>
      <c r="C27" s="304">
        <f t="shared" si="61"/>
        <v>0.55974160864518674</v>
      </c>
      <c r="D27" s="304">
        <f t="shared" si="62"/>
        <v>0.60882122683269868</v>
      </c>
      <c r="E27" s="304"/>
      <c r="F27" s="304">
        <v>3.855981538507428E-3</v>
      </c>
      <c r="G27" s="304">
        <v>5.4752360377315797E-3</v>
      </c>
      <c r="H27" s="304">
        <v>7.7438271105875972E-3</v>
      </c>
      <c r="I27" s="304"/>
      <c r="J27" s="304">
        <v>2.2893323906583038E-2</v>
      </c>
      <c r="K27" s="304">
        <v>3.2571518684656839E-2</v>
      </c>
      <c r="L27" s="304">
        <v>4.6528711827779658E-2</v>
      </c>
      <c r="M27" s="304"/>
      <c r="N27" s="304">
        <v>6.256118513510675E-2</v>
      </c>
      <c r="O27" s="304">
        <v>7.6101783064071588E-2</v>
      </c>
      <c r="P27" s="304">
        <v>9.2602059743611187E-2</v>
      </c>
      <c r="Q27" s="306"/>
      <c r="R27" s="304">
        <v>4.2125023009501703E-2</v>
      </c>
      <c r="S27" s="304">
        <v>4.6212614818176109E-2</v>
      </c>
      <c r="T27" s="304">
        <v>5.6044255132813206E-2</v>
      </c>
      <c r="U27" s="306"/>
      <c r="V27" s="304">
        <v>2.6703155865339341E-2</v>
      </c>
      <c r="W27" s="304">
        <v>2.9531136342349797E-2</v>
      </c>
      <c r="X27" s="304">
        <v>3.2322069576784462E-2</v>
      </c>
      <c r="Y27" s="306"/>
      <c r="Z27" s="304">
        <v>0.13229101326150802</v>
      </c>
      <c r="AA27" s="304">
        <v>0.15182042720072561</v>
      </c>
      <c r="AB27" s="304">
        <v>0.17223292674234961</v>
      </c>
      <c r="AC27" s="306"/>
      <c r="AD27" s="304">
        <v>8.8231136855263029E-2</v>
      </c>
      <c r="AE27" s="304">
        <v>9.0277032646305405E-2</v>
      </c>
      <c r="AF27" s="304">
        <v>8.4130939522620352E-2</v>
      </c>
      <c r="AG27" s="306"/>
      <c r="AH27" s="304">
        <v>0.11106929106749273</v>
      </c>
      <c r="AI27" s="304">
        <v>0.1071962262859866</v>
      </c>
      <c r="AJ27" s="304">
        <v>9.8823795553079616E-2</v>
      </c>
      <c r="AK27" s="306"/>
      <c r="AL27" s="304">
        <v>2.5980445764603462E-2</v>
      </c>
      <c r="AM27" s="304">
        <v>2.0555633565183251E-2</v>
      </c>
      <c r="AN27" s="304">
        <v>1.8392641623073046E-2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1.2215577097652048</v>
      </c>
      <c r="C28" s="304">
        <f t="shared" si="61"/>
        <v>1.3939880889730216</v>
      </c>
      <c r="D28" s="304">
        <f t="shared" si="62"/>
        <v>1.5430752231951126</v>
      </c>
      <c r="E28" s="304"/>
      <c r="F28" s="304">
        <v>1.6901228273580971E-4</v>
      </c>
      <c r="G28" s="304">
        <v>3.1323517275754295E-4</v>
      </c>
      <c r="H28" s="304">
        <v>5.8331358636177165E-4</v>
      </c>
      <c r="I28" s="304"/>
      <c r="J28" s="304">
        <v>1.7568156478382866E-2</v>
      </c>
      <c r="K28" s="304">
        <v>2.8374996777806097E-2</v>
      </c>
      <c r="L28" s="304">
        <v>4.4651515132229959E-2</v>
      </c>
      <c r="M28" s="304"/>
      <c r="N28" s="304">
        <v>5.3827751744680317E-2</v>
      </c>
      <c r="O28" s="304">
        <v>8.6026086360231152E-2</v>
      </c>
      <c r="P28" s="304">
        <v>0.13102625190729131</v>
      </c>
      <c r="Q28" s="306"/>
      <c r="R28" s="304">
        <v>2.1858342162037272E-2</v>
      </c>
      <c r="S28" s="304">
        <v>3.4232475784536802E-2</v>
      </c>
      <c r="T28" s="304">
        <v>5.279636079400768E-2</v>
      </c>
      <c r="U28" s="306"/>
      <c r="V28" s="304">
        <v>4.2189066414746339E-2</v>
      </c>
      <c r="W28" s="304">
        <v>6.3853905134364827E-2</v>
      </c>
      <c r="X28" s="304">
        <v>0.10007764655295731</v>
      </c>
      <c r="Y28" s="306"/>
      <c r="Z28" s="304">
        <v>0.37210369060070958</v>
      </c>
      <c r="AA28" s="304">
        <v>0.47099096189323941</v>
      </c>
      <c r="AB28" s="304">
        <v>0.61564696443054989</v>
      </c>
      <c r="AC28" s="306"/>
      <c r="AD28" s="304">
        <v>0.38708139583535645</v>
      </c>
      <c r="AE28" s="304">
        <v>0.41562180263439541</v>
      </c>
      <c r="AF28" s="304">
        <v>0.40037049084187298</v>
      </c>
      <c r="AG28" s="306"/>
      <c r="AH28" s="304">
        <v>0.14569566377608875</v>
      </c>
      <c r="AI28" s="304">
        <v>0.11812775352032673</v>
      </c>
      <c r="AJ28" s="304">
        <v>7.957948625570295E-2</v>
      </c>
      <c r="AK28" s="306"/>
      <c r="AL28" s="304">
        <v>0.18106463047046742</v>
      </c>
      <c r="AM28" s="304">
        <v>0.17644687169536388</v>
      </c>
      <c r="AN28" s="304">
        <v>0.11834319369413876</v>
      </c>
    </row>
    <row r="29" spans="1:40" x14ac:dyDescent="0.2">
      <c r="A29" s="13" t="str">
        <f t="shared" si="58"/>
        <v>Elementary occupations</v>
      </c>
      <c r="B29" s="304">
        <f t="shared" si="60"/>
        <v>1.8736560689306359</v>
      </c>
      <c r="C29" s="304">
        <f t="shared" si="61"/>
        <v>1.9977982310322335</v>
      </c>
      <c r="D29" s="304">
        <f t="shared" si="62"/>
        <v>2.0551666896587135</v>
      </c>
      <c r="E29" s="304"/>
      <c r="F29" s="304">
        <v>2.868292977281639E-5</v>
      </c>
      <c r="G29" s="304">
        <v>4.0093775556371874E-5</v>
      </c>
      <c r="H29" s="304">
        <v>5.744455052124628E-5</v>
      </c>
      <c r="I29" s="304"/>
      <c r="J29" s="304">
        <v>4.7660419933251041E-2</v>
      </c>
      <c r="K29" s="304">
        <v>7.5899981899524974E-2</v>
      </c>
      <c r="L29" s="304">
        <v>0.11503576308012722</v>
      </c>
      <c r="M29" s="304"/>
      <c r="N29" s="304">
        <v>0.17842139419887021</v>
      </c>
      <c r="O29" s="304">
        <v>0.24970290723154367</v>
      </c>
      <c r="P29" s="304">
        <v>0.29510741728178774</v>
      </c>
      <c r="Q29" s="306"/>
      <c r="R29" s="304">
        <v>6.6028475950454149E-2</v>
      </c>
      <c r="S29" s="304">
        <v>7.2284499833637425E-2</v>
      </c>
      <c r="T29" s="304">
        <v>7.2707500836085043E-2</v>
      </c>
      <c r="U29" s="306"/>
      <c r="V29" s="304">
        <v>0.10423546902697903</v>
      </c>
      <c r="W29" s="304">
        <v>0.12804630015512491</v>
      </c>
      <c r="X29" s="304">
        <v>0.14046290771017317</v>
      </c>
      <c r="Y29" s="306"/>
      <c r="Z29" s="304">
        <v>0.44996826892590852</v>
      </c>
      <c r="AA29" s="304">
        <v>0.51616337923942113</v>
      </c>
      <c r="AB29" s="304">
        <v>0.54823777113776773</v>
      </c>
      <c r="AC29" s="306"/>
      <c r="AD29" s="304">
        <v>0.47479483735587846</v>
      </c>
      <c r="AE29" s="304">
        <v>0.4669029562297935</v>
      </c>
      <c r="AF29" s="304">
        <v>0.38745894323797458</v>
      </c>
      <c r="AG29" s="306"/>
      <c r="AH29" s="304">
        <v>0.33505402292690312</v>
      </c>
      <c r="AI29" s="304">
        <v>0.27374859298188697</v>
      </c>
      <c r="AJ29" s="304">
        <v>0.26104284983318093</v>
      </c>
      <c r="AK29" s="306"/>
      <c r="AL29" s="304">
        <v>0.21746449768261877</v>
      </c>
      <c r="AM29" s="304">
        <v>0.21500951968574436</v>
      </c>
      <c r="AN29" s="304">
        <v>0.23505609199109573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32.455000000000005</v>
      </c>
      <c r="C32" s="305">
        <f>SUM(C33:C41)</f>
        <v>31.497000000000039</v>
      </c>
      <c r="D32" s="305">
        <f>SUM(D33:D41)</f>
        <v>29.28099999999997</v>
      </c>
      <c r="E32" s="304"/>
      <c r="F32" s="305">
        <f>SUM(F33:F41)</f>
        <v>0.40534171751082126</v>
      </c>
      <c r="G32" s="305">
        <f>SUM(G33:G41)</f>
        <v>0.52452734837778792</v>
      </c>
      <c r="H32" s="305">
        <f>SUM(H33:H41)</f>
        <v>0.73894648234927651</v>
      </c>
      <c r="I32" s="304"/>
      <c r="J32" s="305">
        <f>SUM(J33:J41)</f>
        <v>2.2532062996433271</v>
      </c>
      <c r="K32" s="305">
        <f>SUM(K33:K41)</f>
        <v>2.9276748470995377</v>
      </c>
      <c r="L32" s="305">
        <f>SUM(L33:L41)</f>
        <v>4.1360102307177939</v>
      </c>
      <c r="M32" s="304"/>
      <c r="N32" s="305">
        <f>SUM(N33:N41)</f>
        <v>4.9510860403174108</v>
      </c>
      <c r="O32" s="305">
        <f>SUM(O33:O41)</f>
        <v>5.2996421519319625</v>
      </c>
      <c r="P32" s="305">
        <f>SUM(P33:P41)</f>
        <v>5.45450743861878</v>
      </c>
      <c r="Q32" s="306"/>
      <c r="R32" s="305">
        <f>SUM(R33:R41)</f>
        <v>1.2250810386572208</v>
      </c>
      <c r="S32" s="305">
        <f>SUM(S33:S41)</f>
        <v>1.3155245778030369</v>
      </c>
      <c r="T32" s="305">
        <f>SUM(T33:T41)</f>
        <v>1.3609551204767549</v>
      </c>
      <c r="U32" s="306"/>
      <c r="V32" s="305">
        <f>SUM(V33:V41)</f>
        <v>2.6046749237288918</v>
      </c>
      <c r="W32" s="305">
        <f>SUM(W33:W41)</f>
        <v>2.739561528381194</v>
      </c>
      <c r="X32" s="305">
        <f>SUM(X33:X41)</f>
        <v>2.7349292129766689</v>
      </c>
      <c r="Y32" s="306"/>
      <c r="Z32" s="305">
        <f>SUM(Z33:Z41)</f>
        <v>8.4780558173833711</v>
      </c>
      <c r="AA32" s="305">
        <f>SUM(AA33:AA41)</f>
        <v>8.3402092017614695</v>
      </c>
      <c r="AB32" s="305">
        <f>SUM(AB33:AB41)</f>
        <v>7.8470266792031325</v>
      </c>
      <c r="AC32" s="306"/>
      <c r="AD32" s="305">
        <f>SUM(AD33:AD41)</f>
        <v>6.6981370593461023</v>
      </c>
      <c r="AE32" s="305">
        <f>SUM(AE33:AE41)</f>
        <v>5.8028886306584457</v>
      </c>
      <c r="AF32" s="305">
        <f>SUM(AF33:AF41)</f>
        <v>4.2034292018560331</v>
      </c>
      <c r="AG32" s="306"/>
      <c r="AH32" s="305">
        <f>SUM(AH33:AH41)</f>
        <v>4.5766979218170594</v>
      </c>
      <c r="AI32" s="305">
        <f>SUM(AI33:AI41)</f>
        <v>3.8294644590079803</v>
      </c>
      <c r="AJ32" s="305">
        <f>SUM(AJ33:AJ41)</f>
        <v>2.2748359718499174</v>
      </c>
      <c r="AK32" s="306"/>
      <c r="AL32" s="305">
        <f>SUM(AL33:AL41)</f>
        <v>1.2627191815957957</v>
      </c>
      <c r="AM32" s="305">
        <f>SUM(AM33:AM41)</f>
        <v>0.71750725497862355</v>
      </c>
      <c r="AN32" s="305">
        <f>SUM(AN33:AN41)</f>
        <v>0.5303596619516151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4.4369702883726978</v>
      </c>
      <c r="C33" s="304">
        <f t="shared" ref="C33:C41" si="64">SUM(G33,K33,O33,S33,W33,AA33,AE33,AI33,AM33)</f>
        <v>4.2003266209770018</v>
      </c>
      <c r="D33" s="304">
        <f t="shared" ref="D33:D40" si="65">SUM(H33,L33,P33,T33,X33,AB33,AF33,AJ33,AN33)</f>
        <v>4.1633221723582583</v>
      </c>
      <c r="E33" s="304"/>
      <c r="F33" s="304">
        <v>6.3401504710577844E-2</v>
      </c>
      <c r="G33" s="304">
        <v>7.1988554170924604E-2</v>
      </c>
      <c r="H33" s="304">
        <v>9.0887934389102129E-2</v>
      </c>
      <c r="I33" s="304"/>
      <c r="J33" s="304">
        <v>0.46406392832003962</v>
      </c>
      <c r="K33" s="304">
        <v>0.57540490335598837</v>
      </c>
      <c r="L33" s="304">
        <v>0.78957546108609022</v>
      </c>
      <c r="M33" s="304"/>
      <c r="N33" s="304">
        <v>1.1437510316269013</v>
      </c>
      <c r="O33" s="304">
        <v>1.1679963291079882</v>
      </c>
      <c r="P33" s="304">
        <v>1.1856727826673861</v>
      </c>
      <c r="Q33" s="306"/>
      <c r="R33" s="304">
        <v>0.26027075321178744</v>
      </c>
      <c r="S33" s="304">
        <v>0.25487719074035114</v>
      </c>
      <c r="T33" s="304">
        <v>0.25573858782469755</v>
      </c>
      <c r="U33" s="306"/>
      <c r="V33" s="304">
        <v>0.54941714981707068</v>
      </c>
      <c r="W33" s="304">
        <v>0.54579571646519109</v>
      </c>
      <c r="X33" s="304">
        <v>0.55597606575183811</v>
      </c>
      <c r="Y33" s="306"/>
      <c r="Z33" s="304">
        <v>0.86597361305047382</v>
      </c>
      <c r="AA33" s="304">
        <v>0.74659231460561581</v>
      </c>
      <c r="AB33" s="304">
        <v>0.67641848716790987</v>
      </c>
      <c r="AC33" s="306"/>
      <c r="AD33" s="304">
        <v>0.63303743833097148</v>
      </c>
      <c r="AE33" s="304">
        <v>0.47568238941114777</v>
      </c>
      <c r="AF33" s="304">
        <v>0.34184352469595203</v>
      </c>
      <c r="AG33" s="306"/>
      <c r="AH33" s="304">
        <v>0.37280764043413328</v>
      </c>
      <c r="AI33" s="304">
        <v>0.28149085996120826</v>
      </c>
      <c r="AJ33" s="304">
        <v>0.18373269907988249</v>
      </c>
      <c r="AK33" s="306"/>
      <c r="AL33" s="304">
        <v>8.4247228870742541E-2</v>
      </c>
      <c r="AM33" s="304">
        <v>8.0498363158586411E-2</v>
      </c>
      <c r="AN33" s="304">
        <v>8.3476629695399776E-2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5.7945541274460233</v>
      </c>
      <c r="C34" s="304">
        <f t="shared" si="64"/>
        <v>5.9726776349450779</v>
      </c>
      <c r="D34" s="304">
        <f t="shared" si="65"/>
        <v>6.1552980528073933</v>
      </c>
      <c r="E34" s="304"/>
      <c r="F34" s="304">
        <v>0.24948222986355953</v>
      </c>
      <c r="G34" s="304">
        <v>0.33798964834657896</v>
      </c>
      <c r="H34" s="304">
        <v>0.48560271679166228</v>
      </c>
      <c r="I34" s="304"/>
      <c r="J34" s="304">
        <v>0.90464846078736538</v>
      </c>
      <c r="K34" s="304">
        <v>1.1906966144851701</v>
      </c>
      <c r="L34" s="304">
        <v>1.6725623854482052</v>
      </c>
      <c r="M34" s="304"/>
      <c r="N34" s="304">
        <v>1.5469110417832033</v>
      </c>
      <c r="O34" s="304">
        <v>1.6070011893205733</v>
      </c>
      <c r="P34" s="304">
        <v>1.535529899091479</v>
      </c>
      <c r="Q34" s="306"/>
      <c r="R34" s="304">
        <v>0.18922467915813571</v>
      </c>
      <c r="S34" s="304">
        <v>0.19466186742117106</v>
      </c>
      <c r="T34" s="304">
        <v>0.18749588693059682</v>
      </c>
      <c r="U34" s="306"/>
      <c r="V34" s="304">
        <v>0.68061113439837961</v>
      </c>
      <c r="W34" s="304">
        <v>0.68597911567271497</v>
      </c>
      <c r="X34" s="304">
        <v>0.65376517002861168</v>
      </c>
      <c r="Y34" s="306"/>
      <c r="Z34" s="304">
        <v>1.1573090666906027</v>
      </c>
      <c r="AA34" s="304">
        <v>1.0579643212097993</v>
      </c>
      <c r="AB34" s="304">
        <v>0.89759476128419879</v>
      </c>
      <c r="AC34" s="306"/>
      <c r="AD34" s="304">
        <v>0.59735489102631467</v>
      </c>
      <c r="AE34" s="304">
        <v>0.47809914129455988</v>
      </c>
      <c r="AF34" s="304">
        <v>0.31379175231590606</v>
      </c>
      <c r="AG34" s="306"/>
      <c r="AH34" s="304">
        <v>0.4046062173452209</v>
      </c>
      <c r="AI34" s="304">
        <v>0.35655595649361943</v>
      </c>
      <c r="AJ34" s="304">
        <v>0.34669605121486485</v>
      </c>
      <c r="AK34" s="306"/>
      <c r="AL34" s="304">
        <v>6.440640639324019E-2</v>
      </c>
      <c r="AM34" s="304">
        <v>6.3729780700890637E-2</v>
      </c>
      <c r="AN34" s="304">
        <v>6.2259429701869165E-2</v>
      </c>
    </row>
    <row r="35" spans="1:40" x14ac:dyDescent="0.2">
      <c r="A35" s="13" t="str">
        <f t="shared" si="63"/>
        <v>Associate professional occupations</v>
      </c>
      <c r="B35" s="304">
        <f t="shared" si="66"/>
        <v>4.0029475204142724</v>
      </c>
      <c r="C35" s="304">
        <f t="shared" si="64"/>
        <v>3.6179351677592924</v>
      </c>
      <c r="D35" s="304">
        <f t="shared" si="65"/>
        <v>3.440527060966688</v>
      </c>
      <c r="E35" s="304"/>
      <c r="F35" s="304">
        <v>4.8255129814006315E-2</v>
      </c>
      <c r="G35" s="304">
        <v>5.7106755232578521E-2</v>
      </c>
      <c r="H35" s="304">
        <v>7.4992289933774658E-2</v>
      </c>
      <c r="I35" s="304"/>
      <c r="J35" s="304">
        <v>0.41102061636117904</v>
      </c>
      <c r="K35" s="304">
        <v>0.4683125885321584</v>
      </c>
      <c r="L35" s="304">
        <v>0.60198814946758739</v>
      </c>
      <c r="M35" s="304"/>
      <c r="N35" s="304">
        <v>0.92314564431790269</v>
      </c>
      <c r="O35" s="304">
        <v>0.91216160040800509</v>
      </c>
      <c r="P35" s="304">
        <v>0.8725464522130979</v>
      </c>
      <c r="Q35" s="306"/>
      <c r="R35" s="304">
        <v>0.26699695390792672</v>
      </c>
      <c r="S35" s="304">
        <v>0.2773400436241461</v>
      </c>
      <c r="T35" s="304">
        <v>0.29077804077860264</v>
      </c>
      <c r="U35" s="306"/>
      <c r="V35" s="304">
        <v>0.37041282648021973</v>
      </c>
      <c r="W35" s="304">
        <v>0.34294131304768066</v>
      </c>
      <c r="X35" s="304">
        <v>0.32046395561508495</v>
      </c>
      <c r="Y35" s="306"/>
      <c r="Z35" s="304">
        <v>0.97227917518918172</v>
      </c>
      <c r="AA35" s="304">
        <v>0.82807199528516484</v>
      </c>
      <c r="AB35" s="304">
        <v>0.73659053317615519</v>
      </c>
      <c r="AC35" s="306"/>
      <c r="AD35" s="304">
        <v>0.63498729159439204</v>
      </c>
      <c r="AE35" s="304">
        <v>0.47011616571451897</v>
      </c>
      <c r="AF35" s="304">
        <v>0.33659310235442763</v>
      </c>
      <c r="AG35" s="306"/>
      <c r="AH35" s="304">
        <v>0.33332029652701284</v>
      </c>
      <c r="AI35" s="304">
        <v>0.2250887151824969</v>
      </c>
      <c r="AJ35" s="304">
        <v>0.17478790022481241</v>
      </c>
      <c r="AK35" s="306"/>
      <c r="AL35" s="304">
        <v>4.2529586222451753E-2</v>
      </c>
      <c r="AM35" s="304">
        <v>3.6795990732542645E-2</v>
      </c>
      <c r="AN35" s="304">
        <v>3.1786637203145028E-2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2.9090402839743259</v>
      </c>
      <c r="C36" s="304">
        <f t="shared" si="64"/>
        <v>2.6238581752444179</v>
      </c>
      <c r="D36" s="304">
        <f t="shared" si="65"/>
        <v>2.3594610540305307</v>
      </c>
      <c r="E36" s="304"/>
      <c r="F36" s="304">
        <v>1.0435407079065474E-2</v>
      </c>
      <c r="G36" s="304">
        <v>1.3415411367984856E-2</v>
      </c>
      <c r="H36" s="304">
        <v>2.1852340289400581E-2</v>
      </c>
      <c r="I36" s="304"/>
      <c r="J36" s="304">
        <v>0.13120824718206575</v>
      </c>
      <c r="K36" s="304">
        <v>0.16061463482337102</v>
      </c>
      <c r="L36" s="304">
        <v>0.2242496104052594</v>
      </c>
      <c r="M36" s="304"/>
      <c r="N36" s="304">
        <v>0.48592878817989543</v>
      </c>
      <c r="O36" s="304">
        <v>0.53139600567679379</v>
      </c>
      <c r="P36" s="304">
        <v>0.58915802979742982</v>
      </c>
      <c r="Q36" s="306"/>
      <c r="R36" s="304">
        <v>0.15302157463570318</v>
      </c>
      <c r="S36" s="304">
        <v>0.15896981004725097</v>
      </c>
      <c r="T36" s="304">
        <v>0.16715920564160042</v>
      </c>
      <c r="U36" s="306"/>
      <c r="V36" s="304">
        <v>0.22247453552297156</v>
      </c>
      <c r="W36" s="304">
        <v>0.2255020150215199</v>
      </c>
      <c r="X36" s="304">
        <v>0.22303556795410864</v>
      </c>
      <c r="Y36" s="306"/>
      <c r="Z36" s="304">
        <v>0.72037011817851093</v>
      </c>
      <c r="AA36" s="304">
        <v>0.67350878984117835</v>
      </c>
      <c r="AB36" s="304">
        <v>0.62703802599355218</v>
      </c>
      <c r="AC36" s="306"/>
      <c r="AD36" s="304">
        <v>0.80756501795078017</v>
      </c>
      <c r="AE36" s="304">
        <v>0.65272322078054801</v>
      </c>
      <c r="AF36" s="304">
        <v>0.45708326769558477</v>
      </c>
      <c r="AG36" s="306"/>
      <c r="AH36" s="304">
        <v>0.34191110896038518</v>
      </c>
      <c r="AI36" s="304">
        <v>0.18146741480304046</v>
      </c>
      <c r="AJ36" s="304">
        <v>3.736073120674778E-2</v>
      </c>
      <c r="AK36" s="306"/>
      <c r="AL36" s="304">
        <v>3.6125486284948029E-2</v>
      </c>
      <c r="AM36" s="304">
        <v>2.6260872882730803E-2</v>
      </c>
      <c r="AN36" s="304">
        <v>1.2524275046847265E-2</v>
      </c>
    </row>
    <row r="37" spans="1:40" x14ac:dyDescent="0.2">
      <c r="A37" s="13" t="str">
        <f t="shared" si="63"/>
        <v>Skilled trades occupations</v>
      </c>
      <c r="B37" s="304">
        <f t="shared" si="66"/>
        <v>7.4397498720892212</v>
      </c>
      <c r="C37" s="304">
        <f t="shared" si="64"/>
        <v>7.0720762815349456</v>
      </c>
      <c r="D37" s="304">
        <f t="shared" si="65"/>
        <v>6.1908558435325478</v>
      </c>
      <c r="E37" s="304"/>
      <c r="F37" s="304">
        <v>9.4853129561469178E-3</v>
      </c>
      <c r="G37" s="304">
        <v>1.4233107750782056E-2</v>
      </c>
      <c r="H37" s="304">
        <v>2.2209380610734564E-2</v>
      </c>
      <c r="I37" s="304"/>
      <c r="J37" s="304">
        <v>0.18050390780733405</v>
      </c>
      <c r="K37" s="304">
        <v>0.29632535912136915</v>
      </c>
      <c r="L37" s="304">
        <v>0.50819776146608564</v>
      </c>
      <c r="M37" s="304"/>
      <c r="N37" s="304">
        <v>0.37070887279747511</v>
      </c>
      <c r="O37" s="304">
        <v>0.48999237635778509</v>
      </c>
      <c r="P37" s="304">
        <v>0.60550709389638291</v>
      </c>
      <c r="Q37" s="306"/>
      <c r="R37" s="304">
        <v>0.1423801161464712</v>
      </c>
      <c r="S37" s="304">
        <v>0.16653917579970431</v>
      </c>
      <c r="T37" s="304">
        <v>0.1646744753159686</v>
      </c>
      <c r="U37" s="306"/>
      <c r="V37" s="304">
        <v>0.48825851369074741</v>
      </c>
      <c r="W37" s="304">
        <v>0.54673590152044504</v>
      </c>
      <c r="X37" s="304">
        <v>0.55599420095698882</v>
      </c>
      <c r="Y37" s="306"/>
      <c r="Z37" s="304">
        <v>3.0095572847047416</v>
      </c>
      <c r="AA37" s="304">
        <v>2.9769020530250474</v>
      </c>
      <c r="AB37" s="304">
        <v>2.8032896841433277</v>
      </c>
      <c r="AC37" s="306"/>
      <c r="AD37" s="304">
        <v>1.7837895740665508</v>
      </c>
      <c r="AE37" s="304">
        <v>1.5016397501050964</v>
      </c>
      <c r="AF37" s="304">
        <v>0.9647747406462901</v>
      </c>
      <c r="AG37" s="306"/>
      <c r="AH37" s="304">
        <v>1.1134386997047563</v>
      </c>
      <c r="AI37" s="304">
        <v>0.94224031825941656</v>
      </c>
      <c r="AJ37" s="304">
        <v>0.4933115343303241</v>
      </c>
      <c r="AK37" s="306"/>
      <c r="AL37" s="304">
        <v>0.34162759021499811</v>
      </c>
      <c r="AM37" s="304">
        <v>0.13746823959530033</v>
      </c>
      <c r="AN37" s="304">
        <v>7.2896972166445417E-2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0.43427856698047629</v>
      </c>
      <c r="C38" s="304">
        <f t="shared" si="64"/>
        <v>0.47642864853026123</v>
      </c>
      <c r="D38" s="304">
        <f t="shared" si="65"/>
        <v>0.47908872191189283</v>
      </c>
      <c r="E38" s="304"/>
      <c r="F38" s="304">
        <v>1.2347038602287167E-2</v>
      </c>
      <c r="G38" s="304">
        <v>1.477278403415954E-2</v>
      </c>
      <c r="H38" s="304">
        <v>2.2611810506616373E-2</v>
      </c>
      <c r="I38" s="304"/>
      <c r="J38" s="304">
        <v>5.7331312247026131E-3</v>
      </c>
      <c r="K38" s="304">
        <v>6.5585772095191862E-3</v>
      </c>
      <c r="L38" s="304">
        <v>7.5040302778639021E-3</v>
      </c>
      <c r="M38" s="304"/>
      <c r="N38" s="304">
        <v>5.4898042998745566E-2</v>
      </c>
      <c r="O38" s="304">
        <v>5.9043356630172246E-2</v>
      </c>
      <c r="P38" s="304">
        <v>5.7529636927066787E-2</v>
      </c>
      <c r="Q38" s="306"/>
      <c r="R38" s="304">
        <v>1.2102132767358085E-2</v>
      </c>
      <c r="S38" s="304">
        <v>1.2275802341829175E-2</v>
      </c>
      <c r="T38" s="304">
        <v>1.1693784436635397E-2</v>
      </c>
      <c r="U38" s="306"/>
      <c r="V38" s="304">
        <v>2.8447684976667852E-2</v>
      </c>
      <c r="W38" s="304">
        <v>3.4876454671699142E-2</v>
      </c>
      <c r="X38" s="304">
        <v>3.7146445181482128E-2</v>
      </c>
      <c r="Y38" s="306"/>
      <c r="Z38" s="304">
        <v>6.4062988583782496E-2</v>
      </c>
      <c r="AA38" s="304">
        <v>6.0317393298001655E-2</v>
      </c>
      <c r="AB38" s="304">
        <v>5.1344742839438955E-2</v>
      </c>
      <c r="AC38" s="306"/>
      <c r="AD38" s="304">
        <v>8.8659538070176694E-2</v>
      </c>
      <c r="AE38" s="304">
        <v>8.0322387031501213E-2</v>
      </c>
      <c r="AF38" s="304">
        <v>5.9699157094651401E-2</v>
      </c>
      <c r="AG38" s="306"/>
      <c r="AH38" s="304">
        <v>0.14143848504579803</v>
      </c>
      <c r="AI38" s="304">
        <v>0.16813425334270413</v>
      </c>
      <c r="AJ38" s="304">
        <v>0.18693576477431692</v>
      </c>
      <c r="AK38" s="306"/>
      <c r="AL38" s="304">
        <v>2.6589524710957779E-2</v>
      </c>
      <c r="AM38" s="304">
        <v>4.0127639970674943E-2</v>
      </c>
      <c r="AN38" s="304">
        <v>4.4623349873820932E-2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1.1594938863244426</v>
      </c>
      <c r="C39" s="304">
        <f t="shared" si="64"/>
        <v>1.1598716746015267</v>
      </c>
      <c r="D39" s="304">
        <f t="shared" si="65"/>
        <v>1.0884991101857104</v>
      </c>
      <c r="E39" s="304"/>
      <c r="F39" s="304">
        <v>6.935802555487619E-3</v>
      </c>
      <c r="G39" s="304">
        <v>8.102544098812019E-3</v>
      </c>
      <c r="H39" s="304">
        <v>1.0201965979975254E-2</v>
      </c>
      <c r="I39" s="304"/>
      <c r="J39" s="304">
        <v>6.9139319401796587E-2</v>
      </c>
      <c r="K39" s="304">
        <v>9.1954020698816918E-2</v>
      </c>
      <c r="L39" s="304">
        <v>0.11782741470688429</v>
      </c>
      <c r="M39" s="304"/>
      <c r="N39" s="304">
        <v>0.20116185993294905</v>
      </c>
      <c r="O39" s="304">
        <v>0.2393234142381882</v>
      </c>
      <c r="P39" s="304">
        <v>0.26347694639245844</v>
      </c>
      <c r="Q39" s="306"/>
      <c r="R39" s="304">
        <v>6.5614286914520384E-2</v>
      </c>
      <c r="S39" s="304">
        <v>7.9462253733474403E-2</v>
      </c>
      <c r="T39" s="304">
        <v>8.8092026188636957E-2</v>
      </c>
      <c r="U39" s="306"/>
      <c r="V39" s="304">
        <v>7.5318510998899427E-2</v>
      </c>
      <c r="W39" s="304">
        <v>9.163120294882339E-2</v>
      </c>
      <c r="X39" s="304">
        <v>9.8239883152593216E-2</v>
      </c>
      <c r="Y39" s="306"/>
      <c r="Z39" s="304">
        <v>0.26792353991685719</v>
      </c>
      <c r="AA39" s="304">
        <v>0.25556599274649655</v>
      </c>
      <c r="AB39" s="304">
        <v>0.21508163091939944</v>
      </c>
      <c r="AC39" s="306"/>
      <c r="AD39" s="304">
        <v>0.27799118678480172</v>
      </c>
      <c r="AE39" s="304">
        <v>0.24226547880396282</v>
      </c>
      <c r="AF39" s="304">
        <v>0.19769352384847036</v>
      </c>
      <c r="AG39" s="306"/>
      <c r="AH39" s="304">
        <v>0.13504294290781738</v>
      </c>
      <c r="AI39" s="304">
        <v>9.6900541696023856E-2</v>
      </c>
      <c r="AJ39" s="304">
        <v>4.8186030218399394E-2</v>
      </c>
      <c r="AK39" s="306"/>
      <c r="AL39" s="304">
        <v>6.036643691131327E-2</v>
      </c>
      <c r="AM39" s="304">
        <v>5.4666225636928641E-2</v>
      </c>
      <c r="AN39" s="304">
        <v>4.9699688778892991E-2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4.4623381157626163</v>
      </c>
      <c r="C40" s="304">
        <f t="shared" si="64"/>
        <v>4.8285243143784653</v>
      </c>
      <c r="D40" s="304">
        <f t="shared" si="65"/>
        <v>4.1826497464923422</v>
      </c>
      <c r="E40" s="304"/>
      <c r="F40" s="304">
        <v>1.124440018516918E-3</v>
      </c>
      <c r="G40" s="304">
        <v>1.7554008403062211E-3</v>
      </c>
      <c r="H40" s="304">
        <v>2.3832858182924453E-3</v>
      </c>
      <c r="I40" s="304"/>
      <c r="J40" s="304">
        <v>6.4240501701668576E-2</v>
      </c>
      <c r="K40" s="304">
        <v>0.10583820258784124</v>
      </c>
      <c r="L40" s="304">
        <v>0.17139543766541004</v>
      </c>
      <c r="M40" s="304"/>
      <c r="N40" s="304">
        <v>0.1526584343100803</v>
      </c>
      <c r="O40" s="304">
        <v>0.21080711532481211</v>
      </c>
      <c r="P40" s="304">
        <v>0.26740081993045672</v>
      </c>
      <c r="Q40" s="306"/>
      <c r="R40" s="305">
        <v>8.741701379414181E-2</v>
      </c>
      <c r="S40" s="305">
        <v>0.11967452488313282</v>
      </c>
      <c r="T40" s="305">
        <v>0.14491304442065853</v>
      </c>
      <c r="U40" s="306"/>
      <c r="V40" s="305">
        <v>0.15171279886991088</v>
      </c>
      <c r="W40" s="305">
        <v>0.2252516667436662</v>
      </c>
      <c r="X40" s="305">
        <v>0.25297109374125082</v>
      </c>
      <c r="Y40" s="306"/>
      <c r="Z40" s="305">
        <v>1.1479666629793479</v>
      </c>
      <c r="AA40" s="305">
        <v>1.4961316502954565</v>
      </c>
      <c r="AB40" s="305">
        <v>1.6328961824272119</v>
      </c>
      <c r="AC40" s="306"/>
      <c r="AD40" s="305">
        <v>1.4155217056419676</v>
      </c>
      <c r="AE40" s="305">
        <v>1.5471431190792095</v>
      </c>
      <c r="AF40" s="305">
        <v>1.3184383700878419</v>
      </c>
      <c r="AG40" s="306"/>
      <c r="AH40" s="305">
        <v>1.0436737827292764</v>
      </c>
      <c r="AI40" s="305">
        <v>0.97164920064717741</v>
      </c>
      <c r="AJ40" s="305">
        <v>0.29221857560048475</v>
      </c>
      <c r="AK40" s="306"/>
      <c r="AL40" s="305">
        <v>0.39802277571770633</v>
      </c>
      <c r="AM40" s="305">
        <v>0.15027343397686327</v>
      </c>
      <c r="AN40" s="305">
        <v>0.1000329368007357</v>
      </c>
    </row>
    <row r="41" spans="1:40" x14ac:dyDescent="0.2">
      <c r="A41" s="39" t="str">
        <f t="shared" si="63"/>
        <v>Elementary occupations</v>
      </c>
      <c r="B41" s="307">
        <f t="shared" si="66"/>
        <v>1.8156273386359267</v>
      </c>
      <c r="C41" s="307">
        <f t="shared" si="64"/>
        <v>1.5453014820290503</v>
      </c>
      <c r="D41" s="307">
        <f>SUM(H41,L41,P41,T41,X41,AB41,AF41,AJ41,AN41)</f>
        <v>1.2212982377146078</v>
      </c>
      <c r="E41" s="307"/>
      <c r="F41" s="307">
        <v>3.8748519111735016E-3</v>
      </c>
      <c r="G41" s="307">
        <v>5.1631425356610857E-3</v>
      </c>
      <c r="H41" s="307">
        <v>8.2047580297183627E-3</v>
      </c>
      <c r="I41" s="307"/>
      <c r="J41" s="307">
        <v>2.2648186857175838E-2</v>
      </c>
      <c r="K41" s="307">
        <v>3.1969946285303884E-2</v>
      </c>
      <c r="L41" s="307">
        <v>4.2709980194407492E-2</v>
      </c>
      <c r="M41" s="307"/>
      <c r="N41" s="307">
        <v>7.1922324370259555E-2</v>
      </c>
      <c r="O41" s="307">
        <v>8.192076486764388E-2</v>
      </c>
      <c r="P41" s="307">
        <v>7.7685777703022263E-2</v>
      </c>
      <c r="Q41" s="308"/>
      <c r="R41" s="307">
        <v>4.8053528121176144E-2</v>
      </c>
      <c r="S41" s="307">
        <v>5.1723909211976997E-2</v>
      </c>
      <c r="T41" s="307">
        <v>5.0410068939358045E-2</v>
      </c>
      <c r="U41" s="308"/>
      <c r="V41" s="307">
        <v>3.8021768974024456E-2</v>
      </c>
      <c r="W41" s="307">
        <v>4.0848142289453514E-2</v>
      </c>
      <c r="X41" s="307">
        <v>3.7336830594710178E-2</v>
      </c>
      <c r="Y41" s="308"/>
      <c r="Z41" s="307">
        <v>0.2726133680898728</v>
      </c>
      <c r="AA41" s="307">
        <v>0.2451546914547105</v>
      </c>
      <c r="AB41" s="307">
        <v>0.20677263125193873</v>
      </c>
      <c r="AC41" s="308"/>
      <c r="AD41" s="307">
        <v>0.45923041588014835</v>
      </c>
      <c r="AE41" s="307">
        <v>0.35489697843790102</v>
      </c>
      <c r="AF41" s="307">
        <v>0.21351176311690881</v>
      </c>
      <c r="AG41" s="308"/>
      <c r="AH41" s="307">
        <v>0.6904587481626584</v>
      </c>
      <c r="AI41" s="307">
        <v>0.60593719862229356</v>
      </c>
      <c r="AJ41" s="307">
        <v>0.51160668520008501</v>
      </c>
      <c r="AK41" s="308"/>
      <c r="AL41" s="307">
        <v>0.20880414626943758</v>
      </c>
      <c r="AM41" s="307">
        <v>0.12768670832410589</v>
      </c>
      <c r="AN41" s="307">
        <v>7.3059742684458834E-2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Swindon and Wiltshire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26.444000000000045</v>
      </c>
      <c r="C50" s="305">
        <f>SUM(C51:C59)</f>
        <v>27.709999999999969</v>
      </c>
      <c r="D50" s="305">
        <f>SUM(D51:D59)</f>
        <v>29.352000000000025</v>
      </c>
      <c r="E50" s="304"/>
      <c r="F50" s="305">
        <f>SUM(F51:F59)</f>
        <v>8.374238028703479E-2</v>
      </c>
      <c r="G50" s="305">
        <f>SUM(G51:G59)</f>
        <v>0.12282961657228442</v>
      </c>
      <c r="H50" s="305">
        <f>SUM(H51:H59)</f>
        <v>0.20270922671846647</v>
      </c>
      <c r="I50" s="304"/>
      <c r="J50" s="305">
        <f>SUM(J51:J59)</f>
        <v>1.3242068855220683</v>
      </c>
      <c r="K50" s="305">
        <f>SUM(K51:K59)</f>
        <v>1.9363285871483653</v>
      </c>
      <c r="L50" s="305">
        <f>SUM(L51:L59)</f>
        <v>3.1291211652584834</v>
      </c>
      <c r="M50" s="304"/>
      <c r="N50" s="305">
        <f>SUM(N51:N59)</f>
        <v>2.3413013568971124</v>
      </c>
      <c r="O50" s="305">
        <f>SUM(O51:O59)</f>
        <v>2.7110807913097839</v>
      </c>
      <c r="P50" s="305">
        <f>SUM(P51:P59)</f>
        <v>3.1603481319548323</v>
      </c>
      <c r="Q50" s="304"/>
      <c r="R50" s="305">
        <f>SUM(R51:R59)</f>
        <v>0.77870341916384811</v>
      </c>
      <c r="S50" s="305">
        <f>SUM(S51:S59)</f>
        <v>0.90423185749830115</v>
      </c>
      <c r="T50" s="305">
        <f>SUM(T51:T59)</f>
        <v>1.1026971217441048</v>
      </c>
      <c r="U50" s="304"/>
      <c r="V50" s="305">
        <f>SUM(V51:V59)</f>
        <v>1.6549284336963388</v>
      </c>
      <c r="W50" s="305">
        <f>SUM(W51:W59)</f>
        <v>1.8722609936921217</v>
      </c>
      <c r="X50" s="305">
        <f>SUM(X51:X59)</f>
        <v>2.1437431507861917</v>
      </c>
      <c r="Y50" s="304"/>
      <c r="Z50" s="305">
        <f>SUM(Z51:Z59)</f>
        <v>8.4549688325329218</v>
      </c>
      <c r="AA50" s="305">
        <f>SUM(AA51:AA59)</f>
        <v>9.0547635746721014</v>
      </c>
      <c r="AB50" s="305">
        <f>SUM(AB51:AB59)</f>
        <v>9.8055007953812527</v>
      </c>
      <c r="AC50" s="304"/>
      <c r="AD50" s="305">
        <f>SUM(AD51:AD59)</f>
        <v>6.4854195394524208</v>
      </c>
      <c r="AE50" s="305">
        <f>SUM(AE51:AE59)</f>
        <v>6.3357882917644552</v>
      </c>
      <c r="AF50" s="305">
        <f>SUM(AF51:AF59)</f>
        <v>5.9265904326870524</v>
      </c>
      <c r="AG50" s="304"/>
      <c r="AH50" s="305">
        <f>SUM(AH51:AH59)</f>
        <v>4.0109407787981262</v>
      </c>
      <c r="AI50" s="305">
        <f>SUM(AI51:AI59)</f>
        <v>3.9912805030103256</v>
      </c>
      <c r="AJ50" s="305">
        <f>SUM(AJ51:AJ59)</f>
        <v>3.5928796781620469</v>
      </c>
      <c r="AK50" s="304"/>
      <c r="AL50" s="305">
        <f>SUM(AL51:AL59)</f>
        <v>1.3097883736501716</v>
      </c>
      <c r="AM50" s="305">
        <f>SUM(AM51:AM59)</f>
        <v>0.78143578433223526</v>
      </c>
      <c r="AN50" s="305">
        <f>SUM(AN51:AN59)</f>
        <v>0.28841029730759565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3.1345436913352729</v>
      </c>
      <c r="C51" s="304">
        <f t="shared" ref="C51:D51" si="68">SUM(G51,K51,O51,S51,W51,AA51,AE51,AI51,AM51)</f>
        <v>3.075518055089455</v>
      </c>
      <c r="D51" s="304">
        <f t="shared" si="68"/>
        <v>3.550998629516402</v>
      </c>
      <c r="E51" s="304"/>
      <c r="F51" s="304">
        <v>1.4393384808414645E-2</v>
      </c>
      <c r="G51" s="304">
        <v>2.2863975148124552E-2</v>
      </c>
      <c r="H51" s="304">
        <v>3.8873610877600426E-2</v>
      </c>
      <c r="I51" s="304"/>
      <c r="J51" s="304">
        <v>0.31273080084417143</v>
      </c>
      <c r="K51" s="304">
        <v>0.43354664614520366</v>
      </c>
      <c r="L51" s="304">
        <v>0.74451419325423029</v>
      </c>
      <c r="M51" s="304"/>
      <c r="N51" s="304">
        <v>0.56939859897250933</v>
      </c>
      <c r="O51" s="304">
        <v>0.6162232026774308</v>
      </c>
      <c r="P51" s="304">
        <v>0.71645495074123045</v>
      </c>
      <c r="Q51" s="304"/>
      <c r="R51" s="304">
        <v>0.13767614905576875</v>
      </c>
      <c r="S51" s="304">
        <v>0.1315334610028592</v>
      </c>
      <c r="T51" s="304">
        <v>0.12853007617635029</v>
      </c>
      <c r="U51" s="304"/>
      <c r="V51" s="304">
        <v>0.3096047273482091</v>
      </c>
      <c r="W51" s="304">
        <v>0.30984144129354163</v>
      </c>
      <c r="X51" s="304">
        <v>0.34531296515454007</v>
      </c>
      <c r="Y51" s="304"/>
      <c r="Z51" s="304">
        <v>0.85155439658570387</v>
      </c>
      <c r="AA51" s="304">
        <v>0.7743262256313197</v>
      </c>
      <c r="AB51" s="304">
        <v>0.88854740689090539</v>
      </c>
      <c r="AC51" s="304"/>
      <c r="AD51" s="304">
        <v>0.51785923645866661</v>
      </c>
      <c r="AE51" s="304">
        <v>0.41159624793668559</v>
      </c>
      <c r="AF51" s="304">
        <v>0.36141336908318195</v>
      </c>
      <c r="AG51" s="304"/>
      <c r="AH51" s="304">
        <v>0.32536382092973476</v>
      </c>
      <c r="AI51" s="304">
        <v>0.28983855937983816</v>
      </c>
      <c r="AJ51" s="304">
        <v>0.25679629784713998</v>
      </c>
      <c r="AK51" s="304"/>
      <c r="AL51" s="304">
        <v>9.5962576332094471E-2</v>
      </c>
      <c r="AM51" s="304">
        <v>8.5748295874451597E-2</v>
      </c>
      <c r="AN51" s="304">
        <v>7.055575949122285E-2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3.7885119024313751</v>
      </c>
      <c r="C52" s="304">
        <f t="shared" ref="C52:C59" si="70">SUM(G52,K52,O52,S52,W52,AA52,AE52,AI52,AM52)</f>
        <v>4.1630008841871931</v>
      </c>
      <c r="D52" s="304">
        <f t="shared" ref="D52:D59" si="71">SUM(H52,L52,P52,T52,X52,AB52,AF52,AJ52,AN52)</f>
        <v>4.9211844578930073</v>
      </c>
      <c r="E52" s="304"/>
      <c r="F52" s="304">
        <v>3.9540153432909494E-2</v>
      </c>
      <c r="G52" s="304">
        <v>5.3814691763958582E-2</v>
      </c>
      <c r="H52" s="304">
        <v>7.8857638299080421E-2</v>
      </c>
      <c r="I52" s="304"/>
      <c r="J52" s="304">
        <v>0.59981329569107911</v>
      </c>
      <c r="K52" s="304">
        <v>0.87770733596868988</v>
      </c>
      <c r="L52" s="304">
        <v>1.3906263816937028</v>
      </c>
      <c r="M52" s="304"/>
      <c r="N52" s="304">
        <v>0.75817802126193168</v>
      </c>
      <c r="O52" s="304">
        <v>0.83099644278182627</v>
      </c>
      <c r="P52" s="304">
        <v>0.86661971418867534</v>
      </c>
      <c r="Q52" s="304"/>
      <c r="R52" s="304">
        <v>9.0762094542349098E-2</v>
      </c>
      <c r="S52" s="304">
        <v>8.0346133743962919E-2</v>
      </c>
      <c r="T52" s="304">
        <v>9.1734764795927903E-2</v>
      </c>
      <c r="U52" s="304"/>
      <c r="V52" s="304">
        <v>0.28794480325868754</v>
      </c>
      <c r="W52" s="304">
        <v>0.25163801527542096</v>
      </c>
      <c r="X52" s="304">
        <v>0.16970934574807364</v>
      </c>
      <c r="Y52" s="304"/>
      <c r="Z52" s="304">
        <v>1.0932999301129076</v>
      </c>
      <c r="AA52" s="304">
        <v>1.2035483581180115</v>
      </c>
      <c r="AB52" s="304">
        <v>1.5192728129834705</v>
      </c>
      <c r="AC52" s="304"/>
      <c r="AD52" s="304">
        <v>0.5887562131678189</v>
      </c>
      <c r="AE52" s="304">
        <v>0.54852567105985772</v>
      </c>
      <c r="AF52" s="304">
        <v>0.53376406543403943</v>
      </c>
      <c r="AG52" s="304"/>
      <c r="AH52" s="304">
        <v>0.25017474161190684</v>
      </c>
      <c r="AI52" s="304">
        <v>0.24917184340509266</v>
      </c>
      <c r="AJ52" s="304">
        <v>0.22699107804121554</v>
      </c>
      <c r="AK52" s="304"/>
      <c r="AL52" s="304">
        <v>8.0042649351785025E-2</v>
      </c>
      <c r="AM52" s="304">
        <v>6.7252392070373007E-2</v>
      </c>
      <c r="AN52" s="304">
        <v>4.3608656708822413E-2</v>
      </c>
    </row>
    <row r="53" spans="1:40" x14ac:dyDescent="0.2">
      <c r="A53" s="13" t="str">
        <f t="shared" si="67"/>
        <v>Associate professional occupations</v>
      </c>
      <c r="B53" s="304">
        <f t="shared" si="69"/>
        <v>1.9929190764873816</v>
      </c>
      <c r="C53" s="304">
        <f t="shared" si="70"/>
        <v>1.8945981325314003</v>
      </c>
      <c r="D53" s="304">
        <f t="shared" si="71"/>
        <v>2.1208695558332726</v>
      </c>
      <c r="E53" s="304"/>
      <c r="F53" s="304">
        <v>3.7921609223218245E-3</v>
      </c>
      <c r="G53" s="304">
        <v>5.4553351050756769E-3</v>
      </c>
      <c r="H53" s="304">
        <v>9.7524371628666447E-3</v>
      </c>
      <c r="I53" s="304"/>
      <c r="J53" s="304">
        <v>0.17044816618017331</v>
      </c>
      <c r="K53" s="304">
        <v>0.23412605980064069</v>
      </c>
      <c r="L53" s="304">
        <v>0.38206005543329102</v>
      </c>
      <c r="M53" s="304"/>
      <c r="N53" s="304">
        <v>0.30339604089785055</v>
      </c>
      <c r="O53" s="304">
        <v>0.31822716824151848</v>
      </c>
      <c r="P53" s="304">
        <v>0.35440415564664185</v>
      </c>
      <c r="Q53" s="304"/>
      <c r="R53" s="304">
        <v>0.13315667232573139</v>
      </c>
      <c r="S53" s="304">
        <v>0.15077666520217711</v>
      </c>
      <c r="T53" s="304">
        <v>0.18798089725404057</v>
      </c>
      <c r="U53" s="304"/>
      <c r="V53" s="304">
        <v>0.25243758082938927</v>
      </c>
      <c r="W53" s="304">
        <v>0.23253370524961559</v>
      </c>
      <c r="X53" s="304">
        <v>0.24442248444573539</v>
      </c>
      <c r="Y53" s="304"/>
      <c r="Z53" s="304">
        <v>0.43761383183309122</v>
      </c>
      <c r="AA53" s="304">
        <v>0.35914291851875135</v>
      </c>
      <c r="AB53" s="304">
        <v>0.34751916723570342</v>
      </c>
      <c r="AC53" s="304"/>
      <c r="AD53" s="304">
        <v>0.3809297767720366</v>
      </c>
      <c r="AE53" s="304">
        <v>0.31735227530117233</v>
      </c>
      <c r="AF53" s="304">
        <v>0.30614968861484843</v>
      </c>
      <c r="AG53" s="304"/>
      <c r="AH53" s="304">
        <v>0.27518758958267581</v>
      </c>
      <c r="AI53" s="304">
        <v>0.25608872958243906</v>
      </c>
      <c r="AJ53" s="304">
        <v>0.2676028774068035</v>
      </c>
      <c r="AK53" s="304"/>
      <c r="AL53" s="304">
        <v>3.5957257144111736E-2</v>
      </c>
      <c r="AM53" s="304">
        <v>2.0895275530009964E-2</v>
      </c>
      <c r="AN53" s="304">
        <v>2.0977792633342082E-2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1.9903640851505651</v>
      </c>
      <c r="C54" s="304">
        <f t="shared" si="70"/>
        <v>1.9304599583808133</v>
      </c>
      <c r="D54" s="304">
        <f t="shared" si="71"/>
        <v>1.7632789380129408</v>
      </c>
      <c r="E54" s="304"/>
      <c r="F54" s="304">
        <v>1.6876985378079318E-2</v>
      </c>
      <c r="G54" s="304">
        <v>2.2337509866321811E-2</v>
      </c>
      <c r="H54" s="304">
        <v>4.1658213360971107E-2</v>
      </c>
      <c r="I54" s="304"/>
      <c r="J54" s="304">
        <v>8.9148782117158348E-2</v>
      </c>
      <c r="K54" s="304">
        <v>0.13327602752191117</v>
      </c>
      <c r="L54" s="304">
        <v>0.18942895753366634</v>
      </c>
      <c r="M54" s="304"/>
      <c r="N54" s="304">
        <v>0.25951120015066692</v>
      </c>
      <c r="O54" s="304">
        <v>0.3158837871169487</v>
      </c>
      <c r="P54" s="304">
        <v>0.40302171935224274</v>
      </c>
      <c r="Q54" s="304"/>
      <c r="R54" s="304">
        <v>0.15941660024794965</v>
      </c>
      <c r="S54" s="304">
        <v>0.17403450366439471</v>
      </c>
      <c r="T54" s="304">
        <v>0.20660400791145553</v>
      </c>
      <c r="U54" s="304"/>
      <c r="V54" s="304">
        <v>0.13257366415098215</v>
      </c>
      <c r="W54" s="304">
        <v>0.14510342096197368</v>
      </c>
      <c r="X54" s="304">
        <v>0.19089307292436197</v>
      </c>
      <c r="Y54" s="304"/>
      <c r="Z54" s="304">
        <v>0.39115260294153792</v>
      </c>
      <c r="AA54" s="304">
        <v>0.3618684194089391</v>
      </c>
      <c r="AB54" s="304">
        <v>0.2630061971021882</v>
      </c>
      <c r="AC54" s="304"/>
      <c r="AD54" s="304">
        <v>0.34128882648568454</v>
      </c>
      <c r="AE54" s="304">
        <v>0.24769527371719008</v>
      </c>
      <c r="AF54" s="304">
        <v>8.7694448038234715E-2</v>
      </c>
      <c r="AG54" s="304"/>
      <c r="AH54" s="304">
        <v>0.50995134180479229</v>
      </c>
      <c r="AI54" s="304">
        <v>0.49951666279373497</v>
      </c>
      <c r="AJ54" s="304">
        <v>0.37871558289680657</v>
      </c>
      <c r="AK54" s="304"/>
      <c r="AL54" s="304">
        <v>9.0444081873713833E-2</v>
      </c>
      <c r="AM54" s="304">
        <v>3.0744353329399392E-2</v>
      </c>
      <c r="AN54" s="304">
        <v>2.2567388930136338E-3</v>
      </c>
    </row>
    <row r="55" spans="1:40" x14ac:dyDescent="0.2">
      <c r="A55" s="13" t="str">
        <f t="shared" si="67"/>
        <v>Skilled trades occupations</v>
      </c>
      <c r="B55" s="304">
        <f t="shared" si="69"/>
        <v>11.544711988714994</v>
      </c>
      <c r="C55" s="304">
        <f t="shared" si="70"/>
        <v>12.270126114753772</v>
      </c>
      <c r="D55" s="304">
        <f t="shared" si="71"/>
        <v>12.446230313951975</v>
      </c>
      <c r="E55" s="304"/>
      <c r="F55" s="304">
        <v>1.7100242680490336E-3</v>
      </c>
      <c r="G55" s="304">
        <v>2.782322403176692E-3</v>
      </c>
      <c r="H55" s="304">
        <v>4.1747410343322515E-3</v>
      </c>
      <c r="I55" s="304"/>
      <c r="J55" s="304">
        <v>8.6645547672567561E-2</v>
      </c>
      <c r="K55" s="304">
        <v>0.1512665699888863</v>
      </c>
      <c r="L55" s="304">
        <v>0.24334028398588545</v>
      </c>
      <c r="M55" s="304"/>
      <c r="N55" s="304">
        <v>0.30645736260157247</v>
      </c>
      <c r="O55" s="304">
        <v>0.43674688604534206</v>
      </c>
      <c r="P55" s="304">
        <v>0.57146387556874245</v>
      </c>
      <c r="Q55" s="304"/>
      <c r="R55" s="304">
        <v>0.19623728393934395</v>
      </c>
      <c r="S55" s="304">
        <v>0.27787110382044083</v>
      </c>
      <c r="T55" s="304">
        <v>0.36200022055482511</v>
      </c>
      <c r="U55" s="304"/>
      <c r="V55" s="304">
        <v>0.51312339530482143</v>
      </c>
      <c r="W55" s="304">
        <v>0.70901643748843102</v>
      </c>
      <c r="X55" s="304">
        <v>0.91778688159715671</v>
      </c>
      <c r="Y55" s="304"/>
      <c r="Z55" s="304">
        <v>4.5092506176632385</v>
      </c>
      <c r="AA55" s="304">
        <v>4.8820897083363972</v>
      </c>
      <c r="AB55" s="304">
        <v>4.9050895378897206</v>
      </c>
      <c r="AC55" s="304"/>
      <c r="AD55" s="304">
        <v>3.5113678631844065</v>
      </c>
      <c r="AE55" s="304">
        <v>3.5699062290728856</v>
      </c>
      <c r="AF55" s="304">
        <v>3.404731478925747</v>
      </c>
      <c r="AG55" s="304"/>
      <c r="AH55" s="304">
        <v>1.7031658448192759</v>
      </c>
      <c r="AI55" s="304">
        <v>1.8133683570859587</v>
      </c>
      <c r="AJ55" s="304">
        <v>1.9668743689626462</v>
      </c>
      <c r="AK55" s="304"/>
      <c r="AL55" s="304">
        <v>0.7167540492617186</v>
      </c>
      <c r="AM55" s="304">
        <v>0.42707850051225277</v>
      </c>
      <c r="AN55" s="304">
        <v>7.0768925432918808E-2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7.2517057255739745E-2</v>
      </c>
      <c r="C56" s="304">
        <f t="shared" si="70"/>
        <v>7.9095853801019661E-2</v>
      </c>
      <c r="D56" s="304">
        <f t="shared" si="71"/>
        <v>9.3909050587411766E-2</v>
      </c>
      <c r="E56" s="304"/>
      <c r="F56" s="304">
        <v>5.0359758579161417E-5</v>
      </c>
      <c r="G56" s="304">
        <v>7.017418109221018E-5</v>
      </c>
      <c r="H56" s="304">
        <v>9.7387974717583564E-5</v>
      </c>
      <c r="I56" s="304"/>
      <c r="J56" s="304">
        <v>2.7116737983858634E-3</v>
      </c>
      <c r="K56" s="304">
        <v>3.4363899674643285E-3</v>
      </c>
      <c r="L56" s="304">
        <v>4.797080254859587E-3</v>
      </c>
      <c r="M56" s="304"/>
      <c r="N56" s="304">
        <v>3.4893299959956334E-3</v>
      </c>
      <c r="O56" s="304">
        <v>4.2183658064592509E-3</v>
      </c>
      <c r="P56" s="304">
        <v>5.2411868656489537E-3</v>
      </c>
      <c r="Q56" s="304"/>
      <c r="R56" s="304">
        <v>6.2022835604076817E-4</v>
      </c>
      <c r="S56" s="304">
        <v>7.9219588258859172E-4</v>
      </c>
      <c r="T56" s="304">
        <v>9.0852666608864853E-4</v>
      </c>
      <c r="U56" s="304"/>
      <c r="V56" s="304">
        <v>1.7660116063903616E-3</v>
      </c>
      <c r="W56" s="304">
        <v>1.8731307598124113E-3</v>
      </c>
      <c r="X56" s="304">
        <v>2.0827700286276023E-3</v>
      </c>
      <c r="Y56" s="304"/>
      <c r="Z56" s="304">
        <v>2.5686585638631798E-2</v>
      </c>
      <c r="AA56" s="304">
        <v>3.2758265002238995E-2</v>
      </c>
      <c r="AB56" s="304">
        <v>4.5059495380746641E-2</v>
      </c>
      <c r="AC56" s="304"/>
      <c r="AD56" s="304">
        <v>6.1440784000388916E-3</v>
      </c>
      <c r="AE56" s="304">
        <v>6.7670242325813404E-3</v>
      </c>
      <c r="AF56" s="304">
        <v>8.2538344205153932E-3</v>
      </c>
      <c r="AG56" s="304"/>
      <c r="AH56" s="304">
        <v>1.8662627321064006E-2</v>
      </c>
      <c r="AI56" s="304">
        <v>1.722833295881427E-2</v>
      </c>
      <c r="AJ56" s="304">
        <v>1.7822458378923961E-2</v>
      </c>
      <c r="AK56" s="304"/>
      <c r="AL56" s="304">
        <v>1.3386162380613253E-2</v>
      </c>
      <c r="AM56" s="304">
        <v>1.1951975009968247E-2</v>
      </c>
      <c r="AN56" s="304">
        <v>9.646310617283398E-3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0.51884620002650195</v>
      </c>
      <c r="C57" s="304">
        <f t="shared" si="70"/>
        <v>0.58965131396306825</v>
      </c>
      <c r="D57" s="304">
        <f t="shared" si="71"/>
        <v>0.63717370118648775</v>
      </c>
      <c r="E57" s="304"/>
      <c r="F57" s="304">
        <v>1.1997211818397229E-3</v>
      </c>
      <c r="G57" s="304">
        <v>1.9925585899157831E-3</v>
      </c>
      <c r="H57" s="304">
        <v>3.8299953943641955E-3</v>
      </c>
      <c r="I57" s="304"/>
      <c r="J57" s="304">
        <v>3.1976921069986196E-2</v>
      </c>
      <c r="K57" s="304">
        <v>4.4078480236447171E-2</v>
      </c>
      <c r="L57" s="304">
        <v>6.2400276351103214E-2</v>
      </c>
      <c r="M57" s="304"/>
      <c r="N57" s="304">
        <v>8.320451224065295E-2</v>
      </c>
      <c r="O57" s="304">
        <v>0.10843938787258867</v>
      </c>
      <c r="P57" s="304">
        <v>0.13725631304504621</v>
      </c>
      <c r="Q57" s="304"/>
      <c r="R57" s="304">
        <v>2.4824894936106286E-2</v>
      </c>
      <c r="S57" s="304">
        <v>3.3368444925970034E-2</v>
      </c>
      <c r="T57" s="304">
        <v>4.3115938260061472E-2</v>
      </c>
      <c r="U57" s="304"/>
      <c r="V57" s="304">
        <v>2.3327390663408824E-2</v>
      </c>
      <c r="W57" s="304">
        <v>2.9164056993552387E-2</v>
      </c>
      <c r="X57" s="304">
        <v>3.3549739519973434E-2</v>
      </c>
      <c r="Y57" s="304"/>
      <c r="Z57" s="304">
        <v>0.21061036655878843</v>
      </c>
      <c r="AA57" s="304">
        <v>0.24035700476341956</v>
      </c>
      <c r="AB57" s="304">
        <v>0.29241676072762263</v>
      </c>
      <c r="AC57" s="304"/>
      <c r="AD57" s="304">
        <v>3.7255563641246964E-2</v>
      </c>
      <c r="AE57" s="304">
        <v>2.3922787576562427E-2</v>
      </c>
      <c r="AF57" s="304">
        <v>7.0848624765308642E-3</v>
      </c>
      <c r="AG57" s="304"/>
      <c r="AH57" s="304">
        <v>5.4855993504845782E-2</v>
      </c>
      <c r="AI57" s="304">
        <v>5.8082167837424079E-2</v>
      </c>
      <c r="AJ57" s="304">
        <v>1.1602546195705409E-2</v>
      </c>
      <c r="AK57" s="304"/>
      <c r="AL57" s="304">
        <v>5.1590836229626819E-2</v>
      </c>
      <c r="AM57" s="304">
        <v>5.024642516718817E-2</v>
      </c>
      <c r="AN57" s="304">
        <v>4.591726921608031E-2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2.0737278857615298</v>
      </c>
      <c r="C58" s="304">
        <f t="shared" si="70"/>
        <v>2.4489429209581011</v>
      </c>
      <c r="D58" s="304">
        <f t="shared" si="71"/>
        <v>2.5440436519869336</v>
      </c>
      <c r="E58" s="304"/>
      <c r="F58" s="304">
        <v>6.0516059437946343E-3</v>
      </c>
      <c r="G58" s="304">
        <v>1.3310903018499487E-2</v>
      </c>
      <c r="H58" s="304">
        <v>2.5115266132109924E-2</v>
      </c>
      <c r="I58" s="304"/>
      <c r="J58" s="304">
        <v>1.9095130625146298E-2</v>
      </c>
      <c r="K58" s="304">
        <v>3.8734974952551647E-2</v>
      </c>
      <c r="L58" s="304">
        <v>7.600753644532332E-2</v>
      </c>
      <c r="M58" s="304"/>
      <c r="N58" s="304">
        <v>2.7204484985963673E-2</v>
      </c>
      <c r="O58" s="304">
        <v>4.1817529506300286E-2</v>
      </c>
      <c r="P58" s="304">
        <v>6.5627763440788203E-2</v>
      </c>
      <c r="Q58" s="304"/>
      <c r="R58" s="304">
        <v>2.9134301742818038E-2</v>
      </c>
      <c r="S58" s="304">
        <v>4.734603652420822E-2</v>
      </c>
      <c r="T58" s="304">
        <v>7.3597976066916829E-2</v>
      </c>
      <c r="U58" s="304"/>
      <c r="V58" s="304">
        <v>8.2615041820248633E-2</v>
      </c>
      <c r="W58" s="304">
        <v>0.12552410690515209</v>
      </c>
      <c r="X58" s="304">
        <v>0.16437775069951038</v>
      </c>
      <c r="Y58" s="304"/>
      <c r="Z58" s="304">
        <v>0.59173958222514633</v>
      </c>
      <c r="AA58" s="304">
        <v>0.7957968301321735</v>
      </c>
      <c r="AB58" s="304">
        <v>0.99819853798524605</v>
      </c>
      <c r="AC58" s="304"/>
      <c r="AD58" s="304">
        <v>0.72118105951208211</v>
      </c>
      <c r="AE58" s="304">
        <v>0.85367177588708798</v>
      </c>
      <c r="AF58" s="304">
        <v>0.88137071739311934</v>
      </c>
      <c r="AG58" s="304"/>
      <c r="AH58" s="304">
        <v>0.48529281855983175</v>
      </c>
      <c r="AI58" s="304">
        <v>0.46691147738933386</v>
      </c>
      <c r="AJ58" s="304">
        <v>0.2450362582334917</v>
      </c>
      <c r="AK58" s="304"/>
      <c r="AL58" s="304">
        <v>0.11141386034649838</v>
      </c>
      <c r="AM58" s="304">
        <v>6.5829286642794471E-2</v>
      </c>
      <c r="AN58" s="304">
        <v>1.4711845590428008E-2</v>
      </c>
    </row>
    <row r="59" spans="1:40" x14ac:dyDescent="0.2">
      <c r="A59" s="13" t="str">
        <f t="shared" si="67"/>
        <v>Elementary occupations</v>
      </c>
      <c r="B59" s="304">
        <f t="shared" si="69"/>
        <v>1.3278581128366806</v>
      </c>
      <c r="C59" s="304">
        <f t="shared" si="70"/>
        <v>1.2586067663351519</v>
      </c>
      <c r="D59" s="304">
        <f t="shared" si="71"/>
        <v>1.2743117010315939</v>
      </c>
      <c r="E59" s="304"/>
      <c r="F59" s="304">
        <v>1.2798459304696474E-4</v>
      </c>
      <c r="G59" s="304">
        <v>2.0214649611960173E-4</v>
      </c>
      <c r="H59" s="304">
        <v>3.4993648242393654E-4</v>
      </c>
      <c r="I59" s="304"/>
      <c r="J59" s="304">
        <v>1.1636567523399951E-2</v>
      </c>
      <c r="K59" s="304">
        <v>2.0156102566570612E-2</v>
      </c>
      <c r="L59" s="304">
        <v>3.5946400306421523E-2</v>
      </c>
      <c r="M59" s="304"/>
      <c r="N59" s="304">
        <v>3.0461805789969914E-2</v>
      </c>
      <c r="O59" s="304">
        <v>3.8528021261369692E-2</v>
      </c>
      <c r="P59" s="304">
        <v>4.0258453105816411E-2</v>
      </c>
      <c r="Q59" s="304"/>
      <c r="R59" s="304">
        <v>6.8751940177401473E-3</v>
      </c>
      <c r="S59" s="304">
        <v>8.1633127316995055E-3</v>
      </c>
      <c r="T59" s="304">
        <v>8.2247140584385536E-3</v>
      </c>
      <c r="U59" s="304"/>
      <c r="V59" s="304">
        <v>5.1535818714201195E-2</v>
      </c>
      <c r="W59" s="304">
        <v>6.756667876462219E-2</v>
      </c>
      <c r="X59" s="304">
        <v>7.5608140668211934E-2</v>
      </c>
      <c r="Y59" s="304"/>
      <c r="Z59" s="304">
        <v>0.34406091897387492</v>
      </c>
      <c r="AA59" s="304">
        <v>0.40487584476085076</v>
      </c>
      <c r="AB59" s="304">
        <v>0.54639087918564866</v>
      </c>
      <c r="AC59" s="304"/>
      <c r="AD59" s="304">
        <v>0.38063692183043912</v>
      </c>
      <c r="AE59" s="304">
        <v>0.35635100698043176</v>
      </c>
      <c r="AF59" s="304">
        <v>0.33612796830083458</v>
      </c>
      <c r="AG59" s="304"/>
      <c r="AH59" s="304">
        <v>0.38828600066399915</v>
      </c>
      <c r="AI59" s="304">
        <v>0.34107437257768991</v>
      </c>
      <c r="AJ59" s="304">
        <v>0.22143821019931406</v>
      </c>
      <c r="AK59" s="304"/>
      <c r="AL59" s="304">
        <v>0.11423690073000929</v>
      </c>
      <c r="AM59" s="304">
        <v>2.1689280195797706E-2</v>
      </c>
      <c r="AN59" s="304">
        <v>9.966998724484118E-3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101.84399999999997</v>
      </c>
      <c r="C62" s="305">
        <f>SUM(C63:C71)</f>
        <v>104.29499999999994</v>
      </c>
      <c r="D62" s="305">
        <f>SUM(D63:D71)</f>
        <v>108.07400000000003</v>
      </c>
      <c r="E62" s="304"/>
      <c r="F62" s="305">
        <f>SUM(F63:F71)</f>
        <v>0.33267410675553777</v>
      </c>
      <c r="G62" s="305">
        <f>SUM(G63:G71)</f>
        <v>0.50564473756907391</v>
      </c>
      <c r="H62" s="305">
        <f>SUM(H63:H71)</f>
        <v>0.89504539089770985</v>
      </c>
      <c r="I62" s="304"/>
      <c r="J62" s="305">
        <f>SUM(J63:J71)</f>
        <v>3.9117245235173699</v>
      </c>
      <c r="K62" s="305">
        <f>SUM(K63:K71)</f>
        <v>5.6807792628557596</v>
      </c>
      <c r="L62" s="305">
        <f>SUM(L63:L71)</f>
        <v>10.059581051359238</v>
      </c>
      <c r="M62" s="304"/>
      <c r="N62" s="305">
        <f>SUM(N63:N71)</f>
        <v>13.345604467518674</v>
      </c>
      <c r="O62" s="305">
        <f>SUM(O63:O71)</f>
        <v>16.244452530673193</v>
      </c>
      <c r="P62" s="305">
        <f>SUM(P63:P71)</f>
        <v>21.526617968711129</v>
      </c>
      <c r="Q62" s="304"/>
      <c r="R62" s="305">
        <f>SUM(R63:R71)</f>
        <v>4.1308183632974194</v>
      </c>
      <c r="S62" s="305">
        <f>SUM(S63:S71)</f>
        <v>4.8656919768251381</v>
      </c>
      <c r="T62" s="305">
        <f>SUM(T63:T71)</f>
        <v>6.3959386611155065</v>
      </c>
      <c r="U62" s="304"/>
      <c r="V62" s="305">
        <f>SUM(V63:V71)</f>
        <v>4.645951203371693</v>
      </c>
      <c r="W62" s="305">
        <f>SUM(W63:W71)</f>
        <v>5.3790613268566094</v>
      </c>
      <c r="X62" s="305">
        <f>SUM(X63:X71)</f>
        <v>6.7621519676045976</v>
      </c>
      <c r="Y62" s="304"/>
      <c r="Z62" s="305">
        <f>SUM(Z63:Z71)</f>
        <v>25.72488543472554</v>
      </c>
      <c r="AA62" s="305">
        <f>SUM(AA63:AA71)</f>
        <v>26.84244706854852</v>
      </c>
      <c r="AB62" s="305">
        <f>SUM(AB63:AB71)</f>
        <v>29.360322795300931</v>
      </c>
      <c r="AC62" s="304"/>
      <c r="AD62" s="305">
        <f>SUM(AD63:AD71)</f>
        <v>25.552280678523267</v>
      </c>
      <c r="AE62" s="305">
        <f>SUM(AE63:AE71)</f>
        <v>23.745071488703164</v>
      </c>
      <c r="AF62" s="305">
        <f>SUM(AF63:AF71)</f>
        <v>19.507490037075858</v>
      </c>
      <c r="AG62" s="304"/>
      <c r="AH62" s="305">
        <f>SUM(AH63:AH71)</f>
        <v>18.687158494748527</v>
      </c>
      <c r="AI62" s="305">
        <f>SUM(AI63:AI71)</f>
        <v>16.943823276390063</v>
      </c>
      <c r="AJ62" s="305">
        <f>SUM(AJ63:AJ71)</f>
        <v>10.094249922254559</v>
      </c>
      <c r="AK62" s="304"/>
      <c r="AL62" s="305">
        <f>SUM(AL63:AL71)</f>
        <v>5.5129027275419347</v>
      </c>
      <c r="AM62" s="305">
        <f>SUM(AM63:AM71)</f>
        <v>4.0880283315784451</v>
      </c>
      <c r="AN62" s="305">
        <f>SUM(AN63:AN71)</f>
        <v>3.4726022056805048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14.898346665133722</v>
      </c>
      <c r="C63" s="304">
        <f t="shared" ref="C63:C71" si="73">SUM(G63,K63,O63,S63,W63,AA63,AE63,AI63,AM63)</f>
        <v>15.772040573257801</v>
      </c>
      <c r="D63" s="304">
        <f t="shared" ref="D63:D71" si="74">SUM(H63,L63,P63,T63,X63,AB63,AF63,AJ63,AN63)</f>
        <v>17.581938940823836</v>
      </c>
      <c r="E63" s="304"/>
      <c r="F63" s="304">
        <v>7.8438357172960285E-2</v>
      </c>
      <c r="G63" s="304">
        <v>0.126419247987862</v>
      </c>
      <c r="H63" s="304">
        <v>0.23150469161147755</v>
      </c>
      <c r="I63" s="304"/>
      <c r="J63" s="304">
        <v>0.96775717841021258</v>
      </c>
      <c r="K63" s="304">
        <v>1.409064047052516</v>
      </c>
      <c r="L63" s="304">
        <v>2.5150954558354646</v>
      </c>
      <c r="M63" s="304"/>
      <c r="N63" s="304">
        <v>3.1636537255619848</v>
      </c>
      <c r="O63" s="304">
        <v>3.8415670875397239</v>
      </c>
      <c r="P63" s="304">
        <v>4.7150052185669447</v>
      </c>
      <c r="Q63" s="304"/>
      <c r="R63" s="304">
        <v>0.68669889789970628</v>
      </c>
      <c r="S63" s="304">
        <v>0.76850697944300572</v>
      </c>
      <c r="T63" s="304">
        <v>0.97511199246396363</v>
      </c>
      <c r="U63" s="304"/>
      <c r="V63" s="304">
        <v>0.90714447218859029</v>
      </c>
      <c r="W63" s="304">
        <v>1.0080499117331931</v>
      </c>
      <c r="X63" s="304">
        <v>1.0533841195382674</v>
      </c>
      <c r="Y63" s="304"/>
      <c r="Z63" s="304">
        <v>3.1025523233328003</v>
      </c>
      <c r="AA63" s="304">
        <v>3.0878772276671986</v>
      </c>
      <c r="AB63" s="304">
        <v>3.5348789772038973</v>
      </c>
      <c r="AC63" s="304"/>
      <c r="AD63" s="304">
        <v>3.1291565618494857</v>
      </c>
      <c r="AE63" s="304">
        <v>2.8491443478865928</v>
      </c>
      <c r="AF63" s="304">
        <v>2.2047196181136397</v>
      </c>
      <c r="AG63" s="304"/>
      <c r="AH63" s="304">
        <v>2.5141662688610369</v>
      </c>
      <c r="AI63" s="304">
        <v>2.4006430973296236</v>
      </c>
      <c r="AJ63" s="304">
        <v>2.0805462816445659</v>
      </c>
      <c r="AK63" s="304"/>
      <c r="AL63" s="304">
        <v>0.34877887985694417</v>
      </c>
      <c r="AM63" s="304">
        <v>0.28076862661808333</v>
      </c>
      <c r="AN63" s="304">
        <v>0.27169258584561723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7.9981231784635547</v>
      </c>
      <c r="C64" s="304">
        <f t="shared" si="73"/>
        <v>8.804474949335404</v>
      </c>
      <c r="D64" s="304">
        <f t="shared" si="74"/>
        <v>10.079615898470074</v>
      </c>
      <c r="E64" s="304"/>
      <c r="F64" s="304">
        <v>0.12374267066925365</v>
      </c>
      <c r="G64" s="304">
        <v>0.18609668646045707</v>
      </c>
      <c r="H64" s="304">
        <v>0.32237870319109418</v>
      </c>
      <c r="I64" s="304"/>
      <c r="J64" s="304">
        <v>0.84837034096160191</v>
      </c>
      <c r="K64" s="304">
        <v>1.2042038887438193</v>
      </c>
      <c r="L64" s="304">
        <v>1.9892126681027871</v>
      </c>
      <c r="M64" s="304"/>
      <c r="N64" s="304">
        <v>1.8482039048106913</v>
      </c>
      <c r="O64" s="304">
        <v>2.1896199728871117</v>
      </c>
      <c r="P64" s="304">
        <v>2.6735685754096972</v>
      </c>
      <c r="Q64" s="304"/>
      <c r="R64" s="304">
        <v>0.30857325207699998</v>
      </c>
      <c r="S64" s="304">
        <v>0.32328521774086377</v>
      </c>
      <c r="T64" s="304">
        <v>0.34376431673460417</v>
      </c>
      <c r="U64" s="304"/>
      <c r="V64" s="304">
        <v>0.46160610762032001</v>
      </c>
      <c r="W64" s="304">
        <v>0.49944125201075801</v>
      </c>
      <c r="X64" s="304">
        <v>0.56976121406988123</v>
      </c>
      <c r="Y64" s="304"/>
      <c r="Z64" s="304">
        <v>1.9348946534922165</v>
      </c>
      <c r="AA64" s="304">
        <v>2.1153856230535628</v>
      </c>
      <c r="AB64" s="304">
        <v>2.4226371451748525</v>
      </c>
      <c r="AC64" s="304"/>
      <c r="AD64" s="304">
        <v>1.3764918007479705</v>
      </c>
      <c r="AE64" s="304">
        <v>1.2411484416025624</v>
      </c>
      <c r="AF64" s="304">
        <v>0.94237871917775695</v>
      </c>
      <c r="AG64" s="304"/>
      <c r="AH64" s="304">
        <v>0.93882388343301348</v>
      </c>
      <c r="AI64" s="304">
        <v>0.88497689565894067</v>
      </c>
      <c r="AJ64" s="304">
        <v>0.62578897760975261</v>
      </c>
      <c r="AK64" s="304"/>
      <c r="AL64" s="304">
        <v>0.15741656465148748</v>
      </c>
      <c r="AM64" s="304">
        <v>0.16031697117732954</v>
      </c>
      <c r="AN64" s="304">
        <v>0.19012557899964588</v>
      </c>
    </row>
    <row r="65" spans="1:40" x14ac:dyDescent="0.2">
      <c r="A65" s="13" t="str">
        <f t="shared" si="72"/>
        <v>Associate professional occupations</v>
      </c>
      <c r="B65" s="304">
        <f t="shared" si="75"/>
        <v>7.6026659033840147</v>
      </c>
      <c r="C65" s="304">
        <f t="shared" si="73"/>
        <v>7.3892811995528094</v>
      </c>
      <c r="D65" s="304">
        <f t="shared" si="74"/>
        <v>8.0168637711954691</v>
      </c>
      <c r="E65" s="304"/>
      <c r="F65" s="304">
        <v>4.785648687842961E-2</v>
      </c>
      <c r="G65" s="304">
        <v>6.2863836225719671E-2</v>
      </c>
      <c r="H65" s="304">
        <v>0.10345168982964111</v>
      </c>
      <c r="I65" s="304"/>
      <c r="J65" s="304">
        <v>0.40358847378559232</v>
      </c>
      <c r="K65" s="304">
        <v>0.5168170362794553</v>
      </c>
      <c r="L65" s="304">
        <v>0.8323285525172166</v>
      </c>
      <c r="M65" s="304"/>
      <c r="N65" s="304">
        <v>1.4236553053901184</v>
      </c>
      <c r="O65" s="304">
        <v>1.5558287936748711</v>
      </c>
      <c r="P65" s="304">
        <v>1.8910802527003074</v>
      </c>
      <c r="Q65" s="304"/>
      <c r="R65" s="304">
        <v>0.3360197766811836</v>
      </c>
      <c r="S65" s="304">
        <v>0.35856442230797086</v>
      </c>
      <c r="T65" s="304">
        <v>0.44662603722432392</v>
      </c>
      <c r="U65" s="304"/>
      <c r="V65" s="304">
        <v>0.42578781944925281</v>
      </c>
      <c r="W65" s="304">
        <v>0.44814482694938196</v>
      </c>
      <c r="X65" s="304">
        <v>0.52559509065722121</v>
      </c>
      <c r="Y65" s="304"/>
      <c r="Z65" s="304">
        <v>2.0016144009914716</v>
      </c>
      <c r="AA65" s="304">
        <v>1.955527760743617</v>
      </c>
      <c r="AB65" s="304">
        <v>2.2168149212098087</v>
      </c>
      <c r="AC65" s="304"/>
      <c r="AD65" s="304">
        <v>1.6690147976855951</v>
      </c>
      <c r="AE65" s="304">
        <v>1.4616331968097376</v>
      </c>
      <c r="AF65" s="304">
        <v>1.3213542395332156</v>
      </c>
      <c r="AG65" s="304"/>
      <c r="AH65" s="304">
        <v>1.0518654345426521</v>
      </c>
      <c r="AI65" s="304">
        <v>0.86062010110000586</v>
      </c>
      <c r="AJ65" s="304">
        <v>0.50973467877698053</v>
      </c>
      <c r="AK65" s="304"/>
      <c r="AL65" s="304">
        <v>0.24326340797972018</v>
      </c>
      <c r="AM65" s="304">
        <v>0.16928122546205027</v>
      </c>
      <c r="AN65" s="304">
        <v>0.16987830874675461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9.159731123332099</v>
      </c>
      <c r="C66" s="304">
        <f t="shared" si="73"/>
        <v>9.2123660466603496</v>
      </c>
      <c r="D66" s="304">
        <f t="shared" si="74"/>
        <v>10.402829919868752</v>
      </c>
      <c r="E66" s="304"/>
      <c r="F66" s="304">
        <v>2.1003863040857013E-2</v>
      </c>
      <c r="G66" s="304">
        <v>3.1432299692722314E-2</v>
      </c>
      <c r="H66" s="304">
        <v>5.9968847917029021E-2</v>
      </c>
      <c r="I66" s="304"/>
      <c r="J66" s="304">
        <v>0.34942729663173699</v>
      </c>
      <c r="K66" s="304">
        <v>0.50460757487276942</v>
      </c>
      <c r="L66" s="304">
        <v>0.92700547774810649</v>
      </c>
      <c r="M66" s="304"/>
      <c r="N66" s="304">
        <v>1.377485995569129</v>
      </c>
      <c r="O66" s="304">
        <v>1.6771894630036266</v>
      </c>
      <c r="P66" s="304">
        <v>2.8700003177383886</v>
      </c>
      <c r="Q66" s="304"/>
      <c r="R66" s="304">
        <v>0.47394644188861357</v>
      </c>
      <c r="S66" s="304">
        <v>0.55494850717011712</v>
      </c>
      <c r="T66" s="304">
        <v>0.71031776272062452</v>
      </c>
      <c r="U66" s="304"/>
      <c r="V66" s="304">
        <v>0.41621902642746472</v>
      </c>
      <c r="W66" s="304">
        <v>0.45241788047554088</v>
      </c>
      <c r="X66" s="304">
        <v>0.8337047174822807</v>
      </c>
      <c r="Y66" s="304"/>
      <c r="Z66" s="304">
        <v>2.4058915913543246</v>
      </c>
      <c r="AA66" s="304">
        <v>2.5290505914286485</v>
      </c>
      <c r="AB66" s="304">
        <v>2.7009757642813006</v>
      </c>
      <c r="AC66" s="304"/>
      <c r="AD66" s="304">
        <v>2.6000485577004109</v>
      </c>
      <c r="AE66" s="304">
        <v>2.3999628735189522</v>
      </c>
      <c r="AF66" s="304">
        <v>1.8646318501648216</v>
      </c>
      <c r="AG66" s="304"/>
      <c r="AH66" s="304">
        <v>1.3037806096973552</v>
      </c>
      <c r="AI66" s="304">
        <v>0.91016720719157085</v>
      </c>
      <c r="AJ66" s="304">
        <v>0.32122413783765574</v>
      </c>
      <c r="AK66" s="304"/>
      <c r="AL66" s="304">
        <v>0.21192774102220704</v>
      </c>
      <c r="AM66" s="304">
        <v>0.15258964930640373</v>
      </c>
      <c r="AN66" s="304">
        <v>0.11500104397854707</v>
      </c>
    </row>
    <row r="67" spans="1:40" x14ac:dyDescent="0.2">
      <c r="A67" s="13" t="str">
        <f t="shared" si="72"/>
        <v>Skilled trades occupations</v>
      </c>
      <c r="B67" s="304">
        <f t="shared" si="75"/>
        <v>9.2322940314480917</v>
      </c>
      <c r="C67" s="304">
        <f t="shared" si="73"/>
        <v>9.2816705930381005</v>
      </c>
      <c r="D67" s="304">
        <f t="shared" si="74"/>
        <v>8.917630508103203</v>
      </c>
      <c r="E67" s="304"/>
      <c r="F67" s="304">
        <v>5.3391939237688478E-3</v>
      </c>
      <c r="G67" s="304">
        <v>7.5384253958763999E-3</v>
      </c>
      <c r="H67" s="304">
        <v>1.3239097272467564E-2</v>
      </c>
      <c r="I67" s="304"/>
      <c r="J67" s="304">
        <v>0.15340276880902023</v>
      </c>
      <c r="K67" s="304">
        <v>0.23972688775278528</v>
      </c>
      <c r="L67" s="304">
        <v>0.43954412381129548</v>
      </c>
      <c r="M67" s="304"/>
      <c r="N67" s="304">
        <v>0.4997405477149231</v>
      </c>
      <c r="O67" s="304">
        <v>0.66940333363909421</v>
      </c>
      <c r="P67" s="304">
        <v>0.81946747125259112</v>
      </c>
      <c r="Q67" s="304"/>
      <c r="R67" s="304">
        <v>0.28128372480266312</v>
      </c>
      <c r="S67" s="304">
        <v>0.33880768042135073</v>
      </c>
      <c r="T67" s="304">
        <v>0.44270681701871389</v>
      </c>
      <c r="U67" s="304"/>
      <c r="V67" s="304">
        <v>0.43505964462138763</v>
      </c>
      <c r="W67" s="304">
        <v>0.53295406090485853</v>
      </c>
      <c r="X67" s="304">
        <v>0.5748457314065909</v>
      </c>
      <c r="Y67" s="304"/>
      <c r="Z67" s="304">
        <v>3.244519236900496</v>
      </c>
      <c r="AA67" s="304">
        <v>3.415749080959035</v>
      </c>
      <c r="AB67" s="304">
        <v>3.514329117346441</v>
      </c>
      <c r="AC67" s="304"/>
      <c r="AD67" s="304">
        <v>2.3022277370368638</v>
      </c>
      <c r="AE67" s="304">
        <v>2.0330478809536188</v>
      </c>
      <c r="AF67" s="304">
        <v>1.7192450470129892</v>
      </c>
      <c r="AG67" s="304"/>
      <c r="AH67" s="304">
        <v>1.6387840048776869</v>
      </c>
      <c r="AI67" s="304">
        <v>1.5881686686532293</v>
      </c>
      <c r="AJ67" s="304">
        <v>1.1300388586753027</v>
      </c>
      <c r="AK67" s="304"/>
      <c r="AL67" s="304">
        <v>0.67193717276128229</v>
      </c>
      <c r="AM67" s="304">
        <v>0.4562745743582548</v>
      </c>
      <c r="AN67" s="304">
        <v>0.26421424430681262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2.6322512674619536</v>
      </c>
      <c r="C68" s="304">
        <f t="shared" si="73"/>
        <v>2.7626670246707117</v>
      </c>
      <c r="D68" s="304">
        <f t="shared" si="74"/>
        <v>3.162862663824932</v>
      </c>
      <c r="E68" s="304"/>
      <c r="F68" s="304">
        <v>4.5031160947648806E-3</v>
      </c>
      <c r="G68" s="304">
        <v>7.4663054368536768E-3</v>
      </c>
      <c r="H68" s="304">
        <v>1.3497962592006762E-2</v>
      </c>
      <c r="I68" s="304"/>
      <c r="J68" s="304">
        <v>6.0662896951555315E-2</v>
      </c>
      <c r="K68" s="304">
        <v>9.0737612883908969E-2</v>
      </c>
      <c r="L68" s="304">
        <v>0.18240798412996687</v>
      </c>
      <c r="M68" s="304"/>
      <c r="N68" s="304">
        <v>0.29704122939679556</v>
      </c>
      <c r="O68" s="304">
        <v>0.35660190096475558</v>
      </c>
      <c r="P68" s="304">
        <v>0.43787117591277497</v>
      </c>
      <c r="Q68" s="304"/>
      <c r="R68" s="304">
        <v>0.23082439573148908</v>
      </c>
      <c r="S68" s="304">
        <v>0.27570827506158074</v>
      </c>
      <c r="T68" s="304">
        <v>0.39604589603381118</v>
      </c>
      <c r="U68" s="304"/>
      <c r="V68" s="304">
        <v>0.23373277406234488</v>
      </c>
      <c r="W68" s="304">
        <v>0.28501219446509662</v>
      </c>
      <c r="X68" s="304">
        <v>0.40675142050394175</v>
      </c>
      <c r="Y68" s="304"/>
      <c r="Z68" s="304">
        <v>0.52414044564393059</v>
      </c>
      <c r="AA68" s="304">
        <v>0.54480066837147012</v>
      </c>
      <c r="AB68" s="304">
        <v>0.6213042889215703</v>
      </c>
      <c r="AC68" s="304"/>
      <c r="AD68" s="304">
        <v>0.69932777331153562</v>
      </c>
      <c r="AE68" s="304">
        <v>0.671095725019625</v>
      </c>
      <c r="AF68" s="304">
        <v>0.65391465925418091</v>
      </c>
      <c r="AG68" s="304"/>
      <c r="AH68" s="304">
        <v>0.43947955286546353</v>
      </c>
      <c r="AI68" s="304">
        <v>0.4339814750368346</v>
      </c>
      <c r="AJ68" s="304">
        <v>0.38625211972621121</v>
      </c>
      <c r="AK68" s="304"/>
      <c r="AL68" s="304">
        <v>0.14253908340407412</v>
      </c>
      <c r="AM68" s="304">
        <v>9.7262867430586722E-2</v>
      </c>
      <c r="AN68" s="304">
        <v>6.4817156750467841E-2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24.164334095368616</v>
      </c>
      <c r="C69" s="304">
        <f t="shared" si="73"/>
        <v>23.407304582978931</v>
      </c>
      <c r="D69" s="304">
        <f t="shared" si="74"/>
        <v>22.628085295033621</v>
      </c>
      <c r="E69" s="304"/>
      <c r="F69" s="304">
        <v>2.6141915286674623E-2</v>
      </c>
      <c r="G69" s="304">
        <v>4.0359532184350809E-2</v>
      </c>
      <c r="H69" s="304">
        <v>6.3797467597345073E-2</v>
      </c>
      <c r="I69" s="304"/>
      <c r="J69" s="304">
        <v>0.58017138035151838</v>
      </c>
      <c r="K69" s="304">
        <v>0.8425147191827379</v>
      </c>
      <c r="L69" s="304">
        <v>1.555818464325208</v>
      </c>
      <c r="M69" s="304"/>
      <c r="N69" s="304">
        <v>2.7070647481285959</v>
      </c>
      <c r="O69" s="304">
        <v>3.2740573901703729</v>
      </c>
      <c r="P69" s="304">
        <v>4.3933753659010941</v>
      </c>
      <c r="Q69" s="304"/>
      <c r="R69" s="304">
        <v>0.91525498730299892</v>
      </c>
      <c r="S69" s="304">
        <v>1.0628778221014921</v>
      </c>
      <c r="T69" s="304">
        <v>1.4011180645833547</v>
      </c>
      <c r="U69" s="304"/>
      <c r="V69" s="304">
        <v>0.71660811148334103</v>
      </c>
      <c r="W69" s="304">
        <v>0.77704578016519987</v>
      </c>
      <c r="X69" s="304">
        <v>0.9196049224012236</v>
      </c>
      <c r="Y69" s="304"/>
      <c r="Z69" s="304">
        <v>7.025834049741575</v>
      </c>
      <c r="AA69" s="304">
        <v>7.2009102049239644</v>
      </c>
      <c r="AB69" s="304">
        <v>8.0920604760003396</v>
      </c>
      <c r="AC69" s="304"/>
      <c r="AD69" s="304">
        <v>6.2782559009790297</v>
      </c>
      <c r="AE69" s="304">
        <v>5.5285044814820896</v>
      </c>
      <c r="AF69" s="304">
        <v>4.2774224083740879</v>
      </c>
      <c r="AG69" s="304"/>
      <c r="AH69" s="304">
        <v>4.6547464111899535</v>
      </c>
      <c r="AI69" s="304">
        <v>3.894469359209825</v>
      </c>
      <c r="AJ69" s="304">
        <v>1.3401606208294128</v>
      </c>
      <c r="AK69" s="304"/>
      <c r="AL69" s="304">
        <v>1.2602565909049295</v>
      </c>
      <c r="AM69" s="304">
        <v>0.78656529355889881</v>
      </c>
      <c r="AN69" s="304">
        <v>0.58472750502155901</v>
      </c>
    </row>
    <row r="70" spans="1:40" x14ac:dyDescent="0.2">
      <c r="A70" s="13" t="str">
        <f t="shared" si="72"/>
        <v>Process, plant and machine operatives</v>
      </c>
      <c r="B70" s="304">
        <f t="shared" si="75"/>
        <v>8.2702907713716058</v>
      </c>
      <c r="C70" s="304">
        <f t="shared" si="73"/>
        <v>9.1088308660577919</v>
      </c>
      <c r="D70" s="304">
        <f t="shared" si="74"/>
        <v>9.2730980179229618</v>
      </c>
      <c r="E70" s="304"/>
      <c r="F70" s="304">
        <v>2.1441795037204111E-2</v>
      </c>
      <c r="G70" s="304">
        <v>3.7409330474250976E-2</v>
      </c>
      <c r="H70" s="304">
        <v>7.8158958027952349E-2</v>
      </c>
      <c r="I70" s="304"/>
      <c r="J70" s="304">
        <v>0.1068493608905085</v>
      </c>
      <c r="K70" s="304">
        <v>0.18256477457354628</v>
      </c>
      <c r="L70" s="304">
        <v>0.33179596156109975</v>
      </c>
      <c r="M70" s="304"/>
      <c r="N70" s="304">
        <v>0.39587023002813893</v>
      </c>
      <c r="O70" s="304">
        <v>0.57913676113941359</v>
      </c>
      <c r="P70" s="304">
        <v>0.95454672219359693</v>
      </c>
      <c r="Q70" s="304"/>
      <c r="R70" s="304">
        <v>0.16735916087400179</v>
      </c>
      <c r="S70" s="304">
        <v>0.24759667393870646</v>
      </c>
      <c r="T70" s="304">
        <v>0.37296692254685471</v>
      </c>
      <c r="U70" s="304"/>
      <c r="V70" s="304">
        <v>0.2626236419791157</v>
      </c>
      <c r="W70" s="304">
        <v>0.37249847383612417</v>
      </c>
      <c r="X70" s="304">
        <v>0.51403676160005873</v>
      </c>
      <c r="Y70" s="304"/>
      <c r="Z70" s="304">
        <v>1.6479896018525086</v>
      </c>
      <c r="AA70" s="304">
        <v>2.0071232070795362</v>
      </c>
      <c r="AB70" s="304">
        <v>2.2592123327917593</v>
      </c>
      <c r="AC70" s="304"/>
      <c r="AD70" s="304">
        <v>2.5632151945159491</v>
      </c>
      <c r="AE70" s="304">
        <v>2.7793166337094775</v>
      </c>
      <c r="AF70" s="304">
        <v>2.6789127399526969</v>
      </c>
      <c r="AG70" s="304"/>
      <c r="AH70" s="304">
        <v>2.2414389920452096</v>
      </c>
      <c r="AI70" s="304">
        <v>2.3207312689384376</v>
      </c>
      <c r="AJ70" s="304">
        <v>1.7325917077908564</v>
      </c>
      <c r="AK70" s="304"/>
      <c r="AL70" s="304">
        <v>0.86350279414896935</v>
      </c>
      <c r="AM70" s="304">
        <v>0.58245374236829861</v>
      </c>
      <c r="AN70" s="304">
        <v>0.35087591145808633</v>
      </c>
    </row>
    <row r="71" spans="1:40" x14ac:dyDescent="0.2">
      <c r="A71" s="13" t="str">
        <f t="shared" si="72"/>
        <v>Elementary occupations</v>
      </c>
      <c r="B71" s="304">
        <f t="shared" si="75"/>
        <v>17.885962964036302</v>
      </c>
      <c r="C71" s="304">
        <f t="shared" si="73"/>
        <v>18.556364164448059</v>
      </c>
      <c r="D71" s="304">
        <f t="shared" si="74"/>
        <v>18.011074984757176</v>
      </c>
      <c r="E71" s="304"/>
      <c r="F71" s="304">
        <v>4.2067086516247541E-3</v>
      </c>
      <c r="G71" s="304">
        <v>6.0590737109810344E-3</v>
      </c>
      <c r="H71" s="304">
        <v>9.0479728586961867E-3</v>
      </c>
      <c r="I71" s="304"/>
      <c r="J71" s="304">
        <v>0.44149482672562368</v>
      </c>
      <c r="K71" s="304">
        <v>0.69054272151422114</v>
      </c>
      <c r="L71" s="304">
        <v>1.2863723633280921</v>
      </c>
      <c r="M71" s="304"/>
      <c r="N71" s="304">
        <v>1.632888780918297</v>
      </c>
      <c r="O71" s="304">
        <v>2.1010478276542233</v>
      </c>
      <c r="P71" s="304">
        <v>2.7717028690357344</v>
      </c>
      <c r="Q71" s="304"/>
      <c r="R71" s="304">
        <v>0.73085772603976262</v>
      </c>
      <c r="S71" s="304">
        <v>0.93539639864005064</v>
      </c>
      <c r="T71" s="304">
        <v>1.3072808517892558</v>
      </c>
      <c r="U71" s="304"/>
      <c r="V71" s="304">
        <v>0.78716960553987592</v>
      </c>
      <c r="W71" s="304">
        <v>1.0034969463164554</v>
      </c>
      <c r="X71" s="304">
        <v>1.3644679899451326</v>
      </c>
      <c r="Y71" s="304"/>
      <c r="Z71" s="304">
        <v>3.8374491314162165</v>
      </c>
      <c r="AA71" s="304">
        <v>3.9860227043214853</v>
      </c>
      <c r="AB71" s="304">
        <v>3.9981097723709627</v>
      </c>
      <c r="AC71" s="304"/>
      <c r="AD71" s="304">
        <v>4.9345423546964247</v>
      </c>
      <c r="AE71" s="304">
        <v>4.7812179077205075</v>
      </c>
      <c r="AF71" s="304">
        <v>3.8449107554924677</v>
      </c>
      <c r="AG71" s="304"/>
      <c r="AH71" s="304">
        <v>3.9040733372361545</v>
      </c>
      <c r="AI71" s="304">
        <v>3.6500652032715943</v>
      </c>
      <c r="AJ71" s="304">
        <v>1.9679125393638206</v>
      </c>
      <c r="AK71" s="304"/>
      <c r="AL71" s="304">
        <v>1.613280492812321</v>
      </c>
      <c r="AM71" s="304">
        <v>1.4025153812985394</v>
      </c>
      <c r="AN71" s="304">
        <v>1.4612698705730145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120.95299999999995</v>
      </c>
      <c r="C74" s="305">
        <f>SUM(C75:C83)</f>
        <v>127.98399999999997</v>
      </c>
      <c r="D74" s="305">
        <f>SUM(D75:D83)</f>
        <v>136.20699999999994</v>
      </c>
      <c r="E74" s="304"/>
      <c r="F74" s="305">
        <f>SUM(F75:F83)</f>
        <v>2.2316369198944268</v>
      </c>
      <c r="G74" s="305">
        <f>SUM(G75:G83)</f>
        <v>3.0052991584778876</v>
      </c>
      <c r="H74" s="305">
        <f>SUM(H75:H83)</f>
        <v>4.4875839621439306</v>
      </c>
      <c r="I74" s="304"/>
      <c r="J74" s="305">
        <f>SUM(J75:J83)</f>
        <v>18.088059708990624</v>
      </c>
      <c r="K74" s="305">
        <f>SUM(K75:K83)</f>
        <v>24.134420334453434</v>
      </c>
      <c r="L74" s="305">
        <f>SUM(L75:L83)</f>
        <v>36.215809542529861</v>
      </c>
      <c r="M74" s="304"/>
      <c r="N74" s="305">
        <f>SUM(N75:N83)</f>
        <v>31.948440401858473</v>
      </c>
      <c r="O74" s="305">
        <f>SUM(O75:O83)</f>
        <v>34.997743914995844</v>
      </c>
      <c r="P74" s="305">
        <f>SUM(P75:P83)</f>
        <v>37.248048985439539</v>
      </c>
      <c r="Q74" s="304"/>
      <c r="R74" s="305">
        <f>SUM(R75:R83)</f>
        <v>5.7517824186848348</v>
      </c>
      <c r="S74" s="305">
        <f>SUM(S75:S83)</f>
        <v>6.5023174630826022</v>
      </c>
      <c r="T74" s="305">
        <f>SUM(T75:T83)</f>
        <v>7.4825333792710307</v>
      </c>
      <c r="U74" s="304"/>
      <c r="V74" s="305">
        <f>SUM(V75:V83)</f>
        <v>7.1501613181866945</v>
      </c>
      <c r="W74" s="305">
        <f>SUM(W75:W83)</f>
        <v>7.7302516881422383</v>
      </c>
      <c r="X74" s="305">
        <f>SUM(X75:X83)</f>
        <v>8.4042202231262415</v>
      </c>
      <c r="Y74" s="304"/>
      <c r="Z74" s="305">
        <f>SUM(Z75:Z83)</f>
        <v>19.752835775201206</v>
      </c>
      <c r="AA74" s="305">
        <f>SUM(AA75:AA83)</f>
        <v>18.970014701090822</v>
      </c>
      <c r="AB74" s="305">
        <f>SUM(AB75:AB83)</f>
        <v>17.201866076057776</v>
      </c>
      <c r="AC74" s="304"/>
      <c r="AD74" s="305">
        <f>SUM(AD75:AD83)</f>
        <v>18.499460536024159</v>
      </c>
      <c r="AE74" s="305">
        <f>SUM(AE75:AE83)</f>
        <v>16.641158153876006</v>
      </c>
      <c r="AF74" s="305">
        <f>SUM(AF75:AF83)</f>
        <v>12.267099952520093</v>
      </c>
      <c r="AG74" s="304"/>
      <c r="AH74" s="305">
        <f>SUM(AH75:AH83)</f>
        <v>14.225208712536421</v>
      </c>
      <c r="AI74" s="305">
        <f>SUM(AI75:AI83)</f>
        <v>13.353507970212121</v>
      </c>
      <c r="AJ74" s="305">
        <f>SUM(AJ75:AJ83)</f>
        <v>11.075166643019212</v>
      </c>
      <c r="AK74" s="304"/>
      <c r="AL74" s="305">
        <f>SUM(AL75:AL83)</f>
        <v>3.3054142086230875</v>
      </c>
      <c r="AM74" s="305">
        <f>SUM(AM75:AM83)</f>
        <v>2.649286615669018</v>
      </c>
      <c r="AN74" s="305">
        <f>SUM(AN75:AN83)</f>
        <v>1.8246712358922568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16.662318002759701</v>
      </c>
      <c r="C75" s="305">
        <f t="shared" ref="C75:C83" si="77">SUM(G75,K75,O75,S75,W75,AA75,AE75,AI75,AM75)</f>
        <v>17.433618526289415</v>
      </c>
      <c r="D75" s="305">
        <f t="shared" ref="D75:D83" si="78">SUM(H75,L75,P75,T75,X75,AB75,AF75,AJ75,AN75)</f>
        <v>19.492072966744828</v>
      </c>
      <c r="E75" s="304"/>
      <c r="F75" s="304">
        <v>0.40263687883376398</v>
      </c>
      <c r="G75" s="304">
        <v>0.55817764204642806</v>
      </c>
      <c r="H75" s="304">
        <v>0.86675354615699218</v>
      </c>
      <c r="I75" s="304"/>
      <c r="J75" s="304">
        <v>2.7026289392445295</v>
      </c>
      <c r="K75" s="304">
        <v>3.5136154237613733</v>
      </c>
      <c r="L75" s="304">
        <v>5.3631973148285095</v>
      </c>
      <c r="M75" s="304"/>
      <c r="N75" s="304">
        <v>5.1813727146148789</v>
      </c>
      <c r="O75" s="304">
        <v>5.5355527816320498</v>
      </c>
      <c r="P75" s="304">
        <v>6.0830181914407779</v>
      </c>
      <c r="Q75" s="304"/>
      <c r="R75" s="304">
        <v>0.59320882454780921</v>
      </c>
      <c r="S75" s="304">
        <v>0.61913544482516536</v>
      </c>
      <c r="T75" s="304">
        <v>0.65058852333766404</v>
      </c>
      <c r="U75" s="304"/>
      <c r="V75" s="304">
        <v>1.1985395420853306</v>
      </c>
      <c r="W75" s="304">
        <v>1.2807982012866514</v>
      </c>
      <c r="X75" s="304">
        <v>1.4130480887364938</v>
      </c>
      <c r="Y75" s="304"/>
      <c r="Z75" s="304">
        <v>2.7335477838827829</v>
      </c>
      <c r="AA75" s="304">
        <v>2.4083267791655518</v>
      </c>
      <c r="AB75" s="304">
        <v>2.1743068668963752</v>
      </c>
      <c r="AC75" s="304"/>
      <c r="AD75" s="304">
        <v>2.0503851758653182</v>
      </c>
      <c r="AE75" s="304">
        <v>1.7726908001183426</v>
      </c>
      <c r="AF75" s="304">
        <v>1.3295113854985785</v>
      </c>
      <c r="AG75" s="304"/>
      <c r="AH75" s="304">
        <v>1.4521919257843445</v>
      </c>
      <c r="AI75" s="304">
        <v>1.448813781916239</v>
      </c>
      <c r="AJ75" s="304">
        <v>1.349108716552754</v>
      </c>
      <c r="AK75" s="304"/>
      <c r="AL75" s="304">
        <v>0.34780621790094551</v>
      </c>
      <c r="AM75" s="304">
        <v>0.2965076715376127</v>
      </c>
      <c r="AN75" s="304">
        <v>0.26254033329668658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31.367408246935568</v>
      </c>
      <c r="C76" s="305">
        <f t="shared" si="77"/>
        <v>34.69947125433238</v>
      </c>
      <c r="D76" s="305">
        <f>SUM(H76,L76,P76,T76,X76,AB76,AF76,AJ76,AN76)</f>
        <v>38.630572637354767</v>
      </c>
      <c r="E76" s="304"/>
      <c r="F76" s="304">
        <v>1.23519222713032</v>
      </c>
      <c r="G76" s="304">
        <v>1.6447424818097798</v>
      </c>
      <c r="H76" s="304">
        <v>2.3486704486686958</v>
      </c>
      <c r="I76" s="304"/>
      <c r="J76" s="304">
        <v>8.1504749218595798</v>
      </c>
      <c r="K76" s="304">
        <v>10.82848226888656</v>
      </c>
      <c r="L76" s="304">
        <v>15.532845166303922</v>
      </c>
      <c r="M76" s="304"/>
      <c r="N76" s="304">
        <v>11.552074643420388</v>
      </c>
      <c r="O76" s="304">
        <v>12.290272858194355</v>
      </c>
      <c r="P76" s="304">
        <v>11.828199101042566</v>
      </c>
      <c r="Q76" s="304"/>
      <c r="R76" s="304">
        <v>1.0012100379090059</v>
      </c>
      <c r="S76" s="304">
        <v>1.0714184321665658</v>
      </c>
      <c r="T76" s="304">
        <v>1.1475321542403119</v>
      </c>
      <c r="U76" s="304"/>
      <c r="V76" s="304">
        <v>1.8441663037626161</v>
      </c>
      <c r="W76" s="304">
        <v>1.9064986540925961</v>
      </c>
      <c r="X76" s="304">
        <v>1.9567866914925613</v>
      </c>
      <c r="Y76" s="304"/>
      <c r="Z76" s="304">
        <v>3.2930214427170874</v>
      </c>
      <c r="AA76" s="304">
        <v>3.0770385538558367</v>
      </c>
      <c r="AB76" s="304">
        <v>2.7796603680515708</v>
      </c>
      <c r="AC76" s="304"/>
      <c r="AD76" s="304">
        <v>2.5139296452588558</v>
      </c>
      <c r="AE76" s="304">
        <v>2.2455142101577641</v>
      </c>
      <c r="AF76" s="304">
        <v>1.8002527685723266</v>
      </c>
      <c r="AG76" s="304"/>
      <c r="AH76" s="304">
        <v>1.4835802645244758</v>
      </c>
      <c r="AI76" s="304">
        <v>1.3222626841270699</v>
      </c>
      <c r="AJ76" s="304">
        <v>0.93102293248444812</v>
      </c>
      <c r="AK76" s="304"/>
      <c r="AL76" s="304">
        <v>0.29375876035324205</v>
      </c>
      <c r="AM76" s="304">
        <v>0.31324111104185098</v>
      </c>
      <c r="AN76" s="304">
        <v>0.3056030064983597</v>
      </c>
    </row>
    <row r="77" spans="1:40" x14ac:dyDescent="0.2">
      <c r="A77" s="13" t="str">
        <f t="shared" si="76"/>
        <v>Associate professional occupations</v>
      </c>
      <c r="B77" s="305">
        <f t="shared" si="79"/>
        <v>23.114558323911165</v>
      </c>
      <c r="C77" s="305">
        <f t="shared" si="77"/>
        <v>23.300322457449077</v>
      </c>
      <c r="D77" s="305">
        <f t="shared" si="78"/>
        <v>25.542642961742185</v>
      </c>
      <c r="E77" s="304"/>
      <c r="F77" s="304">
        <v>0.41173985617796449</v>
      </c>
      <c r="G77" s="304">
        <v>0.52832863653247952</v>
      </c>
      <c r="H77" s="304">
        <v>0.82129654033154242</v>
      </c>
      <c r="I77" s="304"/>
      <c r="J77" s="304">
        <v>4.3328227489501323</v>
      </c>
      <c r="K77" s="304">
        <v>5.5357452821966708</v>
      </c>
      <c r="L77" s="304">
        <v>8.3356296532515799</v>
      </c>
      <c r="M77" s="304"/>
      <c r="N77" s="304">
        <v>7.7072404852116998</v>
      </c>
      <c r="O77" s="304">
        <v>7.9578068537851685</v>
      </c>
      <c r="P77" s="304">
        <v>8.2379038018733883</v>
      </c>
      <c r="Q77" s="304"/>
      <c r="R77" s="304">
        <v>1.2956326065261519</v>
      </c>
      <c r="S77" s="304">
        <v>1.3513522909617082</v>
      </c>
      <c r="T77" s="304">
        <v>1.5492552796927843</v>
      </c>
      <c r="U77" s="304"/>
      <c r="V77" s="304">
        <v>1.4086013998460567</v>
      </c>
      <c r="W77" s="304">
        <v>1.3632611930152854</v>
      </c>
      <c r="X77" s="304">
        <v>1.3203374886131045</v>
      </c>
      <c r="Y77" s="304"/>
      <c r="Z77" s="304">
        <v>3.4197433525338585</v>
      </c>
      <c r="AA77" s="304">
        <v>2.9738505295192912</v>
      </c>
      <c r="AB77" s="304">
        <v>2.6025969458172322</v>
      </c>
      <c r="AC77" s="304"/>
      <c r="AD77" s="304">
        <v>2.4141690970643137</v>
      </c>
      <c r="AE77" s="304">
        <v>1.8389614340325877</v>
      </c>
      <c r="AF77" s="304">
        <v>1.1778123982690785</v>
      </c>
      <c r="AG77" s="304"/>
      <c r="AH77" s="304">
        <v>1.8053506251093265</v>
      </c>
      <c r="AI77" s="304">
        <v>1.4636309753803731</v>
      </c>
      <c r="AJ77" s="304">
        <v>1.2409911114173184</v>
      </c>
      <c r="AK77" s="304"/>
      <c r="AL77" s="304">
        <v>0.31925815249166384</v>
      </c>
      <c r="AM77" s="304">
        <v>0.28738526202551795</v>
      </c>
      <c r="AN77" s="304">
        <v>0.25681974247615519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17.331025319759203</v>
      </c>
      <c r="C78" s="305">
        <f t="shared" si="77"/>
        <v>16.497069419109053</v>
      </c>
      <c r="D78" s="305">
        <f t="shared" si="78"/>
        <v>14.915334606767351</v>
      </c>
      <c r="E78" s="304"/>
      <c r="F78" s="304">
        <v>8.6873380768628911E-2</v>
      </c>
      <c r="G78" s="304">
        <v>0.12163511530466192</v>
      </c>
      <c r="H78" s="304">
        <v>0.20885818364237221</v>
      </c>
      <c r="I78" s="304"/>
      <c r="J78" s="304">
        <v>1.4696311560720503</v>
      </c>
      <c r="K78" s="304">
        <v>1.983830689806688</v>
      </c>
      <c r="L78" s="304">
        <v>3.238831685413921</v>
      </c>
      <c r="M78" s="304"/>
      <c r="N78" s="304">
        <v>3.7543631718168187</v>
      </c>
      <c r="O78" s="304">
        <v>4.3229948683018247</v>
      </c>
      <c r="P78" s="304">
        <v>5.0934701732433343</v>
      </c>
      <c r="Q78" s="304"/>
      <c r="R78" s="304">
        <v>1.1224097523154777</v>
      </c>
      <c r="S78" s="304">
        <v>1.2229382811801428</v>
      </c>
      <c r="T78" s="304">
        <v>1.4066298182440757</v>
      </c>
      <c r="U78" s="304"/>
      <c r="V78" s="304">
        <v>1.3335260535246785</v>
      </c>
      <c r="W78" s="304">
        <v>1.4719774271727022</v>
      </c>
      <c r="X78" s="304">
        <v>1.6320303107617178</v>
      </c>
      <c r="Y78" s="304"/>
      <c r="Z78" s="304">
        <v>3.38258068368506</v>
      </c>
      <c r="AA78" s="304">
        <v>2.980689475341697</v>
      </c>
      <c r="AB78" s="304">
        <v>1.9364062316348702</v>
      </c>
      <c r="AC78" s="304"/>
      <c r="AD78" s="304">
        <v>3.4963289182157613</v>
      </c>
      <c r="AE78" s="304">
        <v>2.5688461351399883</v>
      </c>
      <c r="AF78" s="304">
        <v>0.95158728089362032</v>
      </c>
      <c r="AG78" s="304"/>
      <c r="AH78" s="304">
        <v>2.2298473344195004</v>
      </c>
      <c r="AI78" s="304">
        <v>1.3913358748285154</v>
      </c>
      <c r="AJ78" s="304">
        <v>0.32553478383397871</v>
      </c>
      <c r="AK78" s="304"/>
      <c r="AL78" s="304">
        <v>0.45546486894122767</v>
      </c>
      <c r="AM78" s="304">
        <v>0.43282155203283423</v>
      </c>
      <c r="AN78" s="304">
        <v>0.12198613909946267</v>
      </c>
    </row>
    <row r="79" spans="1:40" x14ac:dyDescent="0.2">
      <c r="A79" s="13" t="str">
        <f t="shared" si="76"/>
        <v>Skilled trades occupations</v>
      </c>
      <c r="B79" s="305">
        <f t="shared" si="79"/>
        <v>4.6361862467647299</v>
      </c>
      <c r="C79" s="305">
        <f t="shared" si="77"/>
        <v>5.1450264132534711</v>
      </c>
      <c r="D79" s="305">
        <f t="shared" si="78"/>
        <v>5.3781407838772877</v>
      </c>
      <c r="E79" s="304"/>
      <c r="F79" s="304">
        <v>2.4071370451711548E-2</v>
      </c>
      <c r="G79" s="304">
        <v>3.9479711381011119E-2</v>
      </c>
      <c r="H79" s="304">
        <v>6.159500181140215E-2</v>
      </c>
      <c r="I79" s="304"/>
      <c r="J79" s="304">
        <v>0.24925973866996157</v>
      </c>
      <c r="K79" s="304">
        <v>0.40420135680867236</v>
      </c>
      <c r="L79" s="304">
        <v>0.67222622837429313</v>
      </c>
      <c r="M79" s="304"/>
      <c r="N79" s="304">
        <v>0.59975827298521645</v>
      </c>
      <c r="O79" s="304">
        <v>0.76878173238680803</v>
      </c>
      <c r="P79" s="304">
        <v>0.92186733811387611</v>
      </c>
      <c r="Q79" s="304"/>
      <c r="R79" s="304">
        <v>0.23442802866731136</v>
      </c>
      <c r="S79" s="304">
        <v>0.30570364985423865</v>
      </c>
      <c r="T79" s="304">
        <v>0.39307346003335381</v>
      </c>
      <c r="U79" s="304"/>
      <c r="V79" s="304">
        <v>0.28050453087950478</v>
      </c>
      <c r="W79" s="304">
        <v>0.33897118310119362</v>
      </c>
      <c r="X79" s="304">
        <v>0.39648029822178332</v>
      </c>
      <c r="Y79" s="304"/>
      <c r="Z79" s="304">
        <v>1.2279040142099795</v>
      </c>
      <c r="AA79" s="304">
        <v>1.2794316504308423</v>
      </c>
      <c r="AB79" s="304">
        <v>1.2123142447843864</v>
      </c>
      <c r="AC79" s="304"/>
      <c r="AD79" s="304">
        <v>1.0660217343937008</v>
      </c>
      <c r="AE79" s="304">
        <v>1.0474739126484471</v>
      </c>
      <c r="AF79" s="304">
        <v>0.89362267311929744</v>
      </c>
      <c r="AG79" s="304"/>
      <c r="AH79" s="304">
        <v>0.6167393507355815</v>
      </c>
      <c r="AI79" s="304">
        <v>0.62959511221895736</v>
      </c>
      <c r="AJ79" s="304">
        <v>0.56732231639973341</v>
      </c>
      <c r="AK79" s="304"/>
      <c r="AL79" s="304">
        <v>0.33749920577176173</v>
      </c>
      <c r="AM79" s="304">
        <v>0.33138810442329952</v>
      </c>
      <c r="AN79" s="304">
        <v>0.25963922301916142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8.1284983485384235</v>
      </c>
      <c r="C80" s="305">
        <f t="shared" si="77"/>
        <v>9.0838397304436551</v>
      </c>
      <c r="D80" s="305">
        <f t="shared" si="78"/>
        <v>9.9507260756077507</v>
      </c>
      <c r="E80" s="304"/>
      <c r="F80" s="304">
        <v>7.3952578818484759E-3</v>
      </c>
      <c r="G80" s="304">
        <v>1.2048662363641025E-2</v>
      </c>
      <c r="H80" s="304">
        <v>2.2016486071176671E-2</v>
      </c>
      <c r="I80" s="304"/>
      <c r="J80" s="304">
        <v>0.41191808434471738</v>
      </c>
      <c r="K80" s="304">
        <v>0.60625841317012297</v>
      </c>
      <c r="L80" s="304">
        <v>0.98415803847783923</v>
      </c>
      <c r="M80" s="304"/>
      <c r="N80" s="304">
        <v>1.1342588768994093</v>
      </c>
      <c r="O80" s="304">
        <v>1.5141504236524623</v>
      </c>
      <c r="P80" s="304">
        <v>1.973986043312709</v>
      </c>
      <c r="Q80" s="304"/>
      <c r="R80" s="304">
        <v>0.72031599691971415</v>
      </c>
      <c r="S80" s="304">
        <v>0.89381463389820215</v>
      </c>
      <c r="T80" s="304">
        <v>1.0725261923337031</v>
      </c>
      <c r="U80" s="304"/>
      <c r="V80" s="304">
        <v>0.46400157232904099</v>
      </c>
      <c r="W80" s="304">
        <v>0.60428260762937158</v>
      </c>
      <c r="X80" s="304">
        <v>0.81462700112632624</v>
      </c>
      <c r="Y80" s="304"/>
      <c r="Z80" s="304">
        <v>2.143808634637415</v>
      </c>
      <c r="AA80" s="304">
        <v>2.3231851806797605</v>
      </c>
      <c r="AB80" s="304">
        <v>2.4214505269352875</v>
      </c>
      <c r="AC80" s="304"/>
      <c r="AD80" s="304">
        <v>1.7228293537985904</v>
      </c>
      <c r="AE80" s="304">
        <v>1.6033722427336996</v>
      </c>
      <c r="AF80" s="304">
        <v>1.1904978806351549</v>
      </c>
      <c r="AG80" s="304"/>
      <c r="AH80" s="304">
        <v>1.2592280333095156</v>
      </c>
      <c r="AI80" s="304">
        <v>1.2949650217251132</v>
      </c>
      <c r="AJ80" s="304">
        <v>1.2821367478486339</v>
      </c>
      <c r="AK80" s="304"/>
      <c r="AL80" s="304">
        <v>0.26474253841817286</v>
      </c>
      <c r="AM80" s="304">
        <v>0.23176254459127951</v>
      </c>
      <c r="AN80" s="304">
        <v>0.18932715886692073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5.887213808418517</v>
      </c>
      <c r="C81" s="305">
        <f t="shared" si="77"/>
        <v>6.5966475148099946</v>
      </c>
      <c r="D81" s="305">
        <f t="shared" si="78"/>
        <v>6.8497554628953266</v>
      </c>
      <c r="E81" s="304"/>
      <c r="F81" s="304">
        <v>4.3794551315406244E-2</v>
      </c>
      <c r="G81" s="304">
        <v>6.4894501874275992E-2</v>
      </c>
      <c r="H81" s="304">
        <v>0.10203725528633178</v>
      </c>
      <c r="I81" s="304"/>
      <c r="J81" s="304">
        <v>0.36724652720403295</v>
      </c>
      <c r="K81" s="304">
        <v>0.54724983350620759</v>
      </c>
      <c r="L81" s="304">
        <v>0.89636103255713973</v>
      </c>
      <c r="M81" s="304"/>
      <c r="N81" s="304">
        <v>1.1270082469432807</v>
      </c>
      <c r="O81" s="304">
        <v>1.3684740597977898</v>
      </c>
      <c r="P81" s="304">
        <v>1.5652892505047598</v>
      </c>
      <c r="Q81" s="304"/>
      <c r="R81" s="304">
        <v>0.31464073312422247</v>
      </c>
      <c r="S81" s="304">
        <v>0.38837793866492032</v>
      </c>
      <c r="T81" s="304">
        <v>0.46937318642222803</v>
      </c>
      <c r="U81" s="304"/>
      <c r="V81" s="304">
        <v>0.35169135708306082</v>
      </c>
      <c r="W81" s="304">
        <v>0.44386689957016573</v>
      </c>
      <c r="X81" s="304">
        <v>0.50937251306849585</v>
      </c>
      <c r="Y81" s="304"/>
      <c r="Z81" s="304">
        <v>1.3461488253147507</v>
      </c>
      <c r="AA81" s="304">
        <v>1.453137181861744</v>
      </c>
      <c r="AB81" s="304">
        <v>1.3788237051689614</v>
      </c>
      <c r="AC81" s="304"/>
      <c r="AD81" s="304">
        <v>1.412053047109469</v>
      </c>
      <c r="AE81" s="304">
        <v>1.4878840471708625</v>
      </c>
      <c r="AF81" s="304">
        <v>1.2297412346128038</v>
      </c>
      <c r="AG81" s="304"/>
      <c r="AH81" s="304">
        <v>0.74489996891185417</v>
      </c>
      <c r="AI81" s="304">
        <v>0.66980830635556132</v>
      </c>
      <c r="AJ81" s="304">
        <v>0.56133673422679564</v>
      </c>
      <c r="AK81" s="304"/>
      <c r="AL81" s="304">
        <v>0.17973055141244063</v>
      </c>
      <c r="AM81" s="304">
        <v>0.17295474600846802</v>
      </c>
      <c r="AN81" s="304">
        <v>0.1374205510478112</v>
      </c>
    </row>
    <row r="82" spans="1:40" x14ac:dyDescent="0.2">
      <c r="A82" s="13" t="str">
        <f t="shared" si="76"/>
        <v>Process, plant and machine operatives</v>
      </c>
      <c r="B82" s="305">
        <f t="shared" si="79"/>
        <v>2.546495721670067</v>
      </c>
      <c r="C82" s="305">
        <f t="shared" si="77"/>
        <v>3.1039272118419512</v>
      </c>
      <c r="D82" s="305">
        <f t="shared" si="78"/>
        <v>3.3113750682115408</v>
      </c>
      <c r="E82" s="304"/>
      <c r="F82" s="304">
        <v>6.5880794831951923E-3</v>
      </c>
      <c r="G82" s="304">
        <v>1.2760706887442706E-2</v>
      </c>
      <c r="H82" s="304">
        <v>2.0739062695075493E-2</v>
      </c>
      <c r="I82" s="304"/>
      <c r="J82" s="304">
        <v>0.10521467259031485</v>
      </c>
      <c r="K82" s="304">
        <v>0.17275975735040133</v>
      </c>
      <c r="L82" s="304">
        <v>0.28704995033459102</v>
      </c>
      <c r="M82" s="304"/>
      <c r="N82" s="304">
        <v>0.18846687950031552</v>
      </c>
      <c r="O82" s="304">
        <v>0.28880157722180866</v>
      </c>
      <c r="P82" s="304">
        <v>0.38225177904992075</v>
      </c>
      <c r="Q82" s="304"/>
      <c r="R82" s="304">
        <v>8.1693894591285704E-2</v>
      </c>
      <c r="S82" s="304">
        <v>0.11678598937704911</v>
      </c>
      <c r="T82" s="304">
        <v>0.16653483413872486</v>
      </c>
      <c r="U82" s="304"/>
      <c r="V82" s="304">
        <v>7.5380003561458964E-2</v>
      </c>
      <c r="W82" s="304">
        <v>0.10931903083754496</v>
      </c>
      <c r="X82" s="304">
        <v>0.13301684618489842</v>
      </c>
      <c r="Y82" s="304"/>
      <c r="Z82" s="304">
        <v>0.64887028098265487</v>
      </c>
      <c r="AA82" s="304">
        <v>0.85578850511560112</v>
      </c>
      <c r="AB82" s="304">
        <v>1.0855815401544437</v>
      </c>
      <c r="AC82" s="304"/>
      <c r="AD82" s="304">
        <v>0.55189949214136058</v>
      </c>
      <c r="AE82" s="304">
        <v>0.63904244469431248</v>
      </c>
      <c r="AF82" s="304">
        <v>0.62258775415314871</v>
      </c>
      <c r="AG82" s="304"/>
      <c r="AH82" s="304">
        <v>0.54773584595514113</v>
      </c>
      <c r="AI82" s="304">
        <v>0.60927293267440796</v>
      </c>
      <c r="AJ82" s="304">
        <v>0.46241398612384044</v>
      </c>
      <c r="AK82" s="304"/>
      <c r="AL82" s="304">
        <v>0.3406465728643403</v>
      </c>
      <c r="AM82" s="304">
        <v>0.29939626768338307</v>
      </c>
      <c r="AN82" s="304">
        <v>0.15119931537689774</v>
      </c>
    </row>
    <row r="83" spans="1:40" x14ac:dyDescent="0.2">
      <c r="A83" s="39" t="str">
        <f t="shared" si="76"/>
        <v>Elementary occupations</v>
      </c>
      <c r="B83" s="307">
        <f t="shared" si="79"/>
        <v>11.279295981242543</v>
      </c>
      <c r="C83" s="307">
        <f t="shared" si="77"/>
        <v>12.124077472470967</v>
      </c>
      <c r="D83" s="307">
        <f t="shared" si="78"/>
        <v>12.136379436798908</v>
      </c>
      <c r="E83" s="307"/>
      <c r="F83" s="307">
        <v>1.3345317851587239E-2</v>
      </c>
      <c r="G83" s="307">
        <v>2.3231700278167965E-2</v>
      </c>
      <c r="H83" s="307">
        <v>3.5617437480341081E-2</v>
      </c>
      <c r="I83" s="307"/>
      <c r="J83" s="307">
        <v>0.29886292005530574</v>
      </c>
      <c r="K83" s="307">
        <v>0.54227730896673587</v>
      </c>
      <c r="L83" s="307">
        <v>0.90551047298806975</v>
      </c>
      <c r="M83" s="307"/>
      <c r="N83" s="307">
        <v>0.70389711046646786</v>
      </c>
      <c r="O83" s="307">
        <v>0.95090876002357361</v>
      </c>
      <c r="P83" s="307">
        <v>1.1620633068582076</v>
      </c>
      <c r="Q83" s="307"/>
      <c r="R83" s="307">
        <v>0.38824254408385617</v>
      </c>
      <c r="S83" s="307">
        <v>0.53279080215461083</v>
      </c>
      <c r="T83" s="307">
        <v>0.62701993082818519</v>
      </c>
      <c r="U83" s="307"/>
      <c r="V83" s="307">
        <v>0.19375055511494751</v>
      </c>
      <c r="W83" s="307">
        <v>0.21127649143672739</v>
      </c>
      <c r="X83" s="307">
        <v>0.22852098492086165</v>
      </c>
      <c r="Y83" s="307"/>
      <c r="Z83" s="307">
        <v>1.5572107572376144</v>
      </c>
      <c r="AA83" s="307">
        <v>1.618566845120498</v>
      </c>
      <c r="AB83" s="307">
        <v>1.6107256466146493</v>
      </c>
      <c r="AC83" s="307"/>
      <c r="AD83" s="307">
        <v>3.2718440721767901</v>
      </c>
      <c r="AE83" s="307">
        <v>3.4373729271799989</v>
      </c>
      <c r="AF83" s="307">
        <v>3.0714865767660835</v>
      </c>
      <c r="AG83" s="307"/>
      <c r="AH83" s="307">
        <v>4.0856353637866807</v>
      </c>
      <c r="AI83" s="307">
        <v>4.5238232809858836</v>
      </c>
      <c r="AJ83" s="307">
        <v>4.3552993141317087</v>
      </c>
      <c r="AK83" s="307"/>
      <c r="AL83" s="307">
        <v>0.76650734046929236</v>
      </c>
      <c r="AM83" s="307">
        <v>0.28382935632477163</v>
      </c>
      <c r="AN83" s="307">
        <v>0.14013576621080126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Swindon and Wiltshire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88.240999999999943</v>
      </c>
      <c r="C92" s="305">
        <f>SUM(C93:C101)</f>
        <v>92.588999999999956</v>
      </c>
      <c r="D92" s="305">
        <f>SUM(D93:D101)</f>
        <v>99.637999999999963</v>
      </c>
      <c r="E92" s="304"/>
      <c r="F92" s="305">
        <f>SUM(F93:F101)</f>
        <v>2.9668090658309514</v>
      </c>
      <c r="G92" s="305">
        <f>SUM(G93:G101)</f>
        <v>3.7751901188189172</v>
      </c>
      <c r="H92" s="305">
        <f>SUM(H93:H101)</f>
        <v>5.383607732841182</v>
      </c>
      <c r="I92" s="304"/>
      <c r="J92" s="305">
        <f>SUM(J93:J101)</f>
        <v>16.96532889947559</v>
      </c>
      <c r="K92" s="305">
        <f>SUM(K93:K101)</f>
        <v>20.906352071049231</v>
      </c>
      <c r="L92" s="305">
        <f>SUM(L93:L101)</f>
        <v>28.801346094146748</v>
      </c>
      <c r="M92" s="304"/>
      <c r="N92" s="305">
        <f>SUM(N93:N101)</f>
        <v>21.062569584191152</v>
      </c>
      <c r="O92" s="305">
        <f>SUM(O93:O101)</f>
        <v>22.944401081917292</v>
      </c>
      <c r="P92" s="305">
        <f>SUM(P93:P101)</f>
        <v>24.698272043503469</v>
      </c>
      <c r="Q92" s="304"/>
      <c r="R92" s="305">
        <f>SUM(R93:R101)</f>
        <v>7.7157609301586882</v>
      </c>
      <c r="S92" s="305">
        <f>SUM(S93:S101)</f>
        <v>6.9863758554354742</v>
      </c>
      <c r="T92" s="305">
        <f>SUM(T93:T101)</f>
        <v>6.3095898821653806</v>
      </c>
      <c r="U92" s="304"/>
      <c r="V92" s="305">
        <f>SUM(V93:V101)</f>
        <v>3.8917182354651927</v>
      </c>
      <c r="W92" s="305">
        <f>SUM(W93:W101)</f>
        <v>4.0853511282187513</v>
      </c>
      <c r="X92" s="305">
        <f>SUM(X93:X101)</f>
        <v>4.3099615449316664</v>
      </c>
      <c r="Y92" s="304"/>
      <c r="Z92" s="305">
        <f>SUM(Z93:Z101)</f>
        <v>17.926640525077556</v>
      </c>
      <c r="AA92" s="305">
        <f>SUM(AA93:AA101)</f>
        <v>19.135255364803172</v>
      </c>
      <c r="AB92" s="305">
        <f>SUM(AB93:AB101)</f>
        <v>20.182003934830224</v>
      </c>
      <c r="AC92" s="304"/>
      <c r="AD92" s="305">
        <f>SUM(AD93:AD101)</f>
        <v>12.084304118740912</v>
      </c>
      <c r="AE92" s="305">
        <f>SUM(AE93:AE101)</f>
        <v>10.49818694586142</v>
      </c>
      <c r="AF92" s="305">
        <f>SUM(AF93:AF101)</f>
        <v>6.9607948830353665</v>
      </c>
      <c r="AG92" s="304"/>
      <c r="AH92" s="305">
        <f>SUM(AH93:AH101)</f>
        <v>4.9106840712441562</v>
      </c>
      <c r="AI92" s="305">
        <f>SUM(AI93:AI101)</f>
        <v>3.6786930475994857</v>
      </c>
      <c r="AJ92" s="305">
        <f>SUM(AJ93:AJ101)</f>
        <v>2.5121096771320262</v>
      </c>
      <c r="AK92" s="304"/>
      <c r="AL92" s="305">
        <f>SUM(AL93:AL101)</f>
        <v>0.71718456981575796</v>
      </c>
      <c r="AM92" s="305">
        <f>SUM(AM93:AM101)</f>
        <v>0.57919438629621001</v>
      </c>
      <c r="AN92" s="305">
        <f>SUM(AN93:AN101)</f>
        <v>0.48031420741390174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4.5932793762996438</v>
      </c>
      <c r="C93" s="305">
        <f t="shared" ref="C93:D93" si="81">SUM(G93,K93,O93,S93,W93,AA93,AE93,AI93,AM93)</f>
        <v>4.7497167289248097</v>
      </c>
      <c r="D93" s="305">
        <f t="shared" si="81"/>
        <v>5.4077091791682239</v>
      </c>
      <c r="E93" s="304"/>
      <c r="F93" s="304">
        <v>9.6314679996761188E-2</v>
      </c>
      <c r="G93" s="304">
        <v>0.12440833385259788</v>
      </c>
      <c r="H93" s="304">
        <v>0.20085569102005058</v>
      </c>
      <c r="I93" s="304"/>
      <c r="J93" s="304">
        <v>0.94241397386482662</v>
      </c>
      <c r="K93" s="304">
        <v>1.1490356507185884</v>
      </c>
      <c r="L93" s="304">
        <v>1.6460133249726785</v>
      </c>
      <c r="M93" s="304"/>
      <c r="N93" s="304">
        <v>1.3197973015666107</v>
      </c>
      <c r="O93" s="304">
        <v>1.369116504548094</v>
      </c>
      <c r="P93" s="304">
        <v>1.5261487029422689</v>
      </c>
      <c r="Q93" s="304"/>
      <c r="R93" s="304">
        <v>0.71581287130817528</v>
      </c>
      <c r="S93" s="304">
        <v>0.74123253412995471</v>
      </c>
      <c r="T93" s="304">
        <v>0.8120473811032346</v>
      </c>
      <c r="U93" s="304"/>
      <c r="V93" s="304">
        <v>0.19819922976751916</v>
      </c>
      <c r="W93" s="304">
        <v>0.19275408037025574</v>
      </c>
      <c r="X93" s="304">
        <v>0.1962689985353295</v>
      </c>
      <c r="Y93" s="304"/>
      <c r="Z93" s="304">
        <v>0.77812390087710048</v>
      </c>
      <c r="AA93" s="304">
        <v>0.71738149736325274</v>
      </c>
      <c r="AB93" s="304">
        <v>0.67323770924774073</v>
      </c>
      <c r="AC93" s="304"/>
      <c r="AD93" s="304">
        <v>0.34292520611690674</v>
      </c>
      <c r="AE93" s="304">
        <v>0.28565274022377346</v>
      </c>
      <c r="AF93" s="304">
        <v>0.22764341565823379</v>
      </c>
      <c r="AG93" s="304"/>
      <c r="AH93" s="304">
        <v>0.13433605092997558</v>
      </c>
      <c r="AI93" s="304">
        <v>0.10744959068412625</v>
      </c>
      <c r="AJ93" s="304">
        <v>7.1718640915297838E-2</v>
      </c>
      <c r="AK93" s="304"/>
      <c r="AL93" s="304">
        <v>6.5356161871768251E-2</v>
      </c>
      <c r="AM93" s="304">
        <v>6.2685797034166865E-2</v>
      </c>
      <c r="AN93" s="304">
        <v>5.377531477338978E-2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35.003460075280671</v>
      </c>
      <c r="C94" s="305">
        <f t="shared" ref="C94:C101" si="83">SUM(G94,K94,O94,S94,W94,AA94,AE94,AI94,AM94)</f>
        <v>38.169727159422663</v>
      </c>
      <c r="D94" s="305">
        <f t="shared" ref="D94:D101" si="84">SUM(H94,L94,P94,T94,X94,AB94,AF94,AJ94,AN94)</f>
        <v>43.462951214959141</v>
      </c>
      <c r="E94" s="305"/>
      <c r="F94" s="304">
        <v>2.6484709760902341</v>
      </c>
      <c r="G94" s="304">
        <v>3.3567486052275641</v>
      </c>
      <c r="H94" s="304">
        <v>4.7002142736577106</v>
      </c>
      <c r="I94" s="304"/>
      <c r="J94" s="304">
        <v>12.66322632585781</v>
      </c>
      <c r="K94" s="304">
        <v>15.403799461626885</v>
      </c>
      <c r="L94" s="304">
        <v>20.558924686796839</v>
      </c>
      <c r="M94" s="304"/>
      <c r="N94" s="304">
        <v>11.641642048750125</v>
      </c>
      <c r="O94" s="304">
        <v>12.271411962205388</v>
      </c>
      <c r="P94" s="304">
        <v>12.26991344184859</v>
      </c>
      <c r="Q94" s="304"/>
      <c r="R94" s="304">
        <v>2.2066547786012052</v>
      </c>
      <c r="S94" s="304">
        <v>1.365123681204043</v>
      </c>
      <c r="T94" s="304">
        <v>0.67626752702519699</v>
      </c>
      <c r="U94" s="304"/>
      <c r="V94" s="304">
        <v>0.81023565443620105</v>
      </c>
      <c r="W94" s="304">
        <v>0.83940301164743747</v>
      </c>
      <c r="X94" s="304">
        <v>0.8595857518633564</v>
      </c>
      <c r="Y94" s="304"/>
      <c r="Z94" s="304">
        <v>2.453891432821425</v>
      </c>
      <c r="AA94" s="304">
        <v>2.5854066166015732</v>
      </c>
      <c r="AB94" s="304">
        <v>2.7351734331955448</v>
      </c>
      <c r="AC94" s="304"/>
      <c r="AD94" s="304">
        <v>1.476445932207701</v>
      </c>
      <c r="AE94" s="304">
        <v>1.3144446578600768</v>
      </c>
      <c r="AF94" s="304">
        <v>0.89397135893398283</v>
      </c>
      <c r="AG94" s="304"/>
      <c r="AH94" s="304">
        <v>0.99476285102866235</v>
      </c>
      <c r="AI94" s="304">
        <v>0.92392685604349267</v>
      </c>
      <c r="AJ94" s="304">
        <v>0.69483087638696761</v>
      </c>
      <c r="AK94" s="304"/>
      <c r="AL94" s="304">
        <v>0.10813007548731284</v>
      </c>
      <c r="AM94" s="304">
        <v>0.10946230700619945</v>
      </c>
      <c r="AN94" s="304">
        <v>7.406986525095878E-2</v>
      </c>
    </row>
    <row r="95" spans="1:40" x14ac:dyDescent="0.2">
      <c r="A95" s="13" t="str">
        <f t="shared" si="80"/>
        <v>Associate professional occupations</v>
      </c>
      <c r="B95" s="305">
        <f t="shared" si="82"/>
        <v>13.004739128514675</v>
      </c>
      <c r="C95" s="305">
        <f t="shared" si="83"/>
        <v>13.341058955001371</v>
      </c>
      <c r="D95" s="305">
        <f t="shared" si="84"/>
        <v>14.58945192866806</v>
      </c>
      <c r="E95" s="305"/>
      <c r="F95" s="304">
        <v>0.13052564568652714</v>
      </c>
      <c r="G95" s="304">
        <v>0.16865270058317147</v>
      </c>
      <c r="H95" s="304">
        <v>0.28562068808013169</v>
      </c>
      <c r="I95" s="304"/>
      <c r="J95" s="304">
        <v>1.7757899864165123</v>
      </c>
      <c r="K95" s="304">
        <v>2.2122242510090238</v>
      </c>
      <c r="L95" s="304">
        <v>3.3441748232671831</v>
      </c>
      <c r="M95" s="304"/>
      <c r="N95" s="304">
        <v>3.6011352841469897</v>
      </c>
      <c r="O95" s="304">
        <v>4.0440142661037788</v>
      </c>
      <c r="P95" s="304">
        <v>4.8134706715119462</v>
      </c>
      <c r="Q95" s="304"/>
      <c r="R95" s="304">
        <v>1.5401674962643981</v>
      </c>
      <c r="S95" s="304">
        <v>1.3552509985633105</v>
      </c>
      <c r="T95" s="304">
        <v>1.1400504587390892</v>
      </c>
      <c r="U95" s="304"/>
      <c r="V95" s="304">
        <v>0.70652466166327876</v>
      </c>
      <c r="W95" s="304">
        <v>0.67638403947234604</v>
      </c>
      <c r="X95" s="304">
        <v>0.7138818721620771</v>
      </c>
      <c r="Y95" s="304"/>
      <c r="Z95" s="304">
        <v>2.6441347511844442</v>
      </c>
      <c r="AA95" s="304">
        <v>2.6188834402415382</v>
      </c>
      <c r="AB95" s="304">
        <v>2.7016617424075666</v>
      </c>
      <c r="AC95" s="304"/>
      <c r="AD95" s="304">
        <v>1.7047671346277968</v>
      </c>
      <c r="AE95" s="304">
        <v>1.443719157106826</v>
      </c>
      <c r="AF95" s="304">
        <v>0.93173766195856145</v>
      </c>
      <c r="AG95" s="304"/>
      <c r="AH95" s="304">
        <v>0.82633638835232281</v>
      </c>
      <c r="AI95" s="304">
        <v>0.76021595645495177</v>
      </c>
      <c r="AJ95" s="304">
        <v>0.61545305596245048</v>
      </c>
      <c r="AK95" s="304"/>
      <c r="AL95" s="304">
        <v>7.5357780172405658E-2</v>
      </c>
      <c r="AM95" s="304">
        <v>6.1714145466425216E-2</v>
      </c>
      <c r="AN95" s="304">
        <v>4.3400954579053887E-2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8.3369687105252392</v>
      </c>
      <c r="C96" s="305">
        <f t="shared" si="83"/>
        <v>7.2141942747521819</v>
      </c>
      <c r="D96" s="305">
        <f t="shared" si="84"/>
        <v>5.4085437528508979</v>
      </c>
      <c r="E96" s="305"/>
      <c r="F96" s="304">
        <v>5.5297407195437624E-2</v>
      </c>
      <c r="G96" s="304">
        <v>6.9778682548873594E-2</v>
      </c>
      <c r="H96" s="304">
        <v>0.10852154680561853</v>
      </c>
      <c r="I96" s="304"/>
      <c r="J96" s="304">
        <v>0.60175017818739562</v>
      </c>
      <c r="K96" s="304">
        <v>0.76034075635395593</v>
      </c>
      <c r="L96" s="304">
        <v>0.96221168133702806</v>
      </c>
      <c r="M96" s="304"/>
      <c r="N96" s="304">
        <v>1.5473037859702774</v>
      </c>
      <c r="O96" s="304">
        <v>1.6748878059678824</v>
      </c>
      <c r="P96" s="304">
        <v>1.7140396968970391</v>
      </c>
      <c r="Q96" s="304"/>
      <c r="R96" s="304">
        <v>0.89625289969277078</v>
      </c>
      <c r="S96" s="304">
        <v>0.98940859987268281</v>
      </c>
      <c r="T96" s="304">
        <v>1.0033352803804729</v>
      </c>
      <c r="U96" s="304"/>
      <c r="V96" s="304">
        <v>0.59002295103323299</v>
      </c>
      <c r="W96" s="304">
        <v>0.58946494969402097</v>
      </c>
      <c r="X96" s="304">
        <v>0.5237131578329518</v>
      </c>
      <c r="Y96" s="304"/>
      <c r="Z96" s="304">
        <v>1.961271504018085</v>
      </c>
      <c r="AA96" s="304">
        <v>1.8105957705565374</v>
      </c>
      <c r="AB96" s="304">
        <v>0.93748099947063268</v>
      </c>
      <c r="AC96" s="304"/>
      <c r="AD96" s="304">
        <v>1.5692272619655105</v>
      </c>
      <c r="AE96" s="304">
        <v>0.87905232711118375</v>
      </c>
      <c r="AF96" s="304">
        <v>0.13461683451491996</v>
      </c>
      <c r="AG96" s="304"/>
      <c r="AH96" s="304">
        <v>1.0382838239480625</v>
      </c>
      <c r="AI96" s="304">
        <v>0.41918914085783843</v>
      </c>
      <c r="AJ96" s="304">
        <v>1.4577899504780483E-2</v>
      </c>
      <c r="AK96" s="304"/>
      <c r="AL96" s="304">
        <v>7.7558898514466054E-2</v>
      </c>
      <c r="AM96" s="304">
        <v>2.1476241789206423E-2</v>
      </c>
      <c r="AN96" s="304">
        <v>1.0046656107455885E-2</v>
      </c>
    </row>
    <row r="97" spans="1:40" x14ac:dyDescent="0.2">
      <c r="A97" s="13" t="str">
        <f t="shared" si="80"/>
        <v>Skilled trades occupations</v>
      </c>
      <c r="B97" s="305">
        <f t="shared" si="82"/>
        <v>1.0491258114322919</v>
      </c>
      <c r="C97" s="305">
        <f t="shared" si="83"/>
        <v>1.0459449013745568</v>
      </c>
      <c r="D97" s="305">
        <f t="shared" si="84"/>
        <v>0.99416492315022098</v>
      </c>
      <c r="E97" s="304"/>
      <c r="F97" s="304">
        <v>7.5133681637653679E-3</v>
      </c>
      <c r="G97" s="304">
        <v>9.9478262795993679E-3</v>
      </c>
      <c r="H97" s="304">
        <v>1.5449137729068703E-2</v>
      </c>
      <c r="I97" s="304"/>
      <c r="J97" s="304">
        <v>2.9993440813916986E-2</v>
      </c>
      <c r="K97" s="304">
        <v>4.7651893823957396E-2</v>
      </c>
      <c r="L97" s="304">
        <v>8.3504488570365146E-2</v>
      </c>
      <c r="M97" s="304"/>
      <c r="N97" s="304">
        <v>0.1354964615151078</v>
      </c>
      <c r="O97" s="304">
        <v>0.17488334059655949</v>
      </c>
      <c r="P97" s="304">
        <v>0.20938194950591874</v>
      </c>
      <c r="Q97" s="304"/>
      <c r="R97" s="304">
        <v>4.8628835925520163E-2</v>
      </c>
      <c r="S97" s="304">
        <v>5.8444097022656481E-2</v>
      </c>
      <c r="T97" s="304">
        <v>7.1705216299115429E-2</v>
      </c>
      <c r="U97" s="304"/>
      <c r="V97" s="304">
        <v>5.0117254604666775E-2</v>
      </c>
      <c r="W97" s="304">
        <v>5.6467712787845174E-2</v>
      </c>
      <c r="X97" s="304">
        <v>6.5094991215335268E-2</v>
      </c>
      <c r="Y97" s="304"/>
      <c r="Z97" s="304">
        <v>0.24145967663431611</v>
      </c>
      <c r="AA97" s="304">
        <v>0.21373689655932582</v>
      </c>
      <c r="AB97" s="304">
        <v>0.16264394992287906</v>
      </c>
      <c r="AC97" s="304"/>
      <c r="AD97" s="304">
        <v>0.30474795526196974</v>
      </c>
      <c r="AE97" s="304">
        <v>0.25714693549573941</v>
      </c>
      <c r="AF97" s="304">
        <v>0.17467872327852318</v>
      </c>
      <c r="AG97" s="304"/>
      <c r="AH97" s="304">
        <v>0.18346397859049751</v>
      </c>
      <c r="AI97" s="304">
        <v>0.18047130816051757</v>
      </c>
      <c r="AJ97" s="304">
        <v>0.17628883866901998</v>
      </c>
      <c r="AK97" s="304"/>
      <c r="AL97" s="304">
        <v>4.7704839922531411E-2</v>
      </c>
      <c r="AM97" s="304">
        <v>4.7194890648356073E-2</v>
      </c>
      <c r="AN97" s="304">
        <v>3.5417627959995313E-2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21.452168202503518</v>
      </c>
      <c r="C98" s="305">
        <f t="shared" si="83"/>
        <v>23.280653751725744</v>
      </c>
      <c r="D98" s="305">
        <f t="shared" si="84"/>
        <v>25.571166508702206</v>
      </c>
      <c r="E98" s="304"/>
      <c r="F98" s="304">
        <v>1.17699096033674E-2</v>
      </c>
      <c r="G98" s="304">
        <v>1.7456885148262831E-2</v>
      </c>
      <c r="H98" s="304">
        <v>3.0268081168384506E-2</v>
      </c>
      <c r="I98" s="304"/>
      <c r="J98" s="304">
        <v>0.78967175778576937</v>
      </c>
      <c r="K98" s="304">
        <v>1.1014401466081774</v>
      </c>
      <c r="L98" s="304">
        <v>1.8550554523024789</v>
      </c>
      <c r="M98" s="304"/>
      <c r="N98" s="304">
        <v>2.4162992926243931</v>
      </c>
      <c r="O98" s="304">
        <v>2.9217939566819329</v>
      </c>
      <c r="P98" s="304">
        <v>3.6001570914133101</v>
      </c>
      <c r="Q98" s="304"/>
      <c r="R98" s="304">
        <v>2.0552637806759879</v>
      </c>
      <c r="S98" s="304">
        <v>2.185958978975806</v>
      </c>
      <c r="T98" s="304">
        <v>2.2694262462065322</v>
      </c>
      <c r="U98" s="304"/>
      <c r="V98" s="304">
        <v>1.3105004267523226</v>
      </c>
      <c r="W98" s="304">
        <v>1.4519897158801125</v>
      </c>
      <c r="X98" s="304">
        <v>1.6324568548055451</v>
      </c>
      <c r="Y98" s="304"/>
      <c r="Z98" s="304">
        <v>8.756969821287365</v>
      </c>
      <c r="AA98" s="304">
        <v>10.043223429147456</v>
      </c>
      <c r="AB98" s="304">
        <v>11.933567167366961</v>
      </c>
      <c r="AC98" s="304"/>
      <c r="AD98" s="304">
        <v>5.3410766253709809</v>
      </c>
      <c r="AE98" s="304">
        <v>5.0605751195529667</v>
      </c>
      <c r="AF98" s="304">
        <v>3.7004828215374528</v>
      </c>
      <c r="AG98" s="304"/>
      <c r="AH98" s="304">
        <v>0.68776010545386879</v>
      </c>
      <c r="AI98" s="304">
        <v>0.43358176031460915</v>
      </c>
      <c r="AJ98" s="304">
        <v>0.46999416461546911</v>
      </c>
      <c r="AK98" s="304"/>
      <c r="AL98" s="304">
        <v>8.2856482949464308E-2</v>
      </c>
      <c r="AM98" s="304">
        <v>6.4633759416417025E-2</v>
      </c>
      <c r="AN98" s="304">
        <v>7.9758629286075369E-2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1.0259081886754611</v>
      </c>
      <c r="C99" s="305">
        <f t="shared" si="83"/>
        <v>1.1674388397966613</v>
      </c>
      <c r="D99" s="305">
        <f>SUM(H99,L99,P99,T99,X99,AB99,AF99,AJ99,AN99)</f>
        <v>1.1949027424288106</v>
      </c>
      <c r="E99" s="304"/>
      <c r="F99" s="304">
        <v>5.3959207238103764E-3</v>
      </c>
      <c r="G99" s="304">
        <v>8.1409975576935915E-3</v>
      </c>
      <c r="H99" s="304">
        <v>1.3109622378856482E-2</v>
      </c>
      <c r="I99" s="304"/>
      <c r="J99" s="304">
        <v>0.10222890028844435</v>
      </c>
      <c r="K99" s="304">
        <v>0.14248034980086557</v>
      </c>
      <c r="L99" s="304">
        <v>0.20954066730343027</v>
      </c>
      <c r="M99" s="304"/>
      <c r="N99" s="304">
        <v>0.22720066489359764</v>
      </c>
      <c r="O99" s="304">
        <v>0.27432516281705327</v>
      </c>
      <c r="P99" s="304">
        <v>0.30442984826046748</v>
      </c>
      <c r="Q99" s="304"/>
      <c r="R99" s="304">
        <v>0.12030055424342719</v>
      </c>
      <c r="S99" s="304">
        <v>0.13082646274679904</v>
      </c>
      <c r="T99" s="304">
        <v>0.13532700792674426</v>
      </c>
      <c r="U99" s="304"/>
      <c r="V99" s="304">
        <v>7.5685756868496726E-2</v>
      </c>
      <c r="W99" s="304">
        <v>9.072909326100001E-2</v>
      </c>
      <c r="X99" s="304">
        <v>0.10144361280082456</v>
      </c>
      <c r="Y99" s="304"/>
      <c r="Z99" s="304">
        <v>0.2370720336831281</v>
      </c>
      <c r="AA99" s="304">
        <v>0.2732150505413326</v>
      </c>
      <c r="AB99" s="304">
        <v>0.28147737074858831</v>
      </c>
      <c r="AC99" s="304"/>
      <c r="AD99" s="304">
        <v>0.17242452680847342</v>
      </c>
      <c r="AE99" s="304">
        <v>0.1621942752098022</v>
      </c>
      <c r="AF99" s="304">
        <v>7.8463661363946599E-2</v>
      </c>
      <c r="AG99" s="304"/>
      <c r="AH99" s="304">
        <v>6.4781105702179917E-2</v>
      </c>
      <c r="AI99" s="304">
        <v>5.9505978070604086E-2</v>
      </c>
      <c r="AJ99" s="304">
        <v>3.9905503859083764E-2</v>
      </c>
      <c r="AK99" s="304"/>
      <c r="AL99" s="304">
        <v>2.0818725463903492E-2</v>
      </c>
      <c r="AM99" s="304">
        <v>2.6021469791511046E-2</v>
      </c>
      <c r="AN99" s="304">
        <v>3.120544778686854E-2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0.81990680375097413</v>
      </c>
      <c r="C100" s="305">
        <f t="shared" si="83"/>
        <v>0.93938197693753001</v>
      </c>
      <c r="D100" s="305">
        <f t="shared" si="84"/>
        <v>0.9003536135758673</v>
      </c>
      <c r="E100" s="304"/>
      <c r="F100" s="304">
        <v>8.1476525937077254E-3</v>
      </c>
      <c r="G100" s="304">
        <v>1.4159336836823102E-2</v>
      </c>
      <c r="H100" s="304">
        <v>2.3752789339097014E-2</v>
      </c>
      <c r="I100" s="304"/>
      <c r="J100" s="304">
        <v>2.4095387177804697E-2</v>
      </c>
      <c r="K100" s="304">
        <v>4.1953003234541868E-2</v>
      </c>
      <c r="L100" s="304">
        <v>6.0885813113252134E-2</v>
      </c>
      <c r="M100" s="304"/>
      <c r="N100" s="304">
        <v>5.6171566954489445E-2</v>
      </c>
      <c r="O100" s="304">
        <v>7.5078637114563584E-2</v>
      </c>
      <c r="P100" s="304">
        <v>8.5966755096275577E-2</v>
      </c>
      <c r="Q100" s="304"/>
      <c r="R100" s="304">
        <v>1.6064518605849197E-2</v>
      </c>
      <c r="S100" s="304">
        <v>2.5340566035082366E-2</v>
      </c>
      <c r="T100" s="304">
        <v>3.2602623574766655E-2</v>
      </c>
      <c r="U100" s="304"/>
      <c r="V100" s="304">
        <v>6.7459607577829692E-2</v>
      </c>
      <c r="W100" s="304">
        <v>9.3243757701444108E-2</v>
      </c>
      <c r="X100" s="304">
        <v>0.11474632694948544</v>
      </c>
      <c r="Y100" s="304"/>
      <c r="Z100" s="304">
        <v>0.22512756534157025</v>
      </c>
      <c r="AA100" s="304">
        <v>0.25800150800089194</v>
      </c>
      <c r="AB100" s="304">
        <v>0.25308924094888863</v>
      </c>
      <c r="AC100" s="304"/>
      <c r="AD100" s="304">
        <v>0.19978730434433908</v>
      </c>
      <c r="AE100" s="304">
        <v>0.2085091458445856</v>
      </c>
      <c r="AF100" s="304">
        <v>0.15195885614670412</v>
      </c>
      <c r="AG100" s="304"/>
      <c r="AH100" s="304">
        <v>0.18099795048121262</v>
      </c>
      <c r="AI100" s="304">
        <v>0.19029195644669011</v>
      </c>
      <c r="AJ100" s="304">
        <v>0.1441084719150309</v>
      </c>
      <c r="AK100" s="304"/>
      <c r="AL100" s="304">
        <v>4.2055250674171513E-2</v>
      </c>
      <c r="AM100" s="304">
        <v>3.2804065722907338E-2</v>
      </c>
      <c r="AN100" s="304">
        <v>3.3242736492366712E-2</v>
      </c>
    </row>
    <row r="101" spans="1:40" x14ac:dyDescent="0.2">
      <c r="A101" s="39" t="str">
        <f t="shared" si="80"/>
        <v>Elementary occupations</v>
      </c>
      <c r="B101" s="307">
        <f t="shared" si="82"/>
        <v>2.9554437030174738</v>
      </c>
      <c r="C101" s="307">
        <f t="shared" si="83"/>
        <v>2.6808834120644427</v>
      </c>
      <c r="D101" s="307">
        <f t="shared" si="84"/>
        <v>2.1087561364965177</v>
      </c>
      <c r="E101" s="307"/>
      <c r="F101" s="307">
        <v>3.3735057773397054E-3</v>
      </c>
      <c r="G101" s="307">
        <v>5.8967507843314991E-3</v>
      </c>
      <c r="H101" s="307">
        <v>5.815902662264727E-3</v>
      </c>
      <c r="I101" s="307"/>
      <c r="J101" s="307">
        <v>3.615894908310946E-2</v>
      </c>
      <c r="K101" s="307">
        <v>4.7426557873236019E-2</v>
      </c>
      <c r="L101" s="307">
        <v>8.1035156483490439E-2</v>
      </c>
      <c r="M101" s="307"/>
      <c r="N101" s="307">
        <v>0.11752317776955815</v>
      </c>
      <c r="O101" s="307">
        <v>0.1388894458820385</v>
      </c>
      <c r="P101" s="307">
        <v>0.1747638860276485</v>
      </c>
      <c r="Q101" s="307"/>
      <c r="R101" s="307">
        <v>0.11661519484135524</v>
      </c>
      <c r="S101" s="307">
        <v>0.13478993688513963</v>
      </c>
      <c r="T101" s="307">
        <v>0.16882814091022857</v>
      </c>
      <c r="U101" s="307"/>
      <c r="V101" s="307">
        <v>8.2972692761644679E-2</v>
      </c>
      <c r="W101" s="307">
        <v>9.4914767404289363E-2</v>
      </c>
      <c r="X101" s="307">
        <v>0.10276997876676043</v>
      </c>
      <c r="Y101" s="307"/>
      <c r="Z101" s="307">
        <v>0.62858983923012401</v>
      </c>
      <c r="AA101" s="307">
        <v>0.61481115579126644</v>
      </c>
      <c r="AB101" s="307">
        <v>0.50367232152142083</v>
      </c>
      <c r="AC101" s="307"/>
      <c r="AD101" s="307">
        <v>0.97290217203723361</v>
      </c>
      <c r="AE101" s="307">
        <v>0.88689258745646493</v>
      </c>
      <c r="AF101" s="307">
        <v>0.66724154964304117</v>
      </c>
      <c r="AG101" s="307"/>
      <c r="AH101" s="307">
        <v>0.79996181675737454</v>
      </c>
      <c r="AI101" s="307">
        <v>0.60406050056665561</v>
      </c>
      <c r="AJ101" s="307">
        <v>0.28523222530392595</v>
      </c>
      <c r="AK101" s="307"/>
      <c r="AL101" s="307">
        <v>0.19734635475973444</v>
      </c>
      <c r="AM101" s="307">
        <v>0.15320170942102054</v>
      </c>
      <c r="AN101" s="307">
        <v>0.11939697517773745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Swindon and Wiltshire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Swindon and Wiltshire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Swindon and Wiltshire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Swindon and Wiltshire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Swindon and Wiltshire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Swindon and Wiltshire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Swindon and Wiltshire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Swindon and Wiltshire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Swindon and Wiltshire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0.34261648520232163</v>
      </c>
      <c r="C8" s="69">
        <v>0.48639963836058236</v>
      </c>
      <c r="D8" s="69">
        <v>0.49849140435939898</v>
      </c>
      <c r="E8" s="69">
        <v>0.6267696446005725</v>
      </c>
      <c r="F8" s="69">
        <v>0.96546816503928112</v>
      </c>
      <c r="G8" s="10"/>
      <c r="H8" s="69">
        <f>F8-D8</f>
        <v>0.46697676067988214</v>
      </c>
      <c r="I8" s="69">
        <f>'RD T1'!E36</f>
        <v>0.36515871067703581</v>
      </c>
      <c r="J8" s="69">
        <f>SUM(H8:I8)</f>
        <v>0.83213547135691801</v>
      </c>
      <c r="L8" t="str">
        <f>A8</f>
        <v>11 Corporate managers and directors</v>
      </c>
      <c r="M8" s="69">
        <v>2.8012913799744994</v>
      </c>
      <c r="N8" s="69">
        <v>3.8825461617978343</v>
      </c>
      <c r="O8" s="69">
        <v>3.9409859798067508</v>
      </c>
      <c r="P8" s="69">
        <v>4.6897527581421388</v>
      </c>
      <c r="Q8" s="69">
        <v>7.0403320117808041</v>
      </c>
      <c r="R8" s="10"/>
      <c r="S8" s="69">
        <f>Q8-O8</f>
        <v>3.0993460319740533</v>
      </c>
      <c r="T8" s="69">
        <f>'RD T1'!E65</f>
        <v>2.814872177503061</v>
      </c>
      <c r="U8" s="69">
        <f>SUM(S8:T8)</f>
        <v>5.9142182094771147</v>
      </c>
      <c r="W8" t="str">
        <f>A8</f>
        <v>11 Corporate managers and directors</v>
      </c>
      <c r="X8" s="69">
        <v>7.0681501785895557</v>
      </c>
      <c r="Y8" s="69">
        <v>8.1479730173563834</v>
      </c>
      <c r="Z8" s="69">
        <v>8.3644120696208546</v>
      </c>
      <c r="AA8" s="69">
        <v>8.3364850686433307</v>
      </c>
      <c r="AB8" s="69">
        <v>9.2346325802206515</v>
      </c>
      <c r="AC8" s="69"/>
      <c r="AD8" s="69">
        <f>AB8-Z8</f>
        <v>0.87022051059979688</v>
      </c>
      <c r="AE8" s="69">
        <f>'RD T1'!E94</f>
        <v>5.1309353592849813</v>
      </c>
      <c r="AF8" s="69">
        <f>SUM(AD8:AE8)</f>
        <v>6.0011558698847782</v>
      </c>
      <c r="AH8" t="str">
        <f>L8</f>
        <v>11 Corporate managers and directors</v>
      </c>
      <c r="AI8" s="69">
        <v>1.296825632786262</v>
      </c>
      <c r="AJ8" s="69">
        <v>1.3829295171057441</v>
      </c>
      <c r="AK8" s="69">
        <v>1.5246643248767098</v>
      </c>
      <c r="AL8" s="69">
        <v>1.4270003754564407</v>
      </c>
      <c r="AM8" s="69">
        <v>1.4971858941550558</v>
      </c>
      <c r="AN8" s="69"/>
      <c r="AO8" s="69">
        <f>AM8-AK8</f>
        <v>-2.7478430721654012E-2</v>
      </c>
      <c r="AP8" s="69">
        <f>'RD T1'!E123</f>
        <v>0.79390429883591784</v>
      </c>
      <c r="AQ8" s="69">
        <f>SUM(AO8:AP8)</f>
        <v>0.76642586811426383</v>
      </c>
      <c r="AS8" t="str">
        <f>W8</f>
        <v>11 Corporate managers and directors</v>
      </c>
      <c r="AT8" s="69">
        <v>1.9098370251993944</v>
      </c>
      <c r="AU8" s="69">
        <v>2.0597035484390158</v>
      </c>
      <c r="AV8" s="69">
        <v>2.2332722175750459</v>
      </c>
      <c r="AW8" s="69">
        <v>2.0910286583046451</v>
      </c>
      <c r="AX8" s="69">
        <v>2.2199640047990656</v>
      </c>
      <c r="AY8" s="69"/>
      <c r="AZ8" s="69">
        <f>AX8-AV8</f>
        <v>-1.3308212775980266E-2</v>
      </c>
      <c r="BA8" s="69">
        <f>'RD T1'!E152</f>
        <v>1.1827509316652554</v>
      </c>
      <c r="BB8" s="69">
        <f>SUM(AZ8:BA8)</f>
        <v>1.1694427188892751</v>
      </c>
      <c r="BD8" t="str">
        <f>AH8</f>
        <v>11 Corporate managers and directors</v>
      </c>
      <c r="BE8" s="69">
        <v>4.8959651940284283</v>
      </c>
      <c r="BF8" s="69">
        <v>5.7982669329266425</v>
      </c>
      <c r="BG8" s="69">
        <v>5.8696512064751847</v>
      </c>
      <c r="BH8" s="69">
        <v>4.9934184063183045</v>
      </c>
      <c r="BI8" s="69">
        <v>5.0743379840988005</v>
      </c>
      <c r="BJ8" s="69"/>
      <c r="BK8" s="69">
        <f>BI8-BG8</f>
        <v>-0.79531322237638413</v>
      </c>
      <c r="BL8" s="69">
        <f>'RD T1'!E181</f>
        <v>2.1242859961121865</v>
      </c>
      <c r="BM8" s="69">
        <f>SUM(BK8:BL8)</f>
        <v>1.3289727737358024</v>
      </c>
      <c r="BO8" t="str">
        <f>AS8</f>
        <v>11 Corporate managers and directors</v>
      </c>
      <c r="BP8" s="69">
        <v>3.7696401055746152</v>
      </c>
      <c r="BQ8" s="69">
        <v>3.9094446025093283</v>
      </c>
      <c r="BR8" s="69">
        <v>4.1302898385582409</v>
      </c>
      <c r="BS8" s="69">
        <v>3.0603857844767814</v>
      </c>
      <c r="BT8" s="69">
        <v>2.2001941510278091</v>
      </c>
      <c r="BU8" s="69"/>
      <c r="BV8" s="69">
        <f>BT8-BR8</f>
        <v>-1.9300956875304318</v>
      </c>
      <c r="BW8" s="69">
        <f>'RD T1'!E210</f>
        <v>1.3667530250520057</v>
      </c>
      <c r="BX8" s="69">
        <f>SUM(BV8:BW8)</f>
        <v>-0.56334266247842613</v>
      </c>
      <c r="BZ8" t="str">
        <f>BD8</f>
        <v>11 Corporate managers and directors</v>
      </c>
      <c r="CA8" s="69">
        <v>2.1569977512590617</v>
      </c>
      <c r="CB8" s="69">
        <v>2.9804010677868913</v>
      </c>
      <c r="CC8" s="69">
        <v>2.9509875309885976</v>
      </c>
      <c r="CD8" s="69">
        <v>2.5268276200244251</v>
      </c>
      <c r="CE8" s="69">
        <v>2.2046796896446121</v>
      </c>
      <c r="CF8" s="69"/>
      <c r="CG8" s="69">
        <f>CE8-CC8</f>
        <v>-0.74630784134398542</v>
      </c>
      <c r="CH8" s="69">
        <f>'RD T1'!E239</f>
        <v>0.95862493228941481</v>
      </c>
      <c r="CI8" s="69">
        <f>SUM(CG8:CH8)</f>
        <v>0.21231709094542939</v>
      </c>
      <c r="CK8" t="str">
        <f>BO8</f>
        <v>11 Corporate managers and directors</v>
      </c>
      <c r="CL8" s="69">
        <v>0.31861374902982736</v>
      </c>
      <c r="CM8" s="69">
        <v>0.43182124676836248</v>
      </c>
      <c r="CN8" s="69">
        <v>0.55298772781268013</v>
      </c>
      <c r="CO8" s="69">
        <v>0.4167452525800015</v>
      </c>
      <c r="CP8" s="69">
        <v>0.34928511141502716</v>
      </c>
      <c r="CQ8" s="69"/>
      <c r="CR8" s="69">
        <f>CP8-CN8</f>
        <v>-0.20370261639765297</v>
      </c>
      <c r="CS8" s="69">
        <f>'RD T1'!E268</f>
        <v>0.14509333275924435</v>
      </c>
      <c r="CT8" s="69">
        <f>SUM(CR8:CS8)</f>
        <v>-5.8609283638408616E-2</v>
      </c>
    </row>
    <row r="9" spans="1:98" x14ac:dyDescent="0.2">
      <c r="A9" s="10" t="str">
        <f>name!D5</f>
        <v>12 Other managers and proprietors</v>
      </c>
      <c r="B9" s="69">
        <v>0.15769093538238843</v>
      </c>
      <c r="C9" s="69">
        <v>0.2129188124839973</v>
      </c>
      <c r="D9" s="69">
        <v>0.19224836283097257</v>
      </c>
      <c r="E9" s="69">
        <v>0.32791180732404085</v>
      </c>
      <c r="F9" s="69">
        <v>0.53611464090457039</v>
      </c>
      <c r="H9" s="69">
        <f t="shared" ref="H9:H32" si="26">F9-D9</f>
        <v>0.34386627807359782</v>
      </c>
      <c r="I9" s="69">
        <f>'RD T1'!E37</f>
        <v>0.22755421092970798</v>
      </c>
      <c r="J9" s="69">
        <f t="shared" ref="J9:J32" si="27">SUM(H9:I9)</f>
        <v>0.57142048900330578</v>
      </c>
      <c r="L9" t="str">
        <f t="shared" ref="L9:L32" si="28">A9</f>
        <v>12 Other managers and proprietors</v>
      </c>
      <c r="M9" s="69">
        <v>1.1902090564251584</v>
      </c>
      <c r="N9" s="69">
        <v>1.5863138342151966</v>
      </c>
      <c r="O9" s="69">
        <v>1.5806469102765983</v>
      </c>
      <c r="P9" s="69">
        <v>2.5619914287842356</v>
      </c>
      <c r="Q9" s="69">
        <v>4.2524874492748799</v>
      </c>
      <c r="S9" s="69">
        <f t="shared" ref="S9:S35" si="29">Q9-O9</f>
        <v>2.6718405389982816</v>
      </c>
      <c r="T9" s="69">
        <f>'RD T1'!E66</f>
        <v>1.7780525422485352</v>
      </c>
      <c r="U9" s="69">
        <f t="shared" ref="U9:U32" si="30">SUM(S9:T9)</f>
        <v>4.4498930812468167</v>
      </c>
      <c r="W9" t="str">
        <f t="shared" ref="W9:W32" si="31">A9</f>
        <v>12 Other managers and proprietors</v>
      </c>
      <c r="X9" s="69">
        <v>2.8991693360082249</v>
      </c>
      <c r="Y9" s="69">
        <v>3.1369508996474642</v>
      </c>
      <c r="Z9" s="69">
        <v>3.1958358443565555</v>
      </c>
      <c r="AA9" s="69">
        <v>4.3950361010583165</v>
      </c>
      <c r="AB9" s="69">
        <v>5.2200267171260322</v>
      </c>
      <c r="AC9" s="69"/>
      <c r="AD9" s="69">
        <f t="shared" ref="AD9:AD32" si="32">AB9-Z9</f>
        <v>2.0241908727694766</v>
      </c>
      <c r="AE9" s="69">
        <f>'RD T1'!E95</f>
        <v>3.1112067574186595</v>
      </c>
      <c r="AF9" s="69">
        <f t="shared" ref="AF9:AF32" si="33">SUM(AD9:AE9)</f>
        <v>5.1353976301881357</v>
      </c>
      <c r="AH9" t="str">
        <f t="shared" ref="AH9:AH32" si="34">L9</f>
        <v>12 Other managers and proprietors</v>
      </c>
      <c r="AI9" s="69">
        <v>0.8094559632023911</v>
      </c>
      <c r="AJ9" s="69">
        <v>0.84383547569962958</v>
      </c>
      <c r="AK9" s="69">
        <v>0.91565133150521649</v>
      </c>
      <c r="AL9" s="69">
        <v>1.1451296185022626</v>
      </c>
      <c r="AM9" s="69">
        <v>1.3883779739859528</v>
      </c>
      <c r="AN9" s="69"/>
      <c r="AO9" s="69">
        <f t="shared" ref="AO9:AO32" si="35">AM9-AK9</f>
        <v>0.47272664248073626</v>
      </c>
      <c r="AP9" s="69">
        <f>'RD T1'!E124</f>
        <v>0.78831826412690198</v>
      </c>
      <c r="AQ9" s="69">
        <f t="shared" ref="AQ9:AQ32" si="36">SUM(AO9:AP9)</f>
        <v>1.2610449066076383</v>
      </c>
      <c r="AS9" t="str">
        <f t="shared" ref="AS9:AS32" si="37">W9</f>
        <v>12 Other managers and proprietors</v>
      </c>
      <c r="AT9" s="69">
        <v>0.89780338497054057</v>
      </c>
      <c r="AU9" s="69">
        <v>0.94207059526670323</v>
      </c>
      <c r="AV9" s="69">
        <v>0.98288097946000319</v>
      </c>
      <c r="AW9" s="69">
        <v>1.2973410682604154</v>
      </c>
      <c r="AX9" s="69">
        <v>1.3942782174396333</v>
      </c>
      <c r="AY9" s="69"/>
      <c r="AZ9" s="69">
        <f t="shared" ref="AZ9:AZ32" si="38">AX9-AV9</f>
        <v>0.41139723797963013</v>
      </c>
      <c r="BA9" s="69">
        <f>'RD T1'!E153</f>
        <v>0.81732945778461774</v>
      </c>
      <c r="BB9" s="69">
        <f t="shared" ref="BB9:BB32" si="39">SUM(AZ9:BA9)</f>
        <v>1.228726695764248</v>
      </c>
      <c r="BD9" t="str">
        <f t="shared" ref="BD9:BD32" si="40">AH9</f>
        <v>12 Other managers and proprietors</v>
      </c>
      <c r="BE9" s="69">
        <v>2.6003372219208551</v>
      </c>
      <c r="BF9" s="69">
        <v>2.5650123768395554</v>
      </c>
      <c r="BG9" s="69">
        <v>2.6489075284863453</v>
      </c>
      <c r="BH9" s="69">
        <v>2.9707161178370094</v>
      </c>
      <c r="BI9" s="69">
        <v>3.1619896001996239</v>
      </c>
      <c r="BJ9" s="69"/>
      <c r="BK9" s="69">
        <f t="shared" ref="BK9:BK32" si="41">BI9-BG9</f>
        <v>0.51308207171327869</v>
      </c>
      <c r="BL9" s="69">
        <f>'RD T1'!E182</f>
        <v>1.2951973529242704</v>
      </c>
      <c r="BM9" s="69">
        <f t="shared" ref="BM9:BM32" si="42">SUM(BK9:BL9)</f>
        <v>1.8082794246375491</v>
      </c>
      <c r="BO9" t="str">
        <f t="shared" ref="BO9:BO32" si="43">AS9</f>
        <v>12 Other managers and proprietors</v>
      </c>
      <c r="BP9" s="69">
        <v>2.6150152247450436</v>
      </c>
      <c r="BQ9" s="69">
        <v>2.6326458100963737</v>
      </c>
      <c r="BR9" s="69">
        <v>2.6829365778338943</v>
      </c>
      <c r="BS9" s="69">
        <v>2.8681904691214219</v>
      </c>
      <c r="BT9" s="69">
        <v>2.3586268089604232</v>
      </c>
      <c r="BU9" s="69"/>
      <c r="BV9" s="69">
        <f t="shared" ref="BV9:BV32" si="44">BT9-BR9</f>
        <v>-0.32430976887347107</v>
      </c>
      <c r="BW9" s="69">
        <f>'RD T1'!E211</f>
        <v>1.4798376753204729</v>
      </c>
      <c r="BX9" s="69">
        <f t="shared" ref="BX9:BX32" si="45">SUM(BV9:BW9)</f>
        <v>1.1555279064470019</v>
      </c>
      <c r="BZ9" t="str">
        <f t="shared" ref="BZ9:BZ32" si="46">BD9</f>
        <v>12 Other managers and proprietors</v>
      </c>
      <c r="CA9" s="69">
        <v>1.5898353803595104</v>
      </c>
      <c r="CB9" s="69">
        <v>2.0426202382965113</v>
      </c>
      <c r="CC9" s="69">
        <v>1.9456029882740697</v>
      </c>
      <c r="CD9" s="69">
        <v>2.0909494221577187</v>
      </c>
      <c r="CE9" s="69">
        <v>1.8019517093386452</v>
      </c>
      <c r="CF9" s="69"/>
      <c r="CG9" s="69">
        <f t="shared" ref="CG9:CG32" si="47">CE9-CC9</f>
        <v>-0.14365127893542451</v>
      </c>
      <c r="CH9" s="69">
        <f>'RD T1'!E240</f>
        <v>0.85917022158166223</v>
      </c>
      <c r="CI9" s="69">
        <f t="shared" ref="CI9:CI32" si="48">SUM(CG9:CH9)</f>
        <v>0.71551894264623772</v>
      </c>
      <c r="CK9" t="str">
        <f t="shared" ref="CK9:CK32" si="49">BO9</f>
        <v>12 Other managers and proprietors</v>
      </c>
      <c r="CL9" s="69">
        <v>0.35680236348586064</v>
      </c>
      <c r="CM9" s="69">
        <v>0.34691326453774601</v>
      </c>
      <c r="CN9" s="69">
        <v>0.45563039958668589</v>
      </c>
      <c r="CO9" s="69">
        <v>0.44902682373818525</v>
      </c>
      <c r="CP9" s="69">
        <v>0.45400574618270884</v>
      </c>
      <c r="CQ9" s="69"/>
      <c r="CR9" s="69">
        <f t="shared" ref="CR9:CR32" si="50">CP9-CN9</f>
        <v>-1.6246534039770499E-3</v>
      </c>
      <c r="CS9" s="69">
        <f>'RD T1'!E269</f>
        <v>0.1698009020694127</v>
      </c>
      <c r="CT9" s="69">
        <f t="shared" ref="CT9:CT32" si="51">SUM(CR9:CS9)</f>
        <v>0.16817624866543565</v>
      </c>
    </row>
    <row r="10" spans="1:98" x14ac:dyDescent="0.2">
      <c r="A10" s="10" t="str">
        <f>name!D6</f>
        <v>21 Science, research, engineering and technology professionals</v>
      </c>
      <c r="B10" s="69">
        <v>0.87937723812625923</v>
      </c>
      <c r="C10" s="69">
        <v>1.2269645740152408</v>
      </c>
      <c r="D10" s="69">
        <v>1.1920115789032204</v>
      </c>
      <c r="E10" s="69">
        <v>1.5622732621506705</v>
      </c>
      <c r="F10" s="69">
        <v>2.258614739966299</v>
      </c>
      <c r="G10" s="11"/>
      <c r="H10" s="69">
        <f t="shared" si="26"/>
        <v>1.0666031610630786</v>
      </c>
      <c r="I10" s="69">
        <f>'RD T1'!E38</f>
        <v>0.64446455408455228</v>
      </c>
      <c r="J10" s="69">
        <f t="shared" si="27"/>
        <v>1.7110677151476308</v>
      </c>
      <c r="L10" t="str">
        <f t="shared" si="28"/>
        <v>21 Science, research, engineering and technology professionals</v>
      </c>
      <c r="M10" s="69">
        <v>3.596416506223358</v>
      </c>
      <c r="N10" s="69">
        <v>4.8514805700357284</v>
      </c>
      <c r="O10" s="69">
        <v>4.9063837235602454</v>
      </c>
      <c r="P10" s="69">
        <v>6.643373547877121</v>
      </c>
      <c r="Q10" s="69">
        <v>9.7950628546954466</v>
      </c>
      <c r="R10" s="11"/>
      <c r="S10" s="69">
        <f t="shared" si="29"/>
        <v>4.8886791311352011</v>
      </c>
      <c r="T10" s="69">
        <f>'RD T1'!E67</f>
        <v>2.9029629571466273</v>
      </c>
      <c r="U10" s="69">
        <f t="shared" si="30"/>
        <v>7.7916420882818285</v>
      </c>
      <c r="W10" t="str">
        <f t="shared" si="31"/>
        <v>21 Science, research, engineering and technology professionals</v>
      </c>
      <c r="X10" s="69">
        <v>7.0948542956749998</v>
      </c>
      <c r="Y10" s="69">
        <v>7.4081335212427408</v>
      </c>
      <c r="Z10" s="69">
        <v>7.5551852696373976</v>
      </c>
      <c r="AA10" s="69">
        <v>8.0037702341228023</v>
      </c>
      <c r="AB10" s="69">
        <v>8.1448798193200584</v>
      </c>
      <c r="AC10" s="69"/>
      <c r="AD10" s="69">
        <f t="shared" si="32"/>
        <v>0.58969454968266088</v>
      </c>
      <c r="AE10" s="69">
        <f>'RD T1'!E96</f>
        <v>3.2584969602308549</v>
      </c>
      <c r="AF10" s="69">
        <f t="shared" si="33"/>
        <v>3.8481915099135158</v>
      </c>
      <c r="AH10" t="str">
        <f t="shared" si="34"/>
        <v>21 Science, research, engineering and technology professionals</v>
      </c>
      <c r="AI10" s="69">
        <v>0.72730309739857946</v>
      </c>
      <c r="AJ10" s="69">
        <v>0.69750152751923833</v>
      </c>
      <c r="AK10" s="69">
        <v>0.80050516942103622</v>
      </c>
      <c r="AL10" s="69">
        <v>0.84621376043154706</v>
      </c>
      <c r="AM10" s="69">
        <v>0.89935999702212011</v>
      </c>
      <c r="AN10" s="69"/>
      <c r="AO10" s="69">
        <f t="shared" si="35"/>
        <v>9.8854827601083883E-2</v>
      </c>
      <c r="AP10" s="69">
        <f>'RD T1'!E125</f>
        <v>0.34201729122092606</v>
      </c>
      <c r="AQ10" s="69">
        <f t="shared" si="36"/>
        <v>0.44087211882200994</v>
      </c>
      <c r="AS10" t="str">
        <f t="shared" si="37"/>
        <v>21 Science, research, engineering and technology professionals</v>
      </c>
      <c r="AT10" s="69">
        <v>2.0159805685095504</v>
      </c>
      <c r="AU10" s="69">
        <v>2.0628137844488474</v>
      </c>
      <c r="AV10" s="69">
        <v>2.0416491101363108</v>
      </c>
      <c r="AW10" s="69">
        <v>1.9512387876165325</v>
      </c>
      <c r="AX10" s="69">
        <v>1.869343339051285</v>
      </c>
      <c r="AY10" s="69"/>
      <c r="AZ10" s="69">
        <f t="shared" si="38"/>
        <v>-0.17230577108502576</v>
      </c>
      <c r="BA10" s="69">
        <f>'RD T1'!E154</f>
        <v>0.73728879500060396</v>
      </c>
      <c r="BB10" s="69">
        <f t="shared" si="39"/>
        <v>0.5649830239155782</v>
      </c>
      <c r="BD10" t="str">
        <f t="shared" si="40"/>
        <v>21 Science, research, engineering and technology professionals</v>
      </c>
      <c r="BE10" s="69">
        <v>2.9622851026048695</v>
      </c>
      <c r="BF10" s="69">
        <v>3.2242614498840512</v>
      </c>
      <c r="BG10" s="69">
        <v>3.3487505851250607</v>
      </c>
      <c r="BH10" s="69">
        <v>2.9693483575059263</v>
      </c>
      <c r="BI10" s="69">
        <v>2.7474341525747343</v>
      </c>
      <c r="BJ10" s="69"/>
      <c r="BK10" s="69">
        <f t="shared" si="41"/>
        <v>-0.60131643255032641</v>
      </c>
      <c r="BL10" s="69">
        <f>'RD T1'!E183</f>
        <v>0.82463180980755357</v>
      </c>
      <c r="BM10" s="69">
        <f t="shared" si="42"/>
        <v>0.22331537725722717</v>
      </c>
      <c r="BO10" t="str">
        <f t="shared" si="43"/>
        <v>21 Science, research, engineering and technology professionals</v>
      </c>
      <c r="BP10" s="69">
        <v>2.1157872368711912</v>
      </c>
      <c r="BQ10" s="69">
        <v>2.1621077726679734</v>
      </c>
      <c r="BR10" s="69">
        <v>2.3996459250825155</v>
      </c>
      <c r="BS10" s="69">
        <v>2.0466538265651852</v>
      </c>
      <c r="BT10" s="69">
        <v>1.6179735122569878</v>
      </c>
      <c r="BU10" s="69"/>
      <c r="BV10" s="69">
        <f t="shared" si="44"/>
        <v>-0.78167241282552768</v>
      </c>
      <c r="BW10" s="69">
        <f>'RD T1'!E212</f>
        <v>0.67937269757062979</v>
      </c>
      <c r="BX10" s="69">
        <f t="shared" si="45"/>
        <v>-0.10229971525489789</v>
      </c>
      <c r="BZ10" t="str">
        <f t="shared" si="46"/>
        <v>21 Science, research, engineering and technology professionals</v>
      </c>
      <c r="CA10" s="69">
        <v>1.0707199590699781</v>
      </c>
      <c r="CB10" s="69">
        <v>1.4253274265034979</v>
      </c>
      <c r="CC10" s="69">
        <v>1.4290862571661256</v>
      </c>
      <c r="CD10" s="69">
        <v>1.2778599414698837</v>
      </c>
      <c r="CE10" s="69">
        <v>0.94749064273651096</v>
      </c>
      <c r="CF10" s="69"/>
      <c r="CG10" s="69">
        <f t="shared" si="47"/>
        <v>-0.48159561442961463</v>
      </c>
      <c r="CH10" s="69">
        <f>'RD T1'!E241</f>
        <v>0.32476207592365514</v>
      </c>
      <c r="CI10" s="69">
        <f t="shared" si="48"/>
        <v>-0.15683353850595949</v>
      </c>
      <c r="CK10" t="str">
        <f t="shared" si="49"/>
        <v>21 Science, research, engineering and technology professionals</v>
      </c>
      <c r="CL10" s="69">
        <v>0.13252030790088487</v>
      </c>
      <c r="CM10" s="69">
        <v>0.18101928429399042</v>
      </c>
      <c r="CN10" s="69">
        <v>0.27604569442881938</v>
      </c>
      <c r="CO10" s="69">
        <v>0.25532426336790198</v>
      </c>
      <c r="CP10" s="69">
        <v>0.23653425771514053</v>
      </c>
      <c r="CQ10" s="69"/>
      <c r="CR10" s="69">
        <f t="shared" si="50"/>
        <v>-3.9511436713678849E-2</v>
      </c>
      <c r="CS10" s="69">
        <f>'RD T1'!E270</f>
        <v>7.3963648992579872E-2</v>
      </c>
      <c r="CT10" s="69">
        <f t="shared" si="51"/>
        <v>3.4452212278901023E-2</v>
      </c>
    </row>
    <row r="11" spans="1:98" x14ac:dyDescent="0.2">
      <c r="A11" s="10" t="str">
        <f>name!D7</f>
        <v>22 Health professionals</v>
      </c>
      <c r="B11" s="69">
        <v>0.81018405399653304</v>
      </c>
      <c r="C11" s="69">
        <v>1.0981855709742729</v>
      </c>
      <c r="D11" s="69">
        <v>1.1104829474046409</v>
      </c>
      <c r="E11" s="69">
        <v>1.5201699574456506</v>
      </c>
      <c r="F11" s="69">
        <v>2.3195060044412101</v>
      </c>
      <c r="G11" s="11"/>
      <c r="H11" s="69">
        <f t="shared" si="26"/>
        <v>1.2090230570365692</v>
      </c>
      <c r="I11" s="69">
        <f>'RD T1'!E39</f>
        <v>0.83837776917703888</v>
      </c>
      <c r="J11" s="69">
        <f t="shared" si="27"/>
        <v>2.0474008262136083</v>
      </c>
      <c r="L11" t="str">
        <f t="shared" si="28"/>
        <v>22 Health professionals</v>
      </c>
      <c r="M11" s="69">
        <v>2.2691554360457142</v>
      </c>
      <c r="N11" s="69">
        <v>3.1601289780801203</v>
      </c>
      <c r="O11" s="69">
        <v>3.1338788607314716</v>
      </c>
      <c r="P11" s="69">
        <v>4.0773653694737293</v>
      </c>
      <c r="Q11" s="69">
        <v>5.9992157267203767</v>
      </c>
      <c r="R11" s="11"/>
      <c r="S11" s="69">
        <f t="shared" si="29"/>
        <v>2.8653368659889051</v>
      </c>
      <c r="T11" s="69">
        <f>'RD T1'!E68</f>
        <v>2.3668069508339444</v>
      </c>
      <c r="U11" s="69">
        <f t="shared" si="30"/>
        <v>5.23214381682285</v>
      </c>
      <c r="W11" t="str">
        <f t="shared" si="31"/>
        <v>22 Health professionals</v>
      </c>
      <c r="X11" s="69">
        <v>5.0094527576941692</v>
      </c>
      <c r="Y11" s="69">
        <v>5.6126327453697078</v>
      </c>
      <c r="Z11" s="69">
        <v>5.752974197843729</v>
      </c>
      <c r="AA11" s="69">
        <v>6.5654546769625757</v>
      </c>
      <c r="AB11" s="69">
        <v>7.1457282167207339</v>
      </c>
      <c r="AC11" s="69"/>
      <c r="AD11" s="69">
        <f t="shared" si="32"/>
        <v>1.3927540188770049</v>
      </c>
      <c r="AE11" s="69">
        <f>'RD T1'!E97</f>
        <v>3.9132060933480508</v>
      </c>
      <c r="AF11" s="69">
        <f t="shared" si="33"/>
        <v>5.3059601122250557</v>
      </c>
      <c r="AH11" t="str">
        <f t="shared" si="34"/>
        <v>22 Health professionals</v>
      </c>
      <c r="AI11" s="69">
        <v>2.5767305975569648</v>
      </c>
      <c r="AJ11" s="69">
        <v>1.9565597133993953</v>
      </c>
      <c r="AK11" s="69">
        <v>1.8017120470760368</v>
      </c>
      <c r="AL11" s="69">
        <v>1.1015399407155202</v>
      </c>
      <c r="AM11" s="69">
        <v>0.44488911947622162</v>
      </c>
      <c r="AN11" s="69"/>
      <c r="AO11" s="69">
        <f t="shared" si="35"/>
        <v>-1.3568229275998152</v>
      </c>
      <c r="AP11" s="69">
        <f>'RD T1'!E126</f>
        <v>0.3735712494080326</v>
      </c>
      <c r="AQ11" s="69">
        <f t="shared" si="36"/>
        <v>-0.98325167819178261</v>
      </c>
      <c r="AS11" t="str">
        <f t="shared" si="37"/>
        <v>22 Health professionals</v>
      </c>
      <c r="AT11" s="69">
        <v>0.35998069982463404</v>
      </c>
      <c r="AU11" s="69">
        <v>0.40611836238390003</v>
      </c>
      <c r="AV11" s="69">
        <v>0.45803630848554866</v>
      </c>
      <c r="AW11" s="69">
        <v>0.51164833095123941</v>
      </c>
      <c r="AX11" s="69">
        <v>0.56955164264395186</v>
      </c>
      <c r="AY11" s="69"/>
      <c r="AZ11" s="69">
        <f t="shared" si="38"/>
        <v>0.1115153341584032</v>
      </c>
      <c r="BA11" s="69">
        <f>'RD T1'!E155</f>
        <v>0.28015456361297131</v>
      </c>
      <c r="BB11" s="69">
        <f t="shared" si="39"/>
        <v>0.39166989777137451</v>
      </c>
      <c r="BD11" t="str">
        <f t="shared" si="40"/>
        <v>22 Health professionals</v>
      </c>
      <c r="BE11" s="69">
        <v>1.3302498276810069</v>
      </c>
      <c r="BF11" s="69">
        <v>1.8578861422518478</v>
      </c>
      <c r="BG11" s="69">
        <v>1.863254505877703</v>
      </c>
      <c r="BH11" s="69">
        <v>2.1101493334712687</v>
      </c>
      <c r="BI11" s="69">
        <v>2.3513106253141451</v>
      </c>
      <c r="BJ11" s="69"/>
      <c r="BK11" s="69">
        <f t="shared" si="41"/>
        <v>0.48805611943644212</v>
      </c>
      <c r="BL11" s="69">
        <f>'RD T1'!E184</f>
        <v>1.1494390995740018</v>
      </c>
      <c r="BM11" s="69">
        <f t="shared" si="42"/>
        <v>1.6374952190104439</v>
      </c>
      <c r="BO11" t="str">
        <f t="shared" si="43"/>
        <v>22 Health professionals</v>
      </c>
      <c r="BP11" s="69">
        <v>1.1126260455578423</v>
      </c>
      <c r="BQ11" s="69">
        <v>1.345482442835839</v>
      </c>
      <c r="BR11" s="69">
        <v>1.2990028253542651</v>
      </c>
      <c r="BS11" s="69">
        <v>1.2440815248831421</v>
      </c>
      <c r="BT11" s="69">
        <v>0.95329185973359665</v>
      </c>
      <c r="BU11" s="69"/>
      <c r="BV11" s="69">
        <f t="shared" si="44"/>
        <v>-0.3457109656206685</v>
      </c>
      <c r="BW11" s="69">
        <f>'RD T1'!E213</f>
        <v>0.5848670756812262</v>
      </c>
      <c r="BX11" s="69">
        <f t="shared" si="45"/>
        <v>0.2391561100605577</v>
      </c>
      <c r="BZ11" t="str">
        <f t="shared" si="46"/>
        <v>22 Health professionals</v>
      </c>
      <c r="CA11" s="69">
        <v>0.49721226408256503</v>
      </c>
      <c r="CB11" s="69">
        <v>0.74230407159838552</v>
      </c>
      <c r="CC11" s="69">
        <v>0.69180856760451015</v>
      </c>
      <c r="CD11" s="69">
        <v>0.6615717866453632</v>
      </c>
      <c r="CE11" s="69">
        <v>0.47561038833079622</v>
      </c>
      <c r="CF11" s="69"/>
      <c r="CG11" s="69">
        <f t="shared" si="47"/>
        <v>-0.21619817927371393</v>
      </c>
      <c r="CH11" s="69">
        <f>'RD T1'!E242</f>
        <v>0.22549650813558791</v>
      </c>
      <c r="CI11" s="69">
        <f t="shared" si="48"/>
        <v>9.2983288618739834E-3</v>
      </c>
      <c r="CK11" t="str">
        <f t="shared" si="49"/>
        <v>22 Health professionals</v>
      </c>
      <c r="CL11" s="69">
        <v>5.8090346178650755E-2</v>
      </c>
      <c r="CM11" s="69">
        <v>6.9263358308357365E-2</v>
      </c>
      <c r="CN11" s="69">
        <v>9.1345359407908444E-2</v>
      </c>
      <c r="CO11" s="69">
        <v>0.13614827933802917</v>
      </c>
      <c r="CP11" s="69">
        <v>0.18188610190423612</v>
      </c>
      <c r="CQ11" s="69"/>
      <c r="CR11" s="69">
        <f t="shared" si="50"/>
        <v>9.0540742496327681E-2</v>
      </c>
      <c r="CS11" s="69">
        <f>'RD T1'!E271</f>
        <v>7.0403309281228954E-2</v>
      </c>
      <c r="CT11" s="69">
        <f t="shared" si="51"/>
        <v>0.16094405177755663</v>
      </c>
    </row>
    <row r="12" spans="1:98" x14ac:dyDescent="0.2">
      <c r="A12" s="10" t="str">
        <f>name!D8</f>
        <v>23 Teaching and other educational professionals</v>
      </c>
      <c r="B12" s="69">
        <v>1.2398242739799827</v>
      </c>
      <c r="C12" s="69">
        <v>1.5979094877600024</v>
      </c>
      <c r="D12" s="69">
        <v>1.5479875631165201</v>
      </c>
      <c r="E12" s="69">
        <v>1.8449444474096561</v>
      </c>
      <c r="F12" s="69">
        <v>2.3484973641807692</v>
      </c>
      <c r="G12" s="11"/>
      <c r="H12" s="69">
        <f t="shared" si="26"/>
        <v>0.80050980106424907</v>
      </c>
      <c r="I12" s="69">
        <f>'RD T1'!E40</f>
        <v>0.98920298284953723</v>
      </c>
      <c r="J12" s="69">
        <f t="shared" si="27"/>
        <v>1.7897127839137863</v>
      </c>
      <c r="L12" t="str">
        <f t="shared" si="28"/>
        <v>23 Teaching and other educational professionals</v>
      </c>
      <c r="M12" s="69">
        <v>6.6347280967621041</v>
      </c>
      <c r="N12" s="69">
        <v>8.8276233059085811</v>
      </c>
      <c r="O12" s="69">
        <v>8.8756694092847397</v>
      </c>
      <c r="P12" s="69">
        <v>10.375928659562934</v>
      </c>
      <c r="Q12" s="69">
        <v>13.117012258191011</v>
      </c>
      <c r="R12" s="11"/>
      <c r="S12" s="69">
        <f t="shared" si="29"/>
        <v>4.241342848906271</v>
      </c>
      <c r="T12" s="69">
        <f>'RD T1'!E69</f>
        <v>5.7801087864771947</v>
      </c>
      <c r="U12" s="69">
        <f t="shared" si="30"/>
        <v>10.021451635383466</v>
      </c>
      <c r="W12" t="str">
        <f t="shared" si="31"/>
        <v>23 Teaching and other educational professionals</v>
      </c>
      <c r="X12" s="69">
        <v>4.7930421593343446</v>
      </c>
      <c r="Y12" s="69">
        <v>4.556104061117769</v>
      </c>
      <c r="Z12" s="69">
        <v>4.7595630994575089</v>
      </c>
      <c r="AA12" s="69">
        <v>4.2413103881177481</v>
      </c>
      <c r="AB12" s="69">
        <v>3.302451693440732</v>
      </c>
      <c r="AC12" s="69"/>
      <c r="AD12" s="69">
        <f t="shared" si="32"/>
        <v>-1.4571114060167769</v>
      </c>
      <c r="AE12" s="69">
        <f>'RD T1'!E98</f>
        <v>2.1416955558164914</v>
      </c>
      <c r="AF12" s="69">
        <f t="shared" si="33"/>
        <v>0.68458414979971449</v>
      </c>
      <c r="AH12" t="str">
        <f t="shared" si="34"/>
        <v>23 Teaching and other educational professionals</v>
      </c>
      <c r="AI12" s="69">
        <v>0.74771983689541688</v>
      </c>
      <c r="AJ12" s="69">
        <v>0.48310443935781017</v>
      </c>
      <c r="AK12" s="69">
        <v>0.42500880644934086</v>
      </c>
      <c r="AL12" s="69">
        <v>0.31836642086983019</v>
      </c>
      <c r="AM12" s="69">
        <v>0.32754185873284658</v>
      </c>
      <c r="AN12" s="69"/>
      <c r="AO12" s="69">
        <f t="shared" si="35"/>
        <v>-9.7466947716494279E-2</v>
      </c>
      <c r="AP12" s="69">
        <f>'RD T1'!E127</f>
        <v>0.11511279847662027</v>
      </c>
      <c r="AQ12" s="69">
        <f t="shared" si="36"/>
        <v>1.7645850760125995E-2</v>
      </c>
      <c r="AS12" t="str">
        <f t="shared" si="37"/>
        <v>23 Teaching and other educational professionals</v>
      </c>
      <c r="AT12" s="69">
        <v>0.19655007539924133</v>
      </c>
      <c r="AU12" s="69">
        <v>0.21440538861183975</v>
      </c>
      <c r="AV12" s="69">
        <v>0.19570467065084532</v>
      </c>
      <c r="AW12" s="69">
        <v>0.17066584541898314</v>
      </c>
      <c r="AX12" s="69">
        <v>0.13630734424816482</v>
      </c>
      <c r="AY12" s="69"/>
      <c r="AZ12" s="69">
        <f t="shared" si="38"/>
        <v>-5.93973264026805E-2</v>
      </c>
      <c r="BA12" s="69">
        <f>'RD T1'!E156</f>
        <v>8.5043454127566753E-2</v>
      </c>
      <c r="BB12" s="69">
        <f t="shared" si="39"/>
        <v>2.5646127724886253E-2</v>
      </c>
      <c r="BD12" t="str">
        <f t="shared" si="40"/>
        <v>23 Teaching and other educational professionals</v>
      </c>
      <c r="BE12" s="69">
        <v>0.77711718643741878</v>
      </c>
      <c r="BF12" s="69">
        <v>0.9329291151966479</v>
      </c>
      <c r="BG12" s="69">
        <v>0.89910265653853749</v>
      </c>
      <c r="BH12" s="69">
        <v>0.90373092183468695</v>
      </c>
      <c r="BI12" s="69">
        <v>0.9951431876425938</v>
      </c>
      <c r="BJ12" s="69"/>
      <c r="BK12" s="69">
        <f t="shared" si="41"/>
        <v>9.6040531104056304E-2</v>
      </c>
      <c r="BL12" s="69">
        <f>'RD T1'!E185</f>
        <v>0.38877829408907533</v>
      </c>
      <c r="BM12" s="69">
        <f t="shared" si="42"/>
        <v>0.48481882519313163</v>
      </c>
      <c r="BO12" t="str">
        <f t="shared" si="43"/>
        <v>23 Teaching and other educational professionals</v>
      </c>
      <c r="BP12" s="69">
        <v>0.53975958038370053</v>
      </c>
      <c r="BQ12" s="69">
        <v>0.59979866777130819</v>
      </c>
      <c r="BR12" s="69">
        <v>0.55269425970946096</v>
      </c>
      <c r="BS12" s="69">
        <v>0.48507589806710361</v>
      </c>
      <c r="BT12" s="69">
        <v>0.37363571102107035</v>
      </c>
      <c r="BU12" s="69"/>
      <c r="BV12" s="69">
        <f t="shared" si="44"/>
        <v>-0.17905854868839061</v>
      </c>
      <c r="BW12" s="69">
        <f>'RD T1'!E214</f>
        <v>0.21854601154701525</v>
      </c>
      <c r="BX12" s="69">
        <f t="shared" si="45"/>
        <v>3.9487462858624645E-2</v>
      </c>
      <c r="BZ12" t="str">
        <f t="shared" si="46"/>
        <v>23 Teaching and other educational professionals</v>
      </c>
      <c r="CA12" s="69">
        <v>0.35195955314358723</v>
      </c>
      <c r="CB12" s="69">
        <v>0.47550058730593159</v>
      </c>
      <c r="CC12" s="69">
        <v>0.51212607591208292</v>
      </c>
      <c r="CD12" s="69">
        <v>0.47678636799993834</v>
      </c>
      <c r="CE12" s="69">
        <v>0.41308898654585913</v>
      </c>
      <c r="CF12" s="69"/>
      <c r="CG12" s="69">
        <f t="shared" si="47"/>
        <v>-9.9037089366223796E-2</v>
      </c>
      <c r="CH12" s="69">
        <f>'RD T1'!E243</f>
        <v>0.18239310374382245</v>
      </c>
      <c r="CI12" s="69">
        <f t="shared" si="48"/>
        <v>8.3356014377598653E-2</v>
      </c>
      <c r="CK12" t="str">
        <f t="shared" si="49"/>
        <v>23 Teaching and other educational professionals</v>
      </c>
      <c r="CL12" s="69">
        <v>4.6652398093872123E-2</v>
      </c>
      <c r="CM12" s="69">
        <v>6.1495940294818502E-2</v>
      </c>
      <c r="CN12" s="69">
        <v>8.6512195929599855E-2</v>
      </c>
      <c r="CO12" s="69">
        <v>9.0709678430848803E-2</v>
      </c>
      <c r="CP12" s="69">
        <v>6.9257292961583311E-2</v>
      </c>
      <c r="CQ12" s="69"/>
      <c r="CR12" s="69">
        <f t="shared" si="50"/>
        <v>-1.7254902968016544E-2</v>
      </c>
      <c r="CS12" s="69">
        <f>'RD T1'!E272</f>
        <v>3.4743798281733983E-2</v>
      </c>
      <c r="CT12" s="69">
        <f t="shared" si="51"/>
        <v>1.7488895313717438E-2</v>
      </c>
    </row>
    <row r="13" spans="1:98" x14ac:dyDescent="0.2">
      <c r="A13" s="10" t="str">
        <f>name!D9</f>
        <v>24 Business, media and public service professionals</v>
      </c>
      <c r="B13" s="69">
        <v>0.34342042663102157</v>
      </c>
      <c r="C13" s="69">
        <v>0.48216264950963583</v>
      </c>
      <c r="D13" s="69">
        <v>0.486519683705877</v>
      </c>
      <c r="E13" s="69">
        <v>0.7076719339634715</v>
      </c>
      <c r="F13" s="69">
        <v>1.0949368080163109</v>
      </c>
      <c r="G13" s="11"/>
      <c r="H13" s="69">
        <f t="shared" si="26"/>
        <v>0.60841712431043393</v>
      </c>
      <c r="I13" s="69">
        <f>'RD T1'!E41</f>
        <v>0.37782824619598132</v>
      </c>
      <c r="J13" s="69">
        <f t="shared" si="27"/>
        <v>0.98624537050641525</v>
      </c>
      <c r="L13" t="str">
        <f t="shared" si="28"/>
        <v>24 Business, media and public service professionals</v>
      </c>
      <c r="M13" s="69">
        <v>4.301622474971599</v>
      </c>
      <c r="N13" s="69">
        <v>6.0278158614279915</v>
      </c>
      <c r="O13" s="69">
        <v>6.4485967508307107</v>
      </c>
      <c r="P13" s="69">
        <v>8.6731191219109824</v>
      </c>
      <c r="Q13" s="69">
        <v>12.61759290758744</v>
      </c>
      <c r="R13" s="11"/>
      <c r="S13" s="69">
        <f t="shared" si="29"/>
        <v>6.1689961567567293</v>
      </c>
      <c r="T13" s="69">
        <f>'RD T1'!E70</f>
        <v>4.7313314732815428</v>
      </c>
      <c r="U13" s="69">
        <f t="shared" si="30"/>
        <v>10.900327630038273</v>
      </c>
      <c r="W13" t="str">
        <f t="shared" si="31"/>
        <v>24 Business, media and public service professionals</v>
      </c>
      <c r="X13" s="69">
        <v>8.0238953127880848</v>
      </c>
      <c r="Y13" s="69">
        <v>8.7801379660925747</v>
      </c>
      <c r="Z13" s="69">
        <v>9.6064222588523389</v>
      </c>
      <c r="AA13" s="69">
        <v>10.718146368528599</v>
      </c>
      <c r="AB13" s="69">
        <v>10.909179061299213</v>
      </c>
      <c r="AC13" s="69"/>
      <c r="AD13" s="69">
        <f t="shared" si="32"/>
        <v>1.3027568024468739</v>
      </c>
      <c r="AE13" s="69">
        <f>'RD T1'!E99</f>
        <v>5.6085754833267583</v>
      </c>
      <c r="AF13" s="69">
        <f t="shared" si="33"/>
        <v>6.9113322857736321</v>
      </c>
      <c r="AH13" t="str">
        <f t="shared" si="34"/>
        <v>24 Business, media and public service professionals</v>
      </c>
      <c r="AI13" s="69">
        <v>0.79833436557889725</v>
      </c>
      <c r="AJ13" s="69">
        <v>0.72548796632535117</v>
      </c>
      <c r="AK13" s="69">
        <v>0.81240093118209367</v>
      </c>
      <c r="AL13" s="69">
        <v>0.81645199501570442</v>
      </c>
      <c r="AM13" s="69">
        <v>0.82345099495963558</v>
      </c>
      <c r="AN13" s="69"/>
      <c r="AO13" s="69">
        <f t="shared" si="35"/>
        <v>1.1050063777541919E-2</v>
      </c>
      <c r="AP13" s="69">
        <f>'RD T1'!E128</f>
        <v>0.31738077333687398</v>
      </c>
      <c r="AQ13" s="69">
        <f t="shared" si="36"/>
        <v>0.3284308371144159</v>
      </c>
      <c r="AS13" t="str">
        <f t="shared" si="37"/>
        <v>24 Business, media and public service professionals</v>
      </c>
      <c r="AT13" s="69">
        <v>1.278252713204439</v>
      </c>
      <c r="AU13" s="69">
        <v>1.3819738525303371</v>
      </c>
      <c r="AV13" s="69">
        <v>1.5322617922608273</v>
      </c>
      <c r="AW13" s="69">
        <v>1.7074291989962946</v>
      </c>
      <c r="AX13" s="69">
        <v>1.8121162260400558</v>
      </c>
      <c r="AY13" s="69"/>
      <c r="AZ13" s="69">
        <f t="shared" si="38"/>
        <v>0.27985443377922858</v>
      </c>
      <c r="BA13" s="69">
        <f>'RD T1'!E157</f>
        <v>0.86729646735496102</v>
      </c>
      <c r="BB13" s="69">
        <f t="shared" si="39"/>
        <v>1.1471509011341896</v>
      </c>
      <c r="BD13" t="str">
        <f t="shared" si="40"/>
        <v>24 Business, media and public service professionals</v>
      </c>
      <c r="BE13" s="69">
        <v>3.0840120485083067</v>
      </c>
      <c r="BF13" s="69">
        <v>3.6911192414402327</v>
      </c>
      <c r="BG13" s="69">
        <v>3.9248849329032698</v>
      </c>
      <c r="BH13" s="69">
        <v>4.1496607147014366</v>
      </c>
      <c r="BI13" s="69">
        <v>4.3365951829043539</v>
      </c>
      <c r="BJ13" s="69"/>
      <c r="BK13" s="69">
        <f t="shared" si="41"/>
        <v>0.41171025000108408</v>
      </c>
      <c r="BL13" s="69">
        <f>'RD T1'!E186</f>
        <v>1.6688984405999308</v>
      </c>
      <c r="BM13" s="69">
        <f t="shared" si="42"/>
        <v>2.0806086906010148</v>
      </c>
      <c r="BO13" t="str">
        <f t="shared" si="43"/>
        <v>24 Business, media and public service professionals</v>
      </c>
      <c r="BP13" s="69">
        <v>2.0383111047345488</v>
      </c>
      <c r="BQ13" s="69">
        <v>2.1222532439461839</v>
      </c>
      <c r="BR13" s="69">
        <v>2.4298670917839242</v>
      </c>
      <c r="BS13" s="69">
        <v>2.1791414321392777</v>
      </c>
      <c r="BT13" s="69">
        <v>1.6669980184381585</v>
      </c>
      <c r="BU13" s="69"/>
      <c r="BV13" s="69">
        <f t="shared" si="44"/>
        <v>-0.7628690733457657</v>
      </c>
      <c r="BW13" s="69">
        <f>'RD T1'!E215</f>
        <v>0.85687914448119007</v>
      </c>
      <c r="BX13" s="69">
        <f t="shared" si="45"/>
        <v>9.4010071135424367E-2</v>
      </c>
      <c r="BZ13" t="str">
        <f t="shared" si="46"/>
        <v>24 Business, media and public service professionals</v>
      </c>
      <c r="CA13" s="69">
        <v>1.0431834043923127</v>
      </c>
      <c r="CB13" s="69">
        <v>1.4746512003601397</v>
      </c>
      <c r="CC13" s="69">
        <v>1.5382322952738501</v>
      </c>
      <c r="CD13" s="69">
        <v>1.4249873794732506</v>
      </c>
      <c r="CE13" s="69">
        <v>1.093983951983776</v>
      </c>
      <c r="CF13" s="69"/>
      <c r="CG13" s="69">
        <f t="shared" si="47"/>
        <v>-0.44424834329007412</v>
      </c>
      <c r="CH13" s="69">
        <f>'RD T1'!E244</f>
        <v>0.45788576070930664</v>
      </c>
      <c r="CI13" s="69">
        <f t="shared" si="48"/>
        <v>1.3637417419232523E-2</v>
      </c>
      <c r="CK13" t="str">
        <f t="shared" si="49"/>
        <v>24 Business, media and public service professionals</v>
      </c>
      <c r="CL13" s="69">
        <v>0.15819305456110863</v>
      </c>
      <c r="CM13" s="69">
        <v>0.20888111120704014</v>
      </c>
      <c r="CN13" s="69">
        <v>0.29563509574096175</v>
      </c>
      <c r="CO13" s="69">
        <v>0.27798512203563963</v>
      </c>
      <c r="CP13" s="69">
        <v>0.23845767173304538</v>
      </c>
      <c r="CQ13" s="69"/>
      <c r="CR13" s="69">
        <f t="shared" si="50"/>
        <v>-5.7177424007916366E-2</v>
      </c>
      <c r="CS13" s="69">
        <f>'RD T1'!E273</f>
        <v>9.6205996758199616E-2</v>
      </c>
      <c r="CT13" s="69">
        <f t="shared" si="51"/>
        <v>3.902857275028325E-2</v>
      </c>
    </row>
    <row r="14" spans="1:98" x14ac:dyDescent="0.2">
      <c r="A14" s="10" t="str">
        <f>name!D10</f>
        <v>31 Science, engineering and technology associate professionals</v>
      </c>
      <c r="B14" s="69">
        <v>0.10374420666988446</v>
      </c>
      <c r="C14" s="69">
        <v>0.1635853625387523</v>
      </c>
      <c r="D14" s="69">
        <v>0.18607640494703537</v>
      </c>
      <c r="E14" s="69">
        <v>0.222681131487168</v>
      </c>
      <c r="F14" s="69">
        <v>0.36325244420222441</v>
      </c>
      <c r="G14" s="11"/>
      <c r="H14" s="69">
        <f t="shared" si="26"/>
        <v>0.17717603925518904</v>
      </c>
      <c r="I14" s="69">
        <f>'RD T1'!E42</f>
        <v>0.12022228462279955</v>
      </c>
      <c r="J14" s="69">
        <f t="shared" si="27"/>
        <v>0.29739832387798859</v>
      </c>
      <c r="L14" t="str">
        <f t="shared" si="28"/>
        <v>31 Science, engineering and technology associate professionals</v>
      </c>
      <c r="M14" s="69">
        <v>0.60729481038445998</v>
      </c>
      <c r="N14" s="69">
        <v>0.86904427567966314</v>
      </c>
      <c r="O14" s="69">
        <v>0.93418619742093856</v>
      </c>
      <c r="P14" s="69">
        <v>1.0750017218654866</v>
      </c>
      <c r="Q14" s="69">
        <v>1.6063414332032993</v>
      </c>
      <c r="R14" s="11"/>
      <c r="S14" s="69">
        <f t="shared" si="29"/>
        <v>0.67215523578236069</v>
      </c>
      <c r="T14" s="69">
        <f>'RD T1'!E71</f>
        <v>0.53584602763225719</v>
      </c>
      <c r="U14" s="69">
        <f t="shared" si="30"/>
        <v>1.208001263414618</v>
      </c>
      <c r="W14" t="str">
        <f t="shared" si="31"/>
        <v>31 Science, engineering and technology associate professionals</v>
      </c>
      <c r="X14" s="69">
        <v>1.567807631656523</v>
      </c>
      <c r="Y14" s="69">
        <v>1.8029308746040749</v>
      </c>
      <c r="Z14" s="69">
        <v>1.9611965342647675</v>
      </c>
      <c r="AA14" s="69">
        <v>1.8580746580207905</v>
      </c>
      <c r="AB14" s="69">
        <v>2.0156425351247811</v>
      </c>
      <c r="AC14" s="69"/>
      <c r="AD14" s="69">
        <f t="shared" si="32"/>
        <v>5.444600086001361E-2</v>
      </c>
      <c r="AE14" s="69">
        <f>'RD T1'!E100</f>
        <v>0.88657792941079483</v>
      </c>
      <c r="AF14" s="69">
        <f t="shared" si="33"/>
        <v>0.94102393027080844</v>
      </c>
      <c r="AH14" t="str">
        <f t="shared" si="34"/>
        <v>31 Science, engineering and technology associate professionals</v>
      </c>
      <c r="AI14" s="69">
        <v>0.28683221740500303</v>
      </c>
      <c r="AJ14" s="69">
        <v>0.36273911302222828</v>
      </c>
      <c r="AK14" s="69">
        <v>0.36789954393718377</v>
      </c>
      <c r="AL14" s="69">
        <v>0.38731144168800868</v>
      </c>
      <c r="AM14" s="69">
        <v>0.49490724176701467</v>
      </c>
      <c r="AN14" s="69"/>
      <c r="AO14" s="69">
        <f t="shared" si="35"/>
        <v>0.1270076978298309</v>
      </c>
      <c r="AP14" s="69">
        <f>'RD T1'!E129</f>
        <v>0.20039549917656552</v>
      </c>
      <c r="AQ14" s="69">
        <f t="shared" si="36"/>
        <v>0.32740319700639642</v>
      </c>
      <c r="AS14" t="str">
        <f t="shared" si="37"/>
        <v>31 Science, engineering and technology associate professionals</v>
      </c>
      <c r="AT14" s="69">
        <v>0.74312723187224516</v>
      </c>
      <c r="AU14" s="69">
        <v>0.84101561064399255</v>
      </c>
      <c r="AV14" s="69">
        <v>0.84939654079443738</v>
      </c>
      <c r="AW14" s="69">
        <v>0.7297083269207032</v>
      </c>
      <c r="AX14" s="69">
        <v>0.69297426503403703</v>
      </c>
      <c r="AY14" s="69"/>
      <c r="AZ14" s="69">
        <f t="shared" si="38"/>
        <v>-0.15642227576040035</v>
      </c>
      <c r="BA14" s="69">
        <f>'RD T1'!E158</f>
        <v>0.29408303543990544</v>
      </c>
      <c r="BB14" s="69">
        <f t="shared" si="39"/>
        <v>0.13766075967950508</v>
      </c>
      <c r="BD14" t="str">
        <f t="shared" si="40"/>
        <v>31 Science, engineering and technology associate professionals</v>
      </c>
      <c r="BE14" s="69">
        <v>1.2201451823933609</v>
      </c>
      <c r="BF14" s="69">
        <v>1.3379177965011535</v>
      </c>
      <c r="BG14" s="69">
        <v>1.4682945532732607</v>
      </c>
      <c r="BH14" s="69">
        <v>1.0920102278522954</v>
      </c>
      <c r="BI14" s="69">
        <v>0.85811064767454892</v>
      </c>
      <c r="BJ14" s="69"/>
      <c r="BK14" s="69">
        <f t="shared" si="41"/>
        <v>-0.61018390559871183</v>
      </c>
      <c r="BL14" s="69">
        <f>'RD T1'!E187</f>
        <v>0.35240721556669552</v>
      </c>
      <c r="BM14" s="69">
        <f t="shared" si="42"/>
        <v>-0.25777669003201631</v>
      </c>
      <c r="BO14" t="str">
        <f t="shared" si="43"/>
        <v>31 Science, engineering and technology associate professionals</v>
      </c>
      <c r="BP14" s="69">
        <v>0.84616056173654797</v>
      </c>
      <c r="BQ14" s="69">
        <v>0.90800045837381749</v>
      </c>
      <c r="BR14" s="69">
        <v>1.0401868142892796</v>
      </c>
      <c r="BS14" s="69">
        <v>0.77370655149403467</v>
      </c>
      <c r="BT14" s="69">
        <v>0.66866962288700094</v>
      </c>
      <c r="BU14" s="69"/>
      <c r="BV14" s="69">
        <f t="shared" si="44"/>
        <v>-0.37151719140227868</v>
      </c>
      <c r="BW14" s="69">
        <f>'RD T1'!E216</f>
        <v>0.3016379463086829</v>
      </c>
      <c r="BX14" s="69">
        <f t="shared" si="45"/>
        <v>-6.9879245093595777E-2</v>
      </c>
      <c r="BZ14" t="str">
        <f t="shared" si="46"/>
        <v>31 Science, engineering and technology associate professionals</v>
      </c>
      <c r="CA14" s="69">
        <v>0.57131242954236749</v>
      </c>
      <c r="CB14" s="69">
        <v>0.81744527311504833</v>
      </c>
      <c r="CC14" s="69">
        <v>0.8890359143482538</v>
      </c>
      <c r="CD14" s="69">
        <v>0.71532423024353764</v>
      </c>
      <c r="CE14" s="69">
        <v>0.62373279399428216</v>
      </c>
      <c r="CF14" s="69"/>
      <c r="CG14" s="69">
        <f t="shared" si="47"/>
        <v>-0.26530312035397163</v>
      </c>
      <c r="CH14" s="69">
        <f>'RD T1'!E245</f>
        <v>0.22906010106317901</v>
      </c>
      <c r="CI14" s="69">
        <f t="shared" si="48"/>
        <v>-3.6243019290792627E-2</v>
      </c>
      <c r="CK14" t="str">
        <f t="shared" si="49"/>
        <v>31 Science, engineering and technology associate professionals</v>
      </c>
      <c r="CL14" s="69">
        <v>8.1973867389295532E-2</v>
      </c>
      <c r="CM14" s="69">
        <v>0.10604922294171117</v>
      </c>
      <c r="CN14" s="69">
        <v>0.14917705894514818</v>
      </c>
      <c r="CO14" s="69">
        <v>0.14988475601412463</v>
      </c>
      <c r="CP14" s="69">
        <v>0.1801122919614479</v>
      </c>
      <c r="CQ14" s="69"/>
      <c r="CR14" s="69">
        <f t="shared" si="50"/>
        <v>3.0935233016299718E-2</v>
      </c>
      <c r="CS14" s="69">
        <f>'RD T1'!E274</f>
        <v>6.3079412112934025E-2</v>
      </c>
      <c r="CT14" s="69">
        <f t="shared" si="51"/>
        <v>9.4014645129233743E-2</v>
      </c>
    </row>
    <row r="15" spans="1:98" x14ac:dyDescent="0.2">
      <c r="A15" s="10" t="str">
        <f>name!D11</f>
        <v>32 Health and social care associate professionals</v>
      </c>
      <c r="B15" s="69">
        <v>3.09122690976791E-2</v>
      </c>
      <c r="C15" s="69">
        <v>4.1926545736064476E-2</v>
      </c>
      <c r="D15" s="69">
        <v>3.6548147880445955E-2</v>
      </c>
      <c r="E15" s="69">
        <v>5.10525188944847E-2</v>
      </c>
      <c r="F15" s="69">
        <v>8.764669417213071E-2</v>
      </c>
      <c r="G15" s="11"/>
      <c r="H15" s="69">
        <f t="shared" si="26"/>
        <v>5.1098546291684754E-2</v>
      </c>
      <c r="I15" s="69">
        <f>'RD T1'!E43</f>
        <v>3.5754151184114957E-2</v>
      </c>
      <c r="J15" s="69">
        <f t="shared" si="27"/>
        <v>8.6852697475799712E-2</v>
      </c>
      <c r="L15" t="str">
        <f t="shared" si="28"/>
        <v>32 Health and social care associate professionals</v>
      </c>
      <c r="M15" s="69">
        <v>0.57831157888278018</v>
      </c>
      <c r="N15" s="69">
        <v>0.77309309482605992</v>
      </c>
      <c r="O15" s="69">
        <v>0.78917064197072384</v>
      </c>
      <c r="P15" s="69">
        <v>1.0199389600729856</v>
      </c>
      <c r="Q15" s="69">
        <v>1.6840833959508563</v>
      </c>
      <c r="R15" s="11"/>
      <c r="S15" s="69">
        <f t="shared" si="29"/>
        <v>0.89491275398013248</v>
      </c>
      <c r="T15" s="69">
        <f>'RD T1'!E72</f>
        <v>0.7028691180246045</v>
      </c>
      <c r="U15" s="69">
        <f t="shared" si="30"/>
        <v>1.597781872004737</v>
      </c>
      <c r="W15" t="str">
        <f t="shared" si="31"/>
        <v>32 Health and social care associate professionals</v>
      </c>
      <c r="X15" s="69">
        <v>1.8037531310157995</v>
      </c>
      <c r="Y15" s="69">
        <v>1.9251477008329585</v>
      </c>
      <c r="Z15" s="69">
        <v>2.0475238082374165</v>
      </c>
      <c r="AA15" s="69">
        <v>2.3303674593551165</v>
      </c>
      <c r="AB15" s="69">
        <v>2.8018286178074305</v>
      </c>
      <c r="AC15" s="69"/>
      <c r="AD15" s="69">
        <f t="shared" si="32"/>
        <v>0.754304809570014</v>
      </c>
      <c r="AE15" s="69">
        <f>'RD T1'!E101</f>
        <v>1.5966618554537024</v>
      </c>
      <c r="AF15" s="69">
        <f t="shared" si="33"/>
        <v>2.3509666650237167</v>
      </c>
      <c r="AH15" t="str">
        <f t="shared" si="34"/>
        <v>32 Health and social care associate professionals</v>
      </c>
      <c r="AI15" s="69">
        <v>1.2282226686296329</v>
      </c>
      <c r="AJ15" s="69">
        <v>0.99527492617691671</v>
      </c>
      <c r="AK15" s="69">
        <v>0.99857187572041195</v>
      </c>
      <c r="AL15" s="69">
        <v>0.78379312748162788</v>
      </c>
      <c r="AM15" s="69">
        <v>0.50508348604716646</v>
      </c>
      <c r="AN15" s="69"/>
      <c r="AO15" s="69">
        <f t="shared" si="35"/>
        <v>-0.49348838967324549</v>
      </c>
      <c r="AP15" s="69">
        <f>'RD T1'!E130</f>
        <v>0.32099549175693998</v>
      </c>
      <c r="AQ15" s="69">
        <f t="shared" si="36"/>
        <v>-0.17249289791630551</v>
      </c>
      <c r="AS15" t="str">
        <f t="shared" si="37"/>
        <v>32 Health and social care associate professionals</v>
      </c>
      <c r="AT15" s="69">
        <v>0.28769879300979828</v>
      </c>
      <c r="AU15" s="69">
        <v>0.30725588553662181</v>
      </c>
      <c r="AV15" s="69">
        <v>0.35003110044186753</v>
      </c>
      <c r="AW15" s="69">
        <v>0.36027882272406253</v>
      </c>
      <c r="AX15" s="69">
        <v>0.40496688643041212</v>
      </c>
      <c r="AY15" s="69"/>
      <c r="AZ15" s="69">
        <f t="shared" si="38"/>
        <v>5.4935785988544594E-2</v>
      </c>
      <c r="BA15" s="69">
        <f>'RD T1'!E159</f>
        <v>0.22307936794599864</v>
      </c>
      <c r="BB15" s="69">
        <f t="shared" si="39"/>
        <v>0.27801515393454324</v>
      </c>
      <c r="BD15" t="str">
        <f t="shared" si="40"/>
        <v>32 Health and social care associate professionals</v>
      </c>
      <c r="BE15" s="69">
        <v>1.0589394617800929</v>
      </c>
      <c r="BF15" s="69">
        <v>1.4226102656528199</v>
      </c>
      <c r="BG15" s="69">
        <v>1.4274077579879629</v>
      </c>
      <c r="BH15" s="69">
        <v>1.5025221175071437</v>
      </c>
      <c r="BI15" s="69">
        <v>1.7541770519222113</v>
      </c>
      <c r="BJ15" s="69"/>
      <c r="BK15" s="69">
        <f t="shared" si="41"/>
        <v>0.32676929393424836</v>
      </c>
      <c r="BL15" s="69">
        <f>'RD T1'!E188</f>
        <v>0.84414944980281748</v>
      </c>
      <c r="BM15" s="69">
        <f t="shared" si="42"/>
        <v>1.1709187437370658</v>
      </c>
      <c r="BO15" t="str">
        <f t="shared" si="43"/>
        <v>32 Health and social care associate professionals</v>
      </c>
      <c r="BP15" s="69">
        <v>0.9272841113886533</v>
      </c>
      <c r="BQ15" s="69">
        <v>1.0749688500516958</v>
      </c>
      <c r="BR15" s="69">
        <v>0.99195796757591115</v>
      </c>
      <c r="BS15" s="69">
        <v>0.87810615499003741</v>
      </c>
      <c r="BT15" s="69">
        <v>0.67140421917426441</v>
      </c>
      <c r="BU15" s="69"/>
      <c r="BV15" s="69">
        <f t="shared" si="44"/>
        <v>-0.32055374840164674</v>
      </c>
      <c r="BW15" s="69">
        <f>'RD T1'!E217</f>
        <v>0.43581539916700229</v>
      </c>
      <c r="BX15" s="69">
        <f t="shared" si="45"/>
        <v>0.11526165076535555</v>
      </c>
      <c r="BZ15" t="str">
        <f t="shared" si="46"/>
        <v>32 Health and social care associate professionals</v>
      </c>
      <c r="CA15" s="69">
        <v>0.30338306932215497</v>
      </c>
      <c r="CB15" s="69">
        <v>0.35044461698019952</v>
      </c>
      <c r="CC15" s="69">
        <v>0.33389296486245146</v>
      </c>
      <c r="CD15" s="69">
        <v>0.2819239721655033</v>
      </c>
      <c r="CE15" s="69">
        <v>0.20967308391849127</v>
      </c>
      <c r="CF15" s="69"/>
      <c r="CG15" s="69">
        <f t="shared" si="47"/>
        <v>-0.12421988094396019</v>
      </c>
      <c r="CH15" s="69">
        <f>'RD T1'!E246</f>
        <v>0.10146362014978694</v>
      </c>
      <c r="CI15" s="69">
        <f t="shared" si="48"/>
        <v>-2.2756260794173255E-2</v>
      </c>
      <c r="CK15" t="str">
        <f t="shared" si="49"/>
        <v>32 Health and social care associate professionals</v>
      </c>
      <c r="CL15" s="69">
        <v>3.1794156671840074E-2</v>
      </c>
      <c r="CM15" s="69">
        <v>3.273030978412076E-2</v>
      </c>
      <c r="CN15" s="69">
        <v>4.6668407417177253E-2</v>
      </c>
      <c r="CO15" s="69">
        <v>5.0157887612693651E-2</v>
      </c>
      <c r="CP15" s="69">
        <v>6.1610041715447601E-2</v>
      </c>
      <c r="CQ15" s="69"/>
      <c r="CR15" s="69">
        <f t="shared" si="50"/>
        <v>1.4941634298270348E-2</v>
      </c>
      <c r="CS15" s="69">
        <f>'RD T1'!E275</f>
        <v>2.4020823969380302E-2</v>
      </c>
      <c r="CT15" s="69">
        <f t="shared" si="51"/>
        <v>3.896245826765065E-2</v>
      </c>
    </row>
    <row r="16" spans="1:98" x14ac:dyDescent="0.2">
      <c r="A16" s="10" t="str">
        <f>name!D12</f>
        <v>33 Protective service occupations</v>
      </c>
      <c r="B16" s="69">
        <v>9.8652557772779814E-3</v>
      </c>
      <c r="C16" s="69">
        <v>1.1018076472003186E-2</v>
      </c>
      <c r="D16" s="69">
        <v>1.184574225991861E-2</v>
      </c>
      <c r="E16" s="69">
        <v>2.1201973029957001E-2</v>
      </c>
      <c r="F16" s="69">
        <v>3.6968801490845395E-2</v>
      </c>
      <c r="G16" s="11"/>
      <c r="H16" s="69">
        <f t="shared" si="26"/>
        <v>2.5123059230926784E-2</v>
      </c>
      <c r="I16" s="69">
        <f>'RD T1'!E44</f>
        <v>8.0473291706102869E-3</v>
      </c>
      <c r="J16" s="69">
        <f t="shared" si="27"/>
        <v>3.317038840153707E-2</v>
      </c>
      <c r="L16" t="str">
        <f t="shared" si="28"/>
        <v>33 Protective service occupations</v>
      </c>
      <c r="M16" s="69">
        <v>0.14740842036819188</v>
      </c>
      <c r="N16" s="69">
        <v>0.17252386594321228</v>
      </c>
      <c r="O16" s="69">
        <v>0.18238717983839436</v>
      </c>
      <c r="P16" s="69">
        <v>0.29972112221653802</v>
      </c>
      <c r="Q16" s="69">
        <v>0.52898810022878029</v>
      </c>
      <c r="R16" s="11"/>
      <c r="S16" s="69">
        <f t="shared" si="29"/>
        <v>0.34660092039038592</v>
      </c>
      <c r="T16" s="69">
        <f>'RD T1'!E73</f>
        <v>0.11018737039307074</v>
      </c>
      <c r="U16" s="69">
        <f t="shared" si="30"/>
        <v>0.45678829078345667</v>
      </c>
      <c r="W16" t="str">
        <f t="shared" si="31"/>
        <v>33 Protective service occupations</v>
      </c>
      <c r="X16" s="69">
        <v>0.67508519744530837</v>
      </c>
      <c r="Y16" s="69">
        <v>0.6869226692591629</v>
      </c>
      <c r="Z16" s="69">
        <v>0.77637687744943851</v>
      </c>
      <c r="AA16" s="69">
        <v>1.0580476610418046</v>
      </c>
      <c r="AB16" s="69">
        <v>1.4145507870322465</v>
      </c>
      <c r="AC16" s="69"/>
      <c r="AD16" s="69">
        <f t="shared" si="32"/>
        <v>0.63817390958280795</v>
      </c>
      <c r="AE16" s="69">
        <f>'RD T1'!E102</f>
        <v>0.49188221750556643</v>
      </c>
      <c r="AF16" s="69">
        <f t="shared" si="33"/>
        <v>1.1300561270883744</v>
      </c>
      <c r="AH16" t="str">
        <f t="shared" si="34"/>
        <v>33 Protective service occupations</v>
      </c>
      <c r="AI16" s="69">
        <v>0.17814082376769325</v>
      </c>
      <c r="AJ16" s="69">
        <v>0.1818393417538737</v>
      </c>
      <c r="AK16" s="69">
        <v>0.20637867244711008</v>
      </c>
      <c r="AL16" s="69">
        <v>0.27959586177841017</v>
      </c>
      <c r="AM16" s="69">
        <v>0.37171438890451225</v>
      </c>
      <c r="AN16" s="69"/>
      <c r="AO16" s="69">
        <f t="shared" si="35"/>
        <v>0.16533571645740217</v>
      </c>
      <c r="AP16" s="69">
        <f>'RD T1'!E131</f>
        <v>0.11591532812588368</v>
      </c>
      <c r="AQ16" s="69">
        <f t="shared" si="36"/>
        <v>0.28125104458328587</v>
      </c>
      <c r="AS16" t="str">
        <f t="shared" si="37"/>
        <v>33 Protective service occupations</v>
      </c>
      <c r="AT16" s="69">
        <v>0.1689108103812115</v>
      </c>
      <c r="AU16" s="69">
        <v>0.14661306794670387</v>
      </c>
      <c r="AV16" s="69">
        <v>0.16329802296318138</v>
      </c>
      <c r="AW16" s="69">
        <v>0.18451240566460231</v>
      </c>
      <c r="AX16" s="69">
        <v>0.19412276701926909</v>
      </c>
      <c r="AY16" s="69"/>
      <c r="AZ16" s="69">
        <f t="shared" si="38"/>
        <v>3.0824744056087705E-2</v>
      </c>
      <c r="BA16" s="69">
        <f>'RD T1'!E160</f>
        <v>6.9811600974505367E-2</v>
      </c>
      <c r="BB16" s="69">
        <f t="shared" si="39"/>
        <v>0.10063634503059307</v>
      </c>
      <c r="BD16" t="str">
        <f t="shared" si="40"/>
        <v>33 Protective service occupations</v>
      </c>
      <c r="BE16" s="69">
        <v>0.69050209970701915</v>
      </c>
      <c r="BF16" s="69">
        <v>0.62779965260339265</v>
      </c>
      <c r="BG16" s="69">
        <v>0.65680653902923736</v>
      </c>
      <c r="BH16" s="69">
        <v>0.72904779728155111</v>
      </c>
      <c r="BI16" s="69">
        <v>0.70554980629370256</v>
      </c>
      <c r="BJ16" s="69"/>
      <c r="BK16" s="69">
        <f t="shared" si="41"/>
        <v>4.8743267264465207E-2</v>
      </c>
      <c r="BL16" s="69">
        <f>'RD T1'!E189</f>
        <v>0.16909973115773916</v>
      </c>
      <c r="BM16" s="69">
        <f t="shared" si="42"/>
        <v>0.21784299842220436</v>
      </c>
      <c r="BO16" t="str">
        <f t="shared" si="43"/>
        <v>33 Protective service occupations</v>
      </c>
      <c r="BP16" s="69">
        <v>0.73957934814210569</v>
      </c>
      <c r="BQ16" s="69">
        <v>0.65810138891775938</v>
      </c>
      <c r="BR16" s="69">
        <v>0.72319006101509153</v>
      </c>
      <c r="BS16" s="69">
        <v>0.71341628309864036</v>
      </c>
      <c r="BT16" s="69">
        <v>0.50430333269381089</v>
      </c>
      <c r="BU16" s="69"/>
      <c r="BV16" s="69">
        <f t="shared" si="44"/>
        <v>-0.21888672832128064</v>
      </c>
      <c r="BW16" s="69">
        <f>'RD T1'!E218</f>
        <v>0.19869909198263708</v>
      </c>
      <c r="BX16" s="69">
        <f t="shared" si="45"/>
        <v>-2.0187636338643566E-2</v>
      </c>
      <c r="BZ16" t="str">
        <f t="shared" si="46"/>
        <v>33 Protective service occupations</v>
      </c>
      <c r="CA16" s="69">
        <v>0.3481564849671836</v>
      </c>
      <c r="CB16" s="69">
        <v>0.41946188374821297</v>
      </c>
      <c r="CC16" s="69">
        <v>0.42708918618388642</v>
      </c>
      <c r="CD16" s="69">
        <v>0.47540295907310043</v>
      </c>
      <c r="CE16" s="69">
        <v>0.48801027750160786</v>
      </c>
      <c r="CF16" s="69"/>
      <c r="CG16" s="69">
        <f t="shared" si="47"/>
        <v>6.0921091317721443E-2</v>
      </c>
      <c r="CH16" s="69">
        <f>'RD T1'!E247</f>
        <v>0.14804279808394655</v>
      </c>
      <c r="CI16" s="69">
        <f t="shared" si="48"/>
        <v>0.20896388940166799</v>
      </c>
      <c r="CK16" t="str">
        <f t="shared" si="49"/>
        <v>33 Protective service occupations</v>
      </c>
      <c r="CL16" s="69">
        <v>3.6880344176317345E-2</v>
      </c>
      <c r="CM16" s="69">
        <v>3.1824111695008511E-2</v>
      </c>
      <c r="CN16" s="69">
        <v>4.5697149391432795E-2</v>
      </c>
      <c r="CO16" s="69">
        <v>3.1231354906555282E-2</v>
      </c>
      <c r="CP16" s="69">
        <v>3.1770501442329041E-2</v>
      </c>
      <c r="CQ16" s="69"/>
      <c r="CR16" s="69">
        <f t="shared" si="50"/>
        <v>-1.3926647949103754E-2</v>
      </c>
      <c r="CS16" s="69">
        <f>'RD T1'!E276</f>
        <v>7.3775121695186067E-3</v>
      </c>
      <c r="CT16" s="69">
        <f t="shared" si="51"/>
        <v>-6.5491357795851475E-3</v>
      </c>
    </row>
    <row r="17" spans="1:98" x14ac:dyDescent="0.2">
      <c r="A17" s="10" t="str">
        <f>name!D13</f>
        <v>34 Culture, media and sports occupations</v>
      </c>
      <c r="B17" s="69">
        <v>7.0377061927233447E-2</v>
      </c>
      <c r="C17" s="69">
        <v>0.11681726189085921</v>
      </c>
      <c r="D17" s="69">
        <v>0.11152426559211431</v>
      </c>
      <c r="E17" s="69">
        <v>0.13743851651089464</v>
      </c>
      <c r="F17" s="69">
        <v>0.20728726051821769</v>
      </c>
      <c r="G17" s="11"/>
      <c r="H17" s="69">
        <f t="shared" si="26"/>
        <v>9.5762994926103379E-2</v>
      </c>
      <c r="I17" s="69">
        <f>'RD T1'!E45</f>
        <v>8.443346707229929E-2</v>
      </c>
      <c r="J17" s="69">
        <f t="shared" si="27"/>
        <v>0.18019646199840267</v>
      </c>
      <c r="L17" t="str">
        <f t="shared" si="28"/>
        <v>34 Culture, media and sports occupations</v>
      </c>
      <c r="M17" s="69">
        <v>1.1646115061304294</v>
      </c>
      <c r="N17" s="69">
        <v>1.6047210242117447</v>
      </c>
      <c r="O17" s="69">
        <v>1.6552280566126301</v>
      </c>
      <c r="P17" s="69">
        <v>2.1198374392325001</v>
      </c>
      <c r="Q17" s="69">
        <v>3.2379767900551362</v>
      </c>
      <c r="R17" s="11"/>
      <c r="S17" s="69">
        <f t="shared" si="29"/>
        <v>1.5827487334425061</v>
      </c>
      <c r="T17" s="69">
        <f>'RD T1'!E74</f>
        <v>1.255705181795157</v>
      </c>
      <c r="U17" s="69">
        <f t="shared" si="30"/>
        <v>2.8384539152376629</v>
      </c>
      <c r="W17" t="str">
        <f t="shared" si="31"/>
        <v>34 Culture, media and sports occupations</v>
      </c>
      <c r="X17" s="69">
        <v>2.8080496840663263</v>
      </c>
      <c r="Y17" s="69">
        <v>2.8775387841448032</v>
      </c>
      <c r="Z17" s="69">
        <v>2.929606485368748</v>
      </c>
      <c r="AA17" s="69">
        <v>3.1242566405221317</v>
      </c>
      <c r="AB17" s="69">
        <v>3.3875681478227109</v>
      </c>
      <c r="AC17" s="69"/>
      <c r="AD17" s="69">
        <f t="shared" si="32"/>
        <v>0.45796166245396286</v>
      </c>
      <c r="AE17" s="69">
        <f>'RD T1'!E103</f>
        <v>1.638260266699733</v>
      </c>
      <c r="AF17" s="69">
        <f t="shared" si="33"/>
        <v>2.0962219291536961</v>
      </c>
      <c r="AH17" t="str">
        <f t="shared" si="34"/>
        <v>34 Culture, media and sports occupations</v>
      </c>
      <c r="AI17" s="69">
        <v>0.32680165782327708</v>
      </c>
      <c r="AJ17" s="69">
        <v>0.30668503334497876</v>
      </c>
      <c r="AK17" s="69">
        <v>0.37908110619783264</v>
      </c>
      <c r="AL17" s="69">
        <v>0.40147418630734266</v>
      </c>
      <c r="AM17" s="69">
        <v>0.49440483305695637</v>
      </c>
      <c r="AN17" s="69"/>
      <c r="AO17" s="69">
        <f t="shared" si="35"/>
        <v>0.11532372685912373</v>
      </c>
      <c r="AP17" s="69">
        <f>'RD T1'!E132</f>
        <v>0.21837383029527896</v>
      </c>
      <c r="AQ17" s="69">
        <f t="shared" si="36"/>
        <v>0.33369755715440269</v>
      </c>
      <c r="AS17" t="str">
        <f t="shared" si="37"/>
        <v>34 Culture, media and sports occupations</v>
      </c>
      <c r="AT17" s="69">
        <v>0.48496533611323683</v>
      </c>
      <c r="AU17" s="69">
        <v>0.47237348019422798</v>
      </c>
      <c r="AV17" s="69">
        <v>0.47812509914262968</v>
      </c>
      <c r="AW17" s="69">
        <v>0.48008428743370818</v>
      </c>
      <c r="AX17" s="69">
        <v>0.49528057753111437</v>
      </c>
      <c r="AY17" s="69"/>
      <c r="AZ17" s="69">
        <f t="shared" si="38"/>
        <v>1.7155478388484691E-2</v>
      </c>
      <c r="BA17" s="69">
        <f>'RD T1'!E161</f>
        <v>0.23853890906344821</v>
      </c>
      <c r="BB17" s="69">
        <f t="shared" si="39"/>
        <v>0.2556943874519329</v>
      </c>
      <c r="BD17" t="str">
        <f t="shared" si="40"/>
        <v>34 Culture, media and sports occupations</v>
      </c>
      <c r="BE17" s="69">
        <v>1.2596232051381624</v>
      </c>
      <c r="BF17" s="69">
        <v>1.3089761100122401</v>
      </c>
      <c r="BG17" s="69">
        <v>1.2264086161259122</v>
      </c>
      <c r="BH17" s="69">
        <v>1.1904337080743503</v>
      </c>
      <c r="BI17" s="69">
        <v>1.3010304995105892</v>
      </c>
      <c r="BJ17" s="69"/>
      <c r="BK17" s="69">
        <f t="shared" si="41"/>
        <v>7.4621883384677012E-2</v>
      </c>
      <c r="BL17" s="69">
        <f>'RD T1'!E190</f>
        <v>0.47925645452024701</v>
      </c>
      <c r="BM17" s="69">
        <f t="shared" si="42"/>
        <v>0.55387833790492402</v>
      </c>
      <c r="BO17" t="str">
        <f t="shared" si="43"/>
        <v>34 Culture, media and sports occupations</v>
      </c>
      <c r="BP17" s="69">
        <v>0.67452280698145883</v>
      </c>
      <c r="BQ17" s="69">
        <v>0.6422336496077945</v>
      </c>
      <c r="BR17" s="69">
        <v>0.55996056459205201</v>
      </c>
      <c r="BS17" s="69">
        <v>0.42821430412283856</v>
      </c>
      <c r="BT17" s="69">
        <v>0.24521955719490202</v>
      </c>
      <c r="BU17" s="69"/>
      <c r="BV17" s="69">
        <f t="shared" si="44"/>
        <v>-0.31474100739715</v>
      </c>
      <c r="BW17" s="69">
        <f>'RD T1'!E219</f>
        <v>0.14689098043714399</v>
      </c>
      <c r="BX17" s="69">
        <f t="shared" si="45"/>
        <v>-0.167850026960006</v>
      </c>
      <c r="BZ17" t="str">
        <f t="shared" si="46"/>
        <v>34 Culture, media and sports occupations</v>
      </c>
      <c r="CA17" s="69">
        <v>0.46911869679422075</v>
      </c>
      <c r="CB17" s="69">
        <v>0.58950075563266646</v>
      </c>
      <c r="CC17" s="69">
        <v>0.53571430557856736</v>
      </c>
      <c r="CD17" s="69">
        <v>0.44421133486329439</v>
      </c>
      <c r="CE17" s="69">
        <v>0.35296783074661603</v>
      </c>
      <c r="CF17" s="69"/>
      <c r="CG17" s="69">
        <f t="shared" si="47"/>
        <v>-0.18274647483195133</v>
      </c>
      <c r="CH17" s="69">
        <f>'RD T1'!E248</f>
        <v>0.14631079290323193</v>
      </c>
      <c r="CI17" s="69">
        <f t="shared" si="48"/>
        <v>-3.6435681928719404E-2</v>
      </c>
      <c r="CK17" t="str">
        <f t="shared" si="49"/>
        <v>34 Culture, media and sports occupations</v>
      </c>
      <c r="CL17" s="69">
        <v>8.3153637921387955E-2</v>
      </c>
      <c r="CM17" s="69">
        <v>0.10954992300885708</v>
      </c>
      <c r="CN17" s="69">
        <v>0.13441405249702909</v>
      </c>
      <c r="CO17" s="69">
        <v>0.11819124227097008</v>
      </c>
      <c r="CP17" s="69">
        <v>9.7135612726810053E-2</v>
      </c>
      <c r="CQ17" s="69"/>
      <c r="CR17" s="69">
        <f t="shared" si="50"/>
        <v>-3.7278439770219038E-2</v>
      </c>
      <c r="CS17" s="69">
        <f>'RD T1'!E277</f>
        <v>3.8836558653629602E-2</v>
      </c>
      <c r="CT17" s="69">
        <f t="shared" si="51"/>
        <v>1.5581188834105641E-3</v>
      </c>
    </row>
    <row r="18" spans="1:98" x14ac:dyDescent="0.2">
      <c r="A18" s="10" t="str">
        <f>name!D14</f>
        <v>35 Business and public service associate professionals</v>
      </c>
      <c r="B18" s="69">
        <v>0.25493741619670102</v>
      </c>
      <c r="C18" s="69">
        <v>0.33083590353342285</v>
      </c>
      <c r="D18" s="69">
        <v>0.3157987556488806</v>
      </c>
      <c r="E18" s="69">
        <v>0.4128313072341746</v>
      </c>
      <c r="F18" s="69">
        <v>0.63356476611193546</v>
      </c>
      <c r="G18" s="11"/>
      <c r="H18" s="69">
        <f t="shared" si="26"/>
        <v>0.31776601046305486</v>
      </c>
      <c r="I18" s="69">
        <f>'RD T1'!E46</f>
        <v>0.21875444557158527</v>
      </c>
      <c r="J18" s="69">
        <f t="shared" si="27"/>
        <v>0.53652045603464016</v>
      </c>
      <c r="L18" t="str">
        <f t="shared" si="28"/>
        <v>35 Business and public service associate professionals</v>
      </c>
      <c r="M18" s="69">
        <v>2.678778337249947</v>
      </c>
      <c r="N18" s="69">
        <v>3.4226317825267789</v>
      </c>
      <c r="O18" s="69">
        <v>3.6174277142299935</v>
      </c>
      <c r="P18" s="69">
        <v>4.5489074075974862</v>
      </c>
      <c r="Q18" s="69">
        <v>6.5702058707898052</v>
      </c>
      <c r="R18" s="11"/>
      <c r="S18" s="69">
        <f t="shared" si="29"/>
        <v>2.9527781565598117</v>
      </c>
      <c r="T18" s="69">
        <f>'RD T1'!E75</f>
        <v>2.4968364428113334</v>
      </c>
      <c r="U18" s="69">
        <f t="shared" si="30"/>
        <v>5.4496145993711451</v>
      </c>
      <c r="W18" t="str">
        <f t="shared" si="31"/>
        <v>35 Business and public service associate professionals</v>
      </c>
      <c r="X18" s="69">
        <v>6.0476626799029818</v>
      </c>
      <c r="Y18" s="69">
        <v>6.0709732225901583</v>
      </c>
      <c r="Z18" s="69">
        <v>6.4453919666034629</v>
      </c>
      <c r="AA18" s="69">
        <v>6.6094704307479892</v>
      </c>
      <c r="AB18" s="69">
        <v>6.7491137720795216</v>
      </c>
      <c r="AC18" s="69"/>
      <c r="AD18" s="69">
        <f t="shared" si="32"/>
        <v>0.30372180547605865</v>
      </c>
      <c r="AE18" s="69">
        <f>'RD T1'!E104</f>
        <v>3.493585739713692</v>
      </c>
      <c r="AF18" s="69">
        <f t="shared" si="33"/>
        <v>3.7973075451897507</v>
      </c>
      <c r="AH18" t="str">
        <f t="shared" si="34"/>
        <v>35 Business and public service associate professionals</v>
      </c>
      <c r="AI18" s="69">
        <v>1.4953449940009831</v>
      </c>
      <c r="AJ18" s="69">
        <v>1.4841354224938481</v>
      </c>
      <c r="AK18" s="69">
        <v>1.6533464831915055</v>
      </c>
      <c r="AL18" s="69">
        <v>1.6734469565740773</v>
      </c>
      <c r="AM18" s="69">
        <v>1.7853384893923185</v>
      </c>
      <c r="AN18" s="69"/>
      <c r="AO18" s="69">
        <f t="shared" si="35"/>
        <v>0.13199200620081308</v>
      </c>
      <c r="AP18" s="69">
        <f>'RD T1'!E133</f>
        <v>0.853189966760732</v>
      </c>
      <c r="AQ18" s="69">
        <f t="shared" si="36"/>
        <v>0.98518197296154508</v>
      </c>
      <c r="AS18" t="str">
        <f t="shared" si="37"/>
        <v>35 Business and public service associate professionals</v>
      </c>
      <c r="AT18" s="69">
        <v>1.4125306887034312</v>
      </c>
      <c r="AU18" s="69">
        <v>1.3495045913432875</v>
      </c>
      <c r="AV18" s="69">
        <v>1.4484204948015238</v>
      </c>
      <c r="AW18" s="69">
        <v>1.439153758435904</v>
      </c>
      <c r="AX18" s="69">
        <v>1.4902791973860821</v>
      </c>
      <c r="AY18" s="69"/>
      <c r="AZ18" s="69">
        <f t="shared" si="38"/>
        <v>4.1858702584558261E-2</v>
      </c>
      <c r="BA18" s="69">
        <f>'RD T1'!E162</f>
        <v>0.7128791395988916</v>
      </c>
      <c r="BB18" s="69">
        <f t="shared" si="39"/>
        <v>0.75473784218344986</v>
      </c>
      <c r="BD18" t="str">
        <f t="shared" si="40"/>
        <v>35 Business and public service associate professionals</v>
      </c>
      <c r="BE18" s="69">
        <v>4.4989020704272482</v>
      </c>
      <c r="BF18" s="69">
        <v>4.73754271347899</v>
      </c>
      <c r="BG18" s="69">
        <v>4.8649674503000471</v>
      </c>
      <c r="BH18" s="69">
        <v>4.3580367707118413</v>
      </c>
      <c r="BI18" s="69">
        <v>4.1029479408997567</v>
      </c>
      <c r="BJ18" s="69"/>
      <c r="BK18" s="69">
        <f t="shared" si="41"/>
        <v>-0.7620195094002904</v>
      </c>
      <c r="BL18" s="69">
        <f>'RD T1'!E191</f>
        <v>1.701646171062104</v>
      </c>
      <c r="BM18" s="69">
        <f t="shared" si="42"/>
        <v>0.93962666166181363</v>
      </c>
      <c r="BO18" t="str">
        <f t="shared" si="43"/>
        <v>35 Business and public service associate professionals</v>
      </c>
      <c r="BP18" s="69">
        <v>3.5974171616812733</v>
      </c>
      <c r="BQ18" s="69">
        <v>3.3764045417154249</v>
      </c>
      <c r="BR18" s="69">
        <v>3.58162353717002</v>
      </c>
      <c r="BS18" s="69">
        <v>2.8022514104187741</v>
      </c>
      <c r="BT18" s="69">
        <v>2.0292393075370092</v>
      </c>
      <c r="BU18" s="69"/>
      <c r="BV18" s="69">
        <f t="shared" si="44"/>
        <v>-1.5523842296330108</v>
      </c>
      <c r="BW18" s="69">
        <f>'RD T1'!E220</f>
        <v>1.0652825159711747</v>
      </c>
      <c r="BX18" s="69">
        <f t="shared" si="45"/>
        <v>-0.48710171366183608</v>
      </c>
      <c r="BZ18" t="str">
        <f t="shared" si="46"/>
        <v>35 Business and public service associate professionals</v>
      </c>
      <c r="CA18" s="69">
        <v>1.8511701034278369</v>
      </c>
      <c r="CB18" s="69">
        <v>2.2910775746948953</v>
      </c>
      <c r="CC18" s="69">
        <v>2.2067365143755038</v>
      </c>
      <c r="CD18" s="69">
        <v>1.7408748429981855</v>
      </c>
      <c r="CE18" s="69">
        <v>1.231603261654731</v>
      </c>
      <c r="CF18" s="69"/>
      <c r="CG18" s="69">
        <f t="shared" si="47"/>
        <v>-0.97513325272077278</v>
      </c>
      <c r="CH18" s="69">
        <f>'RD T1'!E249</f>
        <v>0.5143606200566222</v>
      </c>
      <c r="CI18" s="69">
        <f t="shared" si="48"/>
        <v>-0.46077263266415058</v>
      </c>
      <c r="CK18" t="str">
        <f t="shared" si="49"/>
        <v>35 Business and public service associate professionals</v>
      </c>
      <c r="CL18" s="69">
        <v>0.28132098865503768</v>
      </c>
      <c r="CM18" s="69">
        <v>0.29646559970916053</v>
      </c>
      <c r="CN18" s="69">
        <v>0.37583265806343824</v>
      </c>
      <c r="CO18" s="69">
        <v>0.26364828849875083</v>
      </c>
      <c r="CP18" s="69">
        <v>0.1971912785276457</v>
      </c>
      <c r="CQ18" s="69"/>
      <c r="CR18" s="69">
        <f t="shared" si="50"/>
        <v>-0.17864137953579254</v>
      </c>
      <c r="CS18" s="69">
        <f>'RD T1'!E278</f>
        <v>8.4461809265636401E-2</v>
      </c>
      <c r="CT18" s="69">
        <f t="shared" si="51"/>
        <v>-9.4179570270156138E-2</v>
      </c>
    </row>
    <row r="19" spans="1:98" x14ac:dyDescent="0.2">
      <c r="A19" s="10" t="str">
        <f>name!D15</f>
        <v>41 Administrative occupations</v>
      </c>
      <c r="B19" s="69">
        <v>0.14241224733792265</v>
      </c>
      <c r="C19" s="69">
        <v>0.17839080672924895</v>
      </c>
      <c r="D19" s="69">
        <v>0.17574536657063872</v>
      </c>
      <c r="E19" s="69">
        <v>0.23257128779079309</v>
      </c>
      <c r="F19" s="69">
        <v>0.38580073408829041</v>
      </c>
      <c r="G19" s="11"/>
      <c r="H19" s="69">
        <f t="shared" si="26"/>
        <v>0.21005536751765169</v>
      </c>
      <c r="I19" s="69">
        <f>'RD T1'!E47</f>
        <v>0.15073621942520501</v>
      </c>
      <c r="J19" s="69">
        <f t="shared" si="27"/>
        <v>0.36079158694285673</v>
      </c>
      <c r="L19" t="str">
        <f t="shared" si="28"/>
        <v>41 Administrative occupations</v>
      </c>
      <c r="M19" s="69">
        <v>1.7060920331273624</v>
      </c>
      <c r="N19" s="69">
        <v>2.1235456352284143</v>
      </c>
      <c r="O19" s="69">
        <v>2.3317575212178681</v>
      </c>
      <c r="P19" s="69">
        <v>3.0000486968873923</v>
      </c>
      <c r="Q19" s="69">
        <v>4.7780274617760092</v>
      </c>
      <c r="R19" s="11"/>
      <c r="S19" s="69">
        <f t="shared" si="29"/>
        <v>2.4462699405581412</v>
      </c>
      <c r="T19" s="69">
        <f>'RD T1'!E76</f>
        <v>1.9305007092589881</v>
      </c>
      <c r="U19" s="69">
        <f t="shared" si="30"/>
        <v>4.3767706498171295</v>
      </c>
      <c r="W19" t="str">
        <f t="shared" si="31"/>
        <v>41 Administrative occupations</v>
      </c>
      <c r="X19" s="69">
        <v>5.9860635303032863</v>
      </c>
      <c r="Y19" s="69">
        <v>5.6258439181752147</v>
      </c>
      <c r="Z19" s="69">
        <v>6.4871035833173565</v>
      </c>
      <c r="AA19" s="69">
        <v>6.9955623546568519</v>
      </c>
      <c r="AB19" s="69">
        <v>7.8498882961337557</v>
      </c>
      <c r="AC19" s="69"/>
      <c r="AD19" s="69">
        <f t="shared" si="32"/>
        <v>1.3627847128163992</v>
      </c>
      <c r="AE19" s="69">
        <f>'RD T1'!E105</f>
        <v>4.2219173084418333</v>
      </c>
      <c r="AF19" s="69">
        <f t="shared" si="33"/>
        <v>5.5847020212582326</v>
      </c>
      <c r="AH19" t="str">
        <f t="shared" si="34"/>
        <v>41 Administrative occupations</v>
      </c>
      <c r="AI19" s="69">
        <v>2.1616519776066681</v>
      </c>
      <c r="AJ19" s="69">
        <v>2.0746846260069933</v>
      </c>
      <c r="AK19" s="69">
        <v>2.3275428254469359</v>
      </c>
      <c r="AL19" s="69">
        <v>2.4202048696640679</v>
      </c>
      <c r="AM19" s="69">
        <v>2.6824407038935987</v>
      </c>
      <c r="AN19" s="69"/>
      <c r="AO19" s="69">
        <f t="shared" si="35"/>
        <v>0.35489787844666276</v>
      </c>
      <c r="AP19" s="69">
        <f>'RD T1'!E134</f>
        <v>1.5252584792518176</v>
      </c>
      <c r="AQ19" s="69">
        <f t="shared" si="36"/>
        <v>1.8801563576984803</v>
      </c>
      <c r="AS19" t="str">
        <f t="shared" si="37"/>
        <v>41 Administrative occupations</v>
      </c>
      <c r="AT19" s="69">
        <v>2.176203375040048</v>
      </c>
      <c r="AU19" s="69">
        <v>2.0742672282795649</v>
      </c>
      <c r="AV19" s="69">
        <v>2.3602941785587341</v>
      </c>
      <c r="AW19" s="69">
        <v>2.4383674800731852</v>
      </c>
      <c r="AX19" s="69">
        <v>2.6907855756058763</v>
      </c>
      <c r="AY19" s="69"/>
      <c r="AZ19" s="69">
        <f t="shared" si="38"/>
        <v>0.33049139704714214</v>
      </c>
      <c r="BA19" s="69">
        <f>'RD T1'!E163</f>
        <v>1.4566988225453108</v>
      </c>
      <c r="BB19" s="69">
        <f t="shared" si="39"/>
        <v>1.7871902195924529</v>
      </c>
      <c r="BD19" t="str">
        <f t="shared" si="40"/>
        <v>41 Administrative occupations</v>
      </c>
      <c r="BE19" s="69">
        <v>7.3424123453964736</v>
      </c>
      <c r="BF19" s="69">
        <v>7.3447800178497866</v>
      </c>
      <c r="BG19" s="69">
        <v>7.6293721061347082</v>
      </c>
      <c r="BH19" s="69">
        <v>6.9197601555691355</v>
      </c>
      <c r="BI19" s="69">
        <v>5.9925396700403661</v>
      </c>
      <c r="BJ19" s="69"/>
      <c r="BK19" s="69">
        <f t="shared" si="41"/>
        <v>-1.636832436094342</v>
      </c>
      <c r="BL19" s="69">
        <f>'RD T1'!E192</f>
        <v>3.0059316742083695</v>
      </c>
      <c r="BM19" s="69">
        <f t="shared" si="42"/>
        <v>1.3690992381140275</v>
      </c>
      <c r="BO19" t="str">
        <f t="shared" si="43"/>
        <v>41 Administrative occupations</v>
      </c>
      <c r="BP19" s="69">
        <v>8.4617829278552055</v>
      </c>
      <c r="BQ19" s="69">
        <v>7.5815383546866748</v>
      </c>
      <c r="BR19" s="69">
        <v>7.4389600927236073</v>
      </c>
      <c r="BS19" s="69">
        <v>5.6857555295234548</v>
      </c>
      <c r="BT19" s="69">
        <v>3.3033783862589958</v>
      </c>
      <c r="BU19" s="69"/>
      <c r="BV19" s="69">
        <f t="shared" si="44"/>
        <v>-4.1355817064646114</v>
      </c>
      <c r="BW19" s="69">
        <f>'RD T1'!E221</f>
        <v>2.241075731274444</v>
      </c>
      <c r="BX19" s="69">
        <f t="shared" si="45"/>
        <v>-1.8945059751901674</v>
      </c>
      <c r="BZ19" t="str">
        <f t="shared" si="46"/>
        <v>41 Administrative occupations</v>
      </c>
      <c r="CA19" s="69">
        <v>3.7605603271467762</v>
      </c>
      <c r="CB19" s="69">
        <v>3.9056126863588059</v>
      </c>
      <c r="CC19" s="69">
        <v>4.032571669204553</v>
      </c>
      <c r="CD19" s="69">
        <v>2.6325235076242111</v>
      </c>
      <c r="CE19" s="69">
        <v>0.87043961009826842</v>
      </c>
      <c r="CF19" s="69"/>
      <c r="CG19" s="69">
        <f t="shared" si="47"/>
        <v>-3.1621320591062845</v>
      </c>
      <c r="CH19" s="69">
        <f>'RD T1'!E250</f>
        <v>0.708763319043898</v>
      </c>
      <c r="CI19" s="69">
        <f t="shared" si="48"/>
        <v>-2.4533687400623867</v>
      </c>
      <c r="CK19" t="str">
        <f t="shared" si="49"/>
        <v>41 Administrative occupations</v>
      </c>
      <c r="CL19" s="69">
        <v>0.70141646563723947</v>
      </c>
      <c r="CM19" s="69">
        <v>0.58193921748366251</v>
      </c>
      <c r="CN19" s="69">
        <v>0.65281093633718357</v>
      </c>
      <c r="CO19" s="69">
        <v>0.42041922528094361</v>
      </c>
      <c r="CP19" s="69">
        <v>0.19394707671352468</v>
      </c>
      <c r="CQ19" s="69"/>
      <c r="CR19" s="69">
        <f t="shared" si="50"/>
        <v>-0.45886385962365889</v>
      </c>
      <c r="CS19" s="69">
        <f>'RD T1'!E279</f>
        <v>0.11620015436817584</v>
      </c>
      <c r="CT19" s="69">
        <f t="shared" si="51"/>
        <v>-0.34266370525548306</v>
      </c>
    </row>
    <row r="20" spans="1:98" x14ac:dyDescent="0.2">
      <c r="A20" s="10" t="str">
        <f>name!D16</f>
        <v>42 Secretarial and related occupations</v>
      </c>
      <c r="B20" s="69">
        <v>1.5071487252584278E-2</v>
      </c>
      <c r="C20" s="69">
        <v>1.8458874125869808E-2</v>
      </c>
      <c r="D20" s="69">
        <v>1.7310998795965756E-2</v>
      </c>
      <c r="E20" s="69">
        <v>2.8991457956122721E-2</v>
      </c>
      <c r="F20" s="69">
        <v>6.2519005939897371E-2</v>
      </c>
      <c r="G20" s="11"/>
      <c r="H20" s="69">
        <f t="shared" si="26"/>
        <v>4.5208007143931611E-2</v>
      </c>
      <c r="I20" s="69">
        <f>'RD T1'!E48</f>
        <v>2.4420827755735997E-2</v>
      </c>
      <c r="J20" s="69">
        <f t="shared" si="27"/>
        <v>6.9628834899667605E-2</v>
      </c>
      <c r="L20" t="str">
        <f t="shared" si="28"/>
        <v>42 Secretarial and related occupations</v>
      </c>
      <c r="M20" s="69">
        <v>0.30633831864440048</v>
      </c>
      <c r="N20" s="69">
        <v>0.33201597102357139</v>
      </c>
      <c r="O20" s="69">
        <v>0.35797933353002465</v>
      </c>
      <c r="P20" s="69">
        <v>0.60194331655293054</v>
      </c>
      <c r="Q20" s="69">
        <v>0.85734755261946116</v>
      </c>
      <c r="R20" s="11"/>
      <c r="S20" s="69">
        <f t="shared" si="29"/>
        <v>0.49936821908943652</v>
      </c>
      <c r="T20" s="69">
        <f>'RD T1'!E77</f>
        <v>0.38617081382644342</v>
      </c>
      <c r="U20" s="69">
        <f t="shared" si="30"/>
        <v>0.88553903291587988</v>
      </c>
      <c r="W20" t="str">
        <f t="shared" si="31"/>
        <v>42 Secretarial and related occupations</v>
      </c>
      <c r="X20" s="69">
        <v>1.0960769236067374</v>
      </c>
      <c r="Y20" s="69">
        <v>0.99416802841878738</v>
      </c>
      <c r="Z20" s="69">
        <v>1.078639126192902</v>
      </c>
      <c r="AA20" s="69">
        <v>1.6736233735061909</v>
      </c>
      <c r="AB20" s="69">
        <v>2.9784884837021957</v>
      </c>
      <c r="AC20" s="69"/>
      <c r="AD20" s="69">
        <f t="shared" si="32"/>
        <v>1.8998493575092936</v>
      </c>
      <c r="AE20" s="69">
        <f>'RD T1'!E106</f>
        <v>1.2259680921255678</v>
      </c>
      <c r="AF20" s="69">
        <f t="shared" si="33"/>
        <v>3.1258174496348614</v>
      </c>
      <c r="AH20" t="str">
        <f t="shared" si="34"/>
        <v>42 Secretarial and related occupations</v>
      </c>
      <c r="AI20" s="69">
        <v>0.49347871192909704</v>
      </c>
      <c r="AJ20" s="69">
        <v>0.42819597068695042</v>
      </c>
      <c r="AK20" s="69">
        <v>0.50317259637524414</v>
      </c>
      <c r="AL20" s="69">
        <v>0.7051551476377319</v>
      </c>
      <c r="AM20" s="69">
        <v>0.83105096392120092</v>
      </c>
      <c r="AN20" s="69"/>
      <c r="AO20" s="69">
        <f t="shared" si="35"/>
        <v>0.32787836754595678</v>
      </c>
      <c r="AP20" s="69">
        <f>'RD T1'!E135</f>
        <v>0.46336648557863019</v>
      </c>
      <c r="AQ20" s="69">
        <f t="shared" si="36"/>
        <v>0.79124485312458703</v>
      </c>
      <c r="AS20" t="str">
        <f t="shared" si="37"/>
        <v>42 Secretarial and related occupations</v>
      </c>
      <c r="AT20" s="69">
        <v>0.39508930156091626</v>
      </c>
      <c r="AU20" s="69">
        <v>0.33222765580382546</v>
      </c>
      <c r="AV20" s="69">
        <v>0.40386107434762991</v>
      </c>
      <c r="AW20" s="69">
        <v>0.51716137960598829</v>
      </c>
      <c r="AX20" s="69">
        <v>0.78434721900491655</v>
      </c>
      <c r="AY20" s="69"/>
      <c r="AZ20" s="69">
        <f t="shared" si="38"/>
        <v>0.38048614465728664</v>
      </c>
      <c r="BA20" s="69">
        <f>'RD T1'!E164</f>
        <v>0.31397389672786158</v>
      </c>
      <c r="BB20" s="69">
        <f t="shared" si="39"/>
        <v>0.69446004138514827</v>
      </c>
      <c r="BD20" t="str">
        <f t="shared" si="40"/>
        <v>42 Secretarial and related occupations</v>
      </c>
      <c r="BE20" s="69">
        <v>1.53827196499985</v>
      </c>
      <c r="BF20" s="69">
        <v>1.4865695525007279</v>
      </c>
      <c r="BG20" s="69">
        <v>1.3972486557039572</v>
      </c>
      <c r="BH20" s="69">
        <v>1.5791288518025508</v>
      </c>
      <c r="BI20" s="69">
        <v>0.59309950329906891</v>
      </c>
      <c r="BJ20" s="69"/>
      <c r="BK20" s="69">
        <f t="shared" si="41"/>
        <v>-0.80414915240488827</v>
      </c>
      <c r="BL20" s="69">
        <f>'RD T1'!E193</f>
        <v>0.51713492008877338</v>
      </c>
      <c r="BM20" s="69">
        <f t="shared" si="42"/>
        <v>-0.28701423231611489</v>
      </c>
      <c r="BO20" t="str">
        <f t="shared" si="43"/>
        <v>42 Secretarial and related occupations</v>
      </c>
      <c r="BP20" s="69">
        <v>2.1267732685503646</v>
      </c>
      <c r="BQ20" s="69">
        <v>1.8066979328647015</v>
      </c>
      <c r="BR20" s="69">
        <v>1.5518465063604399</v>
      </c>
      <c r="BS20" s="69">
        <v>1.2045160139188518</v>
      </c>
      <c r="BT20" s="69">
        <v>0.2746669011402223</v>
      </c>
      <c r="BU20" s="69"/>
      <c r="BV20" s="69">
        <f t="shared" si="44"/>
        <v>-1.2771796052202176</v>
      </c>
      <c r="BW20" s="69">
        <f>'RD T1'!E222</f>
        <v>0.44005578569119524</v>
      </c>
      <c r="BX20" s="69">
        <f t="shared" si="45"/>
        <v>-0.83712381952902226</v>
      </c>
      <c r="BZ20" t="str">
        <f t="shared" si="46"/>
        <v>42 Secretarial and related occupations</v>
      </c>
      <c r="CA20" s="69">
        <v>1.4167080996455248</v>
      </c>
      <c r="CB20" s="69">
        <v>1.5418692155011344</v>
      </c>
      <c r="CC20" s="69">
        <v>1.5019145964544605</v>
      </c>
      <c r="CD20" s="69">
        <v>0.864407300859378</v>
      </c>
      <c r="CE20" s="69">
        <v>0.27849440357238803</v>
      </c>
      <c r="CF20" s="69"/>
      <c r="CG20" s="69">
        <f t="shared" si="47"/>
        <v>-1.2234201928820725</v>
      </c>
      <c r="CH20" s="69">
        <f>'RD T1'!E251</f>
        <v>0.28456742780056982</v>
      </c>
      <c r="CI20" s="69">
        <f t="shared" si="48"/>
        <v>-0.93885276508150262</v>
      </c>
      <c r="CK20" t="str">
        <f t="shared" si="49"/>
        <v>42 Secretarial and related occupations</v>
      </c>
      <c r="CL20" s="69">
        <v>0.28159541750438999</v>
      </c>
      <c r="CM20" s="69">
        <v>0.26502330181313327</v>
      </c>
      <c r="CN20" s="69">
        <v>0.27927069047254538</v>
      </c>
      <c r="CO20" s="69">
        <v>0.30173374875147502</v>
      </c>
      <c r="CP20" s="69">
        <v>0.10164668675070858</v>
      </c>
      <c r="CQ20" s="69"/>
      <c r="CR20" s="69">
        <f t="shared" si="50"/>
        <v>-0.17762400372183679</v>
      </c>
      <c r="CS20" s="69">
        <f>'RD T1'!E280</f>
        <v>9.1637710268424363E-2</v>
      </c>
      <c r="CT20" s="69">
        <f t="shared" si="51"/>
        <v>-8.5986293453412424E-2</v>
      </c>
    </row>
    <row r="21" spans="1:98" x14ac:dyDescent="0.2">
      <c r="A21" s="10" t="str">
        <f>name!D17</f>
        <v>51 Skilled agricultural and related trades</v>
      </c>
      <c r="B21" s="69">
        <v>1.0343810619231507E-2</v>
      </c>
      <c r="C21" s="69">
        <v>1.920292365298747E-2</v>
      </c>
      <c r="D21" s="69">
        <v>1.6529291370944516E-2</v>
      </c>
      <c r="E21" s="69">
        <v>2.2103858140525737E-2</v>
      </c>
      <c r="F21" s="69">
        <v>3.8585279445328073E-2</v>
      </c>
      <c r="G21" s="11"/>
      <c r="H21" s="69">
        <f t="shared" si="26"/>
        <v>2.2055988074383557E-2</v>
      </c>
      <c r="I21" s="69">
        <f>'RD T1'!E49</f>
        <v>2.0307448585764921E-2</v>
      </c>
      <c r="J21" s="69">
        <f t="shared" si="27"/>
        <v>4.2363436660148482E-2</v>
      </c>
      <c r="L21" t="str">
        <f t="shared" si="28"/>
        <v>51 Skilled agricultural and related trades</v>
      </c>
      <c r="M21" s="69">
        <v>7.3050004183864023E-2</v>
      </c>
      <c r="N21" s="69">
        <v>8.0646160130223715E-2</v>
      </c>
      <c r="O21" s="69">
        <v>8.6488377085316717E-2</v>
      </c>
      <c r="P21" s="69">
        <v>0.11538112201304698</v>
      </c>
      <c r="Q21" s="69">
        <v>0.18895078311551705</v>
      </c>
      <c r="R21" s="11"/>
      <c r="S21" s="69">
        <f t="shared" si="29"/>
        <v>0.10246240603020033</v>
      </c>
      <c r="T21" s="69">
        <f>'RD T1'!E78</f>
        <v>7.0450082910058387E-2</v>
      </c>
      <c r="U21" s="69">
        <f t="shared" si="30"/>
        <v>0.17291248894025874</v>
      </c>
      <c r="W21" t="str">
        <f t="shared" si="31"/>
        <v>51 Skilled agricultural and related trades</v>
      </c>
      <c r="X21" s="69">
        <v>0.60022582749938724</v>
      </c>
      <c r="Y21" s="69">
        <v>0.57396759014957033</v>
      </c>
      <c r="Z21" s="69">
        <v>0.69143033640754925</v>
      </c>
      <c r="AA21" s="69">
        <v>0.84731645227037822</v>
      </c>
      <c r="AB21" s="69">
        <v>1.1748575638476908</v>
      </c>
      <c r="AC21" s="69"/>
      <c r="AD21" s="69">
        <f t="shared" si="32"/>
        <v>0.48342722744014155</v>
      </c>
      <c r="AE21" s="69">
        <f>'RD T1'!E107</f>
        <v>0.63451158538377028</v>
      </c>
      <c r="AF21" s="69">
        <f t="shared" si="33"/>
        <v>1.1179388128239118</v>
      </c>
      <c r="AH21" t="str">
        <f t="shared" si="34"/>
        <v>51 Skilled agricultural and related trades</v>
      </c>
      <c r="AI21" s="69">
        <v>0.28027395920873599</v>
      </c>
      <c r="AJ21" s="69">
        <v>0.29649836884501152</v>
      </c>
      <c r="AK21" s="69">
        <v>0.3061708245111972</v>
      </c>
      <c r="AL21" s="69">
        <v>0.38802176574346181</v>
      </c>
      <c r="AM21" s="69">
        <v>0.52870441626742748</v>
      </c>
      <c r="AN21" s="69"/>
      <c r="AO21" s="69">
        <f t="shared" si="35"/>
        <v>0.22253359175623028</v>
      </c>
      <c r="AP21" s="69">
        <f>'RD T1'!E136</f>
        <v>0.30273335375266003</v>
      </c>
      <c r="AQ21" s="69">
        <f t="shared" si="36"/>
        <v>0.5252669455088903</v>
      </c>
      <c r="AS21" t="str">
        <f t="shared" si="37"/>
        <v>51 Skilled agricultural and related trades</v>
      </c>
      <c r="AT21" s="69">
        <v>0.43847840011749389</v>
      </c>
      <c r="AU21" s="69">
        <v>0.44100233477179429</v>
      </c>
      <c r="AV21" s="69">
        <v>0.46073368394645087</v>
      </c>
      <c r="AW21" s="69">
        <v>0.54558711520314285</v>
      </c>
      <c r="AX21" s="69">
        <v>0.71269714438091336</v>
      </c>
      <c r="AY21" s="69"/>
      <c r="AZ21" s="69">
        <f t="shared" si="38"/>
        <v>0.25196346043446249</v>
      </c>
      <c r="BA21" s="69">
        <f>'RD T1'!E165</f>
        <v>0.37548718839619172</v>
      </c>
      <c r="BB21" s="69">
        <f t="shared" si="39"/>
        <v>0.62745064883065416</v>
      </c>
      <c r="BD21" t="str">
        <f t="shared" si="40"/>
        <v>51 Skilled agricultural and related trades</v>
      </c>
      <c r="BE21" s="69">
        <v>0.90857948355315232</v>
      </c>
      <c r="BF21" s="69">
        <v>0.87295800792037814</v>
      </c>
      <c r="BG21" s="69">
        <v>0.88091444168991495</v>
      </c>
      <c r="BH21" s="69">
        <v>0.87658187204971449</v>
      </c>
      <c r="BI21" s="69">
        <v>0.93780631574854778</v>
      </c>
      <c r="BJ21" s="69"/>
      <c r="BK21" s="69">
        <f t="shared" si="41"/>
        <v>5.689187405863283E-2</v>
      </c>
      <c r="BL21" s="69">
        <f>'RD T1'!E194</f>
        <v>0.42131540796122013</v>
      </c>
      <c r="BM21" s="69">
        <f t="shared" si="42"/>
        <v>0.47820728201985296</v>
      </c>
      <c r="BO21" t="str">
        <f t="shared" si="43"/>
        <v>51 Skilled agricultural and related trades</v>
      </c>
      <c r="BP21" s="69">
        <v>1.2690282952840461</v>
      </c>
      <c r="BQ21" s="69">
        <v>1.1195064403459816</v>
      </c>
      <c r="BR21" s="69">
        <v>1.1657215134336276</v>
      </c>
      <c r="BS21" s="69">
        <v>1.0738294189038604</v>
      </c>
      <c r="BT21" s="69">
        <v>1.0304893404023729</v>
      </c>
      <c r="BU21" s="69"/>
      <c r="BV21" s="69">
        <f t="shared" si="44"/>
        <v>-0.13523217303125468</v>
      </c>
      <c r="BW21" s="69">
        <f>'RD T1'!E223</f>
        <v>0.57335372882550506</v>
      </c>
      <c r="BX21" s="69">
        <f t="shared" si="45"/>
        <v>0.43812155579425038</v>
      </c>
      <c r="BZ21" t="str">
        <f t="shared" si="46"/>
        <v>51 Skilled agricultural and related trades</v>
      </c>
      <c r="CA21" s="69">
        <v>0.98794244668859288</v>
      </c>
      <c r="CB21" s="69">
        <v>1.0934767714195319</v>
      </c>
      <c r="CC21" s="69">
        <v>1.0256492267773925</v>
      </c>
      <c r="CD21" s="69">
        <v>0.96245445663858364</v>
      </c>
      <c r="CE21" s="69">
        <v>1.0201146614477166</v>
      </c>
      <c r="CF21" s="69"/>
      <c r="CG21" s="69">
        <f t="shared" si="47"/>
        <v>-5.534565329675889E-3</v>
      </c>
      <c r="CH21" s="69">
        <f>'RD T1'!E252</f>
        <v>0.39922591901370874</v>
      </c>
      <c r="CI21" s="69">
        <f t="shared" si="48"/>
        <v>0.39369135368403285</v>
      </c>
      <c r="CK21" t="str">
        <f t="shared" si="49"/>
        <v>51 Skilled agricultural and related trades</v>
      </c>
      <c r="CL21" s="69">
        <v>0.44410538641761421</v>
      </c>
      <c r="CM21" s="69">
        <v>0.46944703510470304</v>
      </c>
      <c r="CN21" s="69">
        <v>0.75188713226433224</v>
      </c>
      <c r="CO21" s="69">
        <v>0.58326164850272555</v>
      </c>
      <c r="CP21" s="69">
        <v>0.23420729665058954</v>
      </c>
      <c r="CQ21" s="69"/>
      <c r="CR21" s="69">
        <f t="shared" si="50"/>
        <v>-0.51767983561374264</v>
      </c>
      <c r="CS21" s="69">
        <f>'RD T1'!E281</f>
        <v>0.17317045933695344</v>
      </c>
      <c r="CT21" s="69">
        <f t="shared" si="51"/>
        <v>-0.34450937627678924</v>
      </c>
    </row>
    <row r="22" spans="1:98" x14ac:dyDescent="0.2">
      <c r="A22" s="10" t="str">
        <f>name!D18</f>
        <v>52 Skilled metal, electrical and electronic trades</v>
      </c>
      <c r="B22" s="69">
        <v>1.1255265478211575E-2</v>
      </c>
      <c r="C22" s="69">
        <v>1.4227985817168215E-2</v>
      </c>
      <c r="D22" s="69">
        <v>1.3719425898227682E-2</v>
      </c>
      <c r="E22" s="69">
        <v>1.9661396235510085E-2</v>
      </c>
      <c r="F22" s="69">
        <v>3.0595276089165652E-2</v>
      </c>
      <c r="G22" s="11"/>
      <c r="H22" s="69">
        <f t="shared" si="26"/>
        <v>1.6875850190937972E-2</v>
      </c>
      <c r="I22" s="69">
        <f>'RD T1'!E50</f>
        <v>9.0456758687296988E-3</v>
      </c>
      <c r="J22" s="69">
        <f t="shared" si="27"/>
        <v>2.592152605966767E-2</v>
      </c>
      <c r="L22" t="str">
        <f t="shared" si="28"/>
        <v>52 Skilled metal, electrical and electronic trades</v>
      </c>
      <c r="M22" s="69">
        <v>0.28442736649553257</v>
      </c>
      <c r="N22" s="69">
        <v>0.35283260579449238</v>
      </c>
      <c r="O22" s="69">
        <v>0.28291190169169111</v>
      </c>
      <c r="P22" s="69">
        <v>0.50943950951430284</v>
      </c>
      <c r="Q22" s="69">
        <v>0.97903169575952753</v>
      </c>
      <c r="R22" s="11"/>
      <c r="S22" s="69">
        <f t="shared" si="29"/>
        <v>0.69611979406783642</v>
      </c>
      <c r="T22" s="69">
        <f>'RD T1'!E79</f>
        <v>0.31993750382747621</v>
      </c>
      <c r="U22" s="69">
        <f t="shared" si="30"/>
        <v>1.0160572978953126</v>
      </c>
      <c r="W22" t="str">
        <f t="shared" si="31"/>
        <v>52 Skilled metal, electrical and electronic trades</v>
      </c>
      <c r="X22" s="69">
        <v>0.81022704175278792</v>
      </c>
      <c r="Y22" s="69">
        <v>0.83346704131510529</v>
      </c>
      <c r="Z22" s="69">
        <v>0.70254328685436995</v>
      </c>
      <c r="AA22" s="69">
        <v>0.96011247137227884</v>
      </c>
      <c r="AB22" s="69">
        <v>1.2614191157477281</v>
      </c>
      <c r="AC22" s="69"/>
      <c r="AD22" s="69">
        <f t="shared" si="32"/>
        <v>0.55887582889335818</v>
      </c>
      <c r="AE22" s="69">
        <f>'RD T1'!E108</f>
        <v>0.54361096640275031</v>
      </c>
      <c r="AF22" s="69">
        <f t="shared" si="33"/>
        <v>1.1024867952961084</v>
      </c>
      <c r="AH22" t="str">
        <f t="shared" si="34"/>
        <v>52 Skilled metal, electrical and electronic trades</v>
      </c>
      <c r="AI22" s="69">
        <v>0.2935847121219789</v>
      </c>
      <c r="AJ22" s="69">
        <v>0.28035168797851934</v>
      </c>
      <c r="AK22" s="69">
        <v>0.25060087881506199</v>
      </c>
      <c r="AL22" s="69">
        <v>0.3007183477775987</v>
      </c>
      <c r="AM22" s="69">
        <v>0.36464521660072929</v>
      </c>
      <c r="AN22" s="69"/>
      <c r="AO22" s="69">
        <f t="shared" si="35"/>
        <v>0.1140443377856673</v>
      </c>
      <c r="AP22" s="69">
        <f>'RD T1'!E137</f>
        <v>0.15048978839647137</v>
      </c>
      <c r="AQ22" s="69">
        <f t="shared" si="36"/>
        <v>0.26453412618213867</v>
      </c>
      <c r="AS22" t="str">
        <f t="shared" si="37"/>
        <v>52 Skilled metal, electrical and electronic trades</v>
      </c>
      <c r="AT22" s="69">
        <v>1.1707077958030099</v>
      </c>
      <c r="AU22" s="69">
        <v>1.1466673626876922</v>
      </c>
      <c r="AV22" s="69">
        <v>1.014086630424289</v>
      </c>
      <c r="AW22" s="69">
        <v>1.1807550866885703</v>
      </c>
      <c r="AX22" s="69">
        <v>1.39557747972886</v>
      </c>
      <c r="AY22" s="69"/>
      <c r="AZ22" s="69">
        <f t="shared" si="38"/>
        <v>0.381490849304571</v>
      </c>
      <c r="BA22" s="69">
        <f>'RD T1'!E166</f>
        <v>0.58167840720957431</v>
      </c>
      <c r="BB22" s="69">
        <f t="shared" si="39"/>
        <v>0.96316925651414531</v>
      </c>
      <c r="BD22" t="str">
        <f t="shared" si="40"/>
        <v>52 Skilled metal, electrical and electronic trades</v>
      </c>
      <c r="BE22" s="69">
        <v>7.0944829232075035</v>
      </c>
      <c r="BF22" s="69">
        <v>7.0881153034001594</v>
      </c>
      <c r="BG22" s="69">
        <v>6.2669507259229027</v>
      </c>
      <c r="BH22" s="69">
        <v>6.2599698501068204</v>
      </c>
      <c r="BI22" s="69">
        <v>6.2020901996223223</v>
      </c>
      <c r="BJ22" s="69"/>
      <c r="BK22" s="69">
        <f t="shared" si="41"/>
        <v>-6.4860526300580368E-2</v>
      </c>
      <c r="BL22" s="69">
        <f>'RD T1'!E195</f>
        <v>2.1151011124822241</v>
      </c>
      <c r="BM22" s="69">
        <f t="shared" si="42"/>
        <v>2.0502405861816437</v>
      </c>
      <c r="BO22" t="str">
        <f t="shared" si="43"/>
        <v>52 Skilled metal, electrical and electronic trades</v>
      </c>
      <c r="BP22" s="69">
        <v>3.8807381122126507</v>
      </c>
      <c r="BQ22" s="69">
        <v>3.4062124630848531</v>
      </c>
      <c r="BR22" s="69">
        <v>3.2992327750031492</v>
      </c>
      <c r="BS22" s="69">
        <v>2.7791405122607014</v>
      </c>
      <c r="BT22" s="69">
        <v>2.0273032403385272</v>
      </c>
      <c r="BU22" s="69"/>
      <c r="BV22" s="69">
        <f t="shared" si="44"/>
        <v>-1.271929534664622</v>
      </c>
      <c r="BW22" s="69">
        <f>'RD T1'!E224</f>
        <v>1.0215070586974684</v>
      </c>
      <c r="BX22" s="69">
        <f t="shared" si="45"/>
        <v>-0.25042247596715361</v>
      </c>
      <c r="BZ22" t="str">
        <f t="shared" si="46"/>
        <v>52 Skilled metal, electrical and electronic trades</v>
      </c>
      <c r="CA22" s="69">
        <v>1.840926088419262</v>
      </c>
      <c r="CB22" s="69">
        <v>2.1039617422832846</v>
      </c>
      <c r="CC22" s="69">
        <v>1.6488053167064827</v>
      </c>
      <c r="CD22" s="69">
        <v>1.5003889835201529</v>
      </c>
      <c r="CE22" s="69">
        <v>0.83400964803276545</v>
      </c>
      <c r="CF22" s="69"/>
      <c r="CG22" s="69">
        <f t="shared" si="47"/>
        <v>-0.81479566867371722</v>
      </c>
      <c r="CH22" s="69">
        <f>'RD T1'!E253</f>
        <v>0.44534708738149581</v>
      </c>
      <c r="CI22" s="69">
        <f t="shared" si="48"/>
        <v>-0.36944858129222141</v>
      </c>
      <c r="CK22" t="str">
        <f t="shared" si="49"/>
        <v>52 Skilled metal, electrical and electronic trades</v>
      </c>
      <c r="CL22" s="69">
        <v>0.43331647273713908</v>
      </c>
      <c r="CM22" s="69">
        <v>0.47540509404920683</v>
      </c>
      <c r="CN22" s="69">
        <v>0.58114150401227571</v>
      </c>
      <c r="CO22" s="69">
        <v>0.40388642340059339</v>
      </c>
      <c r="CP22" s="69">
        <v>0.19273538053901831</v>
      </c>
      <c r="CQ22" s="69"/>
      <c r="CR22" s="69">
        <f t="shared" si="50"/>
        <v>-0.38840612347325743</v>
      </c>
      <c r="CS22" s="69">
        <f>'RD T1'!E282</f>
        <v>0.11415727687069986</v>
      </c>
      <c r="CT22" s="69">
        <f t="shared" si="51"/>
        <v>-0.27424884660255755</v>
      </c>
    </row>
    <row r="23" spans="1:98" x14ac:dyDescent="0.2">
      <c r="A23" s="10" t="str">
        <f>name!D19</f>
        <v>53 Skilled construction and building trades</v>
      </c>
      <c r="B23" s="69">
        <v>8.152498119123705E-3</v>
      </c>
      <c r="C23" s="69">
        <v>6.4880557170471868E-3</v>
      </c>
      <c r="D23" s="69">
        <v>4.2393508371779244E-3</v>
      </c>
      <c r="E23" s="69">
        <v>9.1147759807033747E-3</v>
      </c>
      <c r="F23" s="69">
        <v>1.1683836055671271E-2</v>
      </c>
      <c r="G23" s="11"/>
      <c r="H23" s="69">
        <f t="shared" si="26"/>
        <v>7.4444852184933465E-3</v>
      </c>
      <c r="I23" s="69">
        <f>'RD T1'!E51</f>
        <v>4.0096435403118693E-3</v>
      </c>
      <c r="J23" s="69">
        <f t="shared" si="27"/>
        <v>1.1454128758805216E-2</v>
      </c>
      <c r="L23" t="str">
        <f t="shared" si="28"/>
        <v>53 Skilled construction and building trades</v>
      </c>
      <c r="M23" s="69">
        <v>0.12111140545406975</v>
      </c>
      <c r="N23" s="69">
        <v>0.14701715051483297</v>
      </c>
      <c r="O23" s="69">
        <v>0.10681502790748609</v>
      </c>
      <c r="P23" s="69">
        <v>0.17886882728591827</v>
      </c>
      <c r="Q23" s="69">
        <v>0.25712021793509349</v>
      </c>
      <c r="R23" s="11"/>
      <c r="S23" s="69">
        <f t="shared" si="29"/>
        <v>0.15030519002760739</v>
      </c>
      <c r="T23" s="69">
        <f>'RD T1'!E80</f>
        <v>9.262869679151492E-2</v>
      </c>
      <c r="U23" s="69">
        <f t="shared" si="30"/>
        <v>0.24293388681912231</v>
      </c>
      <c r="W23" t="str">
        <f t="shared" si="31"/>
        <v>53 Skilled construction and building trades</v>
      </c>
      <c r="X23" s="69">
        <v>0.51897816583567713</v>
      </c>
      <c r="Y23" s="69">
        <v>0.48147921687140677</v>
      </c>
      <c r="Z23" s="69">
        <v>0.39531935266799378</v>
      </c>
      <c r="AA23" s="69">
        <v>0.54880233558465408</v>
      </c>
      <c r="AB23" s="69">
        <v>0.6446384749262436</v>
      </c>
      <c r="AC23" s="69"/>
      <c r="AD23" s="69">
        <f t="shared" si="32"/>
        <v>0.24931912225824981</v>
      </c>
      <c r="AE23" s="69">
        <f>'RD T1'!E109</f>
        <v>0.29672935859601046</v>
      </c>
      <c r="AF23" s="69">
        <f t="shared" si="33"/>
        <v>0.54604848085426028</v>
      </c>
      <c r="AH23" t="str">
        <f t="shared" si="34"/>
        <v>53 Skilled construction and building trades</v>
      </c>
      <c r="AI23" s="69">
        <v>0.28365159872050943</v>
      </c>
      <c r="AJ23" s="69">
        <v>0.32633252796707024</v>
      </c>
      <c r="AK23" s="69">
        <v>0.25578619634265493</v>
      </c>
      <c r="AL23" s="69">
        <v>0.35679340991351688</v>
      </c>
      <c r="AM23" s="69">
        <v>0.4298205660952788</v>
      </c>
      <c r="AN23" s="69"/>
      <c r="AO23" s="69">
        <f t="shared" si="35"/>
        <v>0.17403436975262387</v>
      </c>
      <c r="AP23" s="69">
        <f>'RD T1'!E138</f>
        <v>0.21363394688234241</v>
      </c>
      <c r="AQ23" s="69">
        <f t="shared" si="36"/>
        <v>0.38766831663496626</v>
      </c>
      <c r="AS23" t="str">
        <f t="shared" si="37"/>
        <v>53 Skilled construction and building trades</v>
      </c>
      <c r="AT23" s="69">
        <v>0.43732520412507803</v>
      </c>
      <c r="AU23" s="69">
        <v>0.45347134966623581</v>
      </c>
      <c r="AV23" s="69">
        <v>0.3732556104744259</v>
      </c>
      <c r="AW23" s="69">
        <v>0.53207319371508455</v>
      </c>
      <c r="AX23" s="69">
        <v>0.62055597321500922</v>
      </c>
      <c r="AY23" s="69"/>
      <c r="AZ23" s="69">
        <f t="shared" si="38"/>
        <v>0.24730036274058331</v>
      </c>
      <c r="BA23" s="69">
        <f>'RD T1'!E167</f>
        <v>0.31425598632992696</v>
      </c>
      <c r="BB23" s="69">
        <f t="shared" si="39"/>
        <v>0.56155634907051022</v>
      </c>
      <c r="BD23" t="str">
        <f t="shared" si="40"/>
        <v>53 Skilled construction and building trades</v>
      </c>
      <c r="BE23" s="69">
        <v>5.1163366451101391</v>
      </c>
      <c r="BF23" s="69">
        <v>5.3195874497649438</v>
      </c>
      <c r="BG23" s="69">
        <v>4.11016761178489</v>
      </c>
      <c r="BH23" s="69">
        <v>4.4370379053489106</v>
      </c>
      <c r="BI23" s="69">
        <v>4.2466164947676779</v>
      </c>
      <c r="BJ23" s="69"/>
      <c r="BK23" s="69">
        <f t="shared" si="41"/>
        <v>0.1364488829827879</v>
      </c>
      <c r="BL23" s="69">
        <f>'RD T1'!E196</f>
        <v>1.6145745576428827</v>
      </c>
      <c r="BM23" s="69">
        <f t="shared" si="42"/>
        <v>1.7510234406256706</v>
      </c>
      <c r="BO23" t="str">
        <f t="shared" si="43"/>
        <v>53 Skilled construction and building trades</v>
      </c>
      <c r="BP23" s="69">
        <v>4.0071970632997118</v>
      </c>
      <c r="BQ23" s="69">
        <v>4.1455584473233804</v>
      </c>
      <c r="BR23" s="69">
        <v>3.6105692493861117</v>
      </c>
      <c r="BS23" s="69">
        <v>3.7750469933285742</v>
      </c>
      <c r="BT23" s="69">
        <v>3.5428327092924925</v>
      </c>
      <c r="BU23" s="69"/>
      <c r="BV23" s="69">
        <f t="shared" si="44"/>
        <v>-6.773654009361918E-2</v>
      </c>
      <c r="BW23" s="69">
        <f>'RD T1'!E225</f>
        <v>1.7781262871622345</v>
      </c>
      <c r="BX23" s="69">
        <f t="shared" si="45"/>
        <v>1.7103897470686154</v>
      </c>
      <c r="BZ23" t="str">
        <f t="shared" si="46"/>
        <v>53 Skilled construction and building trades</v>
      </c>
      <c r="CA23" s="69">
        <v>1.9414268228392706</v>
      </c>
      <c r="CB23" s="69">
        <v>2.5429019556420771</v>
      </c>
      <c r="CC23" s="69">
        <v>1.7967831995782242</v>
      </c>
      <c r="CD23" s="69">
        <v>1.9049060005793454</v>
      </c>
      <c r="CE23" s="69">
        <v>1.9227968669066506</v>
      </c>
      <c r="CF23" s="69"/>
      <c r="CG23" s="69">
        <f t="shared" si="47"/>
        <v>0.12601366732842645</v>
      </c>
      <c r="CH23" s="69">
        <f>'RD T1'!E254</f>
        <v>0.70002998905328684</v>
      </c>
      <c r="CI23" s="69">
        <f t="shared" si="48"/>
        <v>0.82604365638171329</v>
      </c>
      <c r="CK23" t="str">
        <f t="shared" si="49"/>
        <v>53 Skilled construction and building trades</v>
      </c>
      <c r="CL23" s="69">
        <v>0.64512263967896355</v>
      </c>
      <c r="CM23" s="69">
        <v>0.74694264259541843</v>
      </c>
      <c r="CN23" s="69">
        <v>0.8485301457057236</v>
      </c>
      <c r="CO23" s="69">
        <v>0.53522267130752621</v>
      </c>
      <c r="CP23" s="69">
        <v>0.2021201332443481</v>
      </c>
      <c r="CQ23" s="69"/>
      <c r="CR23" s="69">
        <f t="shared" si="50"/>
        <v>-0.64641001246137553</v>
      </c>
      <c r="CS23" s="69">
        <f>'RD T1'!E283</f>
        <v>0.1405226685354842</v>
      </c>
      <c r="CT23" s="69">
        <f t="shared" si="51"/>
        <v>-0.5058873439258913</v>
      </c>
    </row>
    <row r="24" spans="1:98" x14ac:dyDescent="0.2">
      <c r="A24" s="10" t="str">
        <f>name!D20</f>
        <v>54 Textiles, printing and other skilled trades</v>
      </c>
      <c r="B24" s="69">
        <v>2.8365446832772832E-2</v>
      </c>
      <c r="C24" s="69">
        <v>3.4244844952592765E-2</v>
      </c>
      <c r="D24" s="69">
        <v>2.9410265888297486E-2</v>
      </c>
      <c r="E24" s="69">
        <v>4.5030218431106023E-2</v>
      </c>
      <c r="F24" s="69">
        <v>7.3198763214286311E-2</v>
      </c>
      <c r="G24" s="11"/>
      <c r="H24" s="69">
        <f t="shared" si="26"/>
        <v>4.3788497325988829E-2</v>
      </c>
      <c r="I24" s="69">
        <f>'RD T1'!E52</f>
        <v>2.5795038990826129E-2</v>
      </c>
      <c r="J24" s="69">
        <f t="shared" si="27"/>
        <v>6.9583536316814965E-2</v>
      </c>
      <c r="L24" t="str">
        <f t="shared" si="28"/>
        <v>54 Textiles, printing and other skilled trades</v>
      </c>
      <c r="M24" s="69">
        <v>0.20501710142505694</v>
      </c>
      <c r="N24" s="69">
        <v>0.28810932750554424</v>
      </c>
      <c r="O24" s="69">
        <v>0.29142040339543696</v>
      </c>
      <c r="P24" s="69">
        <v>0.43030372636734104</v>
      </c>
      <c r="Q24" s="69">
        <v>0.68419922855463666</v>
      </c>
      <c r="R24" s="11"/>
      <c r="S24" s="69">
        <f t="shared" si="29"/>
        <v>0.39277882515919971</v>
      </c>
      <c r="T24" s="69">
        <f>'RD T1'!E81</f>
        <v>0.28544094885284121</v>
      </c>
      <c r="U24" s="69">
        <f t="shared" si="30"/>
        <v>0.67821977401204092</v>
      </c>
      <c r="W24" t="str">
        <f t="shared" si="31"/>
        <v>54 Textiles, printing and other skilled trades</v>
      </c>
      <c r="X24" s="69">
        <v>0.59951359817139427</v>
      </c>
      <c r="Y24" s="69">
        <v>0.58574406605984697</v>
      </c>
      <c r="Z24" s="69">
        <v>0.60011037517823929</v>
      </c>
      <c r="AA24" s="69">
        <v>0.76250290930014564</v>
      </c>
      <c r="AB24" s="69">
        <v>0.85789874776284181</v>
      </c>
      <c r="AC24" s="69"/>
      <c r="AD24" s="69">
        <f t="shared" si="32"/>
        <v>0.25778837258460252</v>
      </c>
      <c r="AE24" s="69">
        <f>'RD T1'!E110</f>
        <v>0.45778518404898405</v>
      </c>
      <c r="AF24" s="69">
        <f t="shared" si="33"/>
        <v>0.71557355663358657</v>
      </c>
      <c r="AH24" t="str">
        <f t="shared" si="34"/>
        <v>54 Textiles, printing and other skilled trades</v>
      </c>
      <c r="AI24" s="69">
        <v>0.25740648998533672</v>
      </c>
      <c r="AJ24" s="69">
        <v>0.22472483322594744</v>
      </c>
      <c r="AK24" s="69">
        <v>0.26448980092806357</v>
      </c>
      <c r="AL24" s="69">
        <v>0.3101180602415799</v>
      </c>
      <c r="AM24" s="69">
        <v>0.39065646324469855</v>
      </c>
      <c r="AN24" s="69"/>
      <c r="AO24" s="69">
        <f t="shared" si="35"/>
        <v>0.12616666231663498</v>
      </c>
      <c r="AP24" s="69">
        <f>'RD T1'!E139</f>
        <v>0.2069680932294142</v>
      </c>
      <c r="AQ24" s="69">
        <f t="shared" si="36"/>
        <v>0.33313475554604921</v>
      </c>
      <c r="AS24" t="str">
        <f t="shared" si="37"/>
        <v>54 Textiles, printing and other skilled trades</v>
      </c>
      <c r="AT24" s="69">
        <v>0.28268438822426523</v>
      </c>
      <c r="AU24" s="69">
        <v>0.2549741166529001</v>
      </c>
      <c r="AV24" s="69">
        <v>0.27874887459220382</v>
      </c>
      <c r="AW24" s="69">
        <v>0.34820341537403754</v>
      </c>
      <c r="AX24" s="69">
        <v>0.33205850188911451</v>
      </c>
      <c r="AY24" s="69"/>
      <c r="AZ24" s="69">
        <f t="shared" si="38"/>
        <v>5.3309627296910689E-2</v>
      </c>
      <c r="BA24" s="69">
        <f>'RD T1'!E168</f>
        <v>0.20387230458110583</v>
      </c>
      <c r="BB24" s="69">
        <f t="shared" si="39"/>
        <v>0.25718193187801652</v>
      </c>
      <c r="BD24" t="str">
        <f t="shared" si="40"/>
        <v>54 Textiles, printing and other skilled trades</v>
      </c>
      <c r="BE24" s="69">
        <v>1.9636791074893267</v>
      </c>
      <c r="BF24" s="69">
        <v>1.9130694252422484</v>
      </c>
      <c r="BG24" s="69">
        <v>1.6816275912970331</v>
      </c>
      <c r="BH24" s="69">
        <v>1.851027419467147</v>
      </c>
      <c r="BI24" s="69">
        <v>1.8306766606515241</v>
      </c>
      <c r="BJ24" s="69"/>
      <c r="BK24" s="69">
        <f t="shared" si="41"/>
        <v>0.14904906935449103</v>
      </c>
      <c r="BL24" s="69">
        <f>'RD T1'!E197</f>
        <v>0.71809446058968163</v>
      </c>
      <c r="BM24" s="69">
        <f t="shared" si="42"/>
        <v>0.86714352994417265</v>
      </c>
      <c r="BO24" t="str">
        <f t="shared" si="43"/>
        <v>54 Textiles, printing and other skilled trades</v>
      </c>
      <c r="BP24" s="69">
        <v>2.0452711115902567</v>
      </c>
      <c r="BQ24" s="69">
        <v>1.6985077873429872</v>
      </c>
      <c r="BR24" s="69">
        <v>1.6968756430415608</v>
      </c>
      <c r="BS24" s="69">
        <v>1.504844719282233</v>
      </c>
      <c r="BT24" s="69">
        <v>1.2314520183108275</v>
      </c>
      <c r="BU24" s="69"/>
      <c r="BV24" s="69">
        <f t="shared" si="44"/>
        <v>-0.46542362473073329</v>
      </c>
      <c r="BW24" s="69">
        <f>'RD T1'!E226</f>
        <v>0.58588177201961722</v>
      </c>
      <c r="BX24" s="69">
        <f t="shared" si="45"/>
        <v>0.12045814728888393</v>
      </c>
      <c r="BZ24" t="str">
        <f t="shared" si="46"/>
        <v>54 Textiles, printing and other skilled trades</v>
      </c>
      <c r="CA24" s="69">
        <v>1.3983355045122461</v>
      </c>
      <c r="CB24" s="69">
        <v>1.523641430477245</v>
      </c>
      <c r="CC24" s="69">
        <v>1.4078929279603924</v>
      </c>
      <c r="CD24" s="69">
        <v>1.3370729261989995</v>
      </c>
      <c r="CE24" s="69">
        <v>0.97286529921964959</v>
      </c>
      <c r="CF24" s="69"/>
      <c r="CG24" s="69">
        <f t="shared" si="47"/>
        <v>-0.43502762874074286</v>
      </c>
      <c r="CH24" s="69">
        <f>'RD T1'!E255</f>
        <v>0.42846477418294054</v>
      </c>
      <c r="CI24" s="69">
        <f t="shared" si="48"/>
        <v>-6.5628545578023112E-3</v>
      </c>
      <c r="CK24" t="str">
        <f t="shared" si="49"/>
        <v>54 Textiles, printing and other skilled trades</v>
      </c>
      <c r="CL24" s="69">
        <v>0.44147788574766794</v>
      </c>
      <c r="CM24" s="69">
        <v>0.3910147369233351</v>
      </c>
      <c r="CN24" s="69">
        <v>0.48508813391883776</v>
      </c>
      <c r="CO24" s="69">
        <v>0.27870021423341296</v>
      </c>
      <c r="CP24" s="69">
        <v>0.16139393464373863</v>
      </c>
      <c r="CQ24" s="69"/>
      <c r="CR24" s="69">
        <f t="shared" si="50"/>
        <v>-0.32369419927509913</v>
      </c>
      <c r="CS24" s="69">
        <f>'RD T1'!E284</f>
        <v>8.5303672944927883E-2</v>
      </c>
      <c r="CT24" s="69">
        <f t="shared" si="51"/>
        <v>-0.23839052633017124</v>
      </c>
    </row>
    <row r="25" spans="1:98" x14ac:dyDescent="0.2">
      <c r="A25" s="10" t="str">
        <f>name!D21</f>
        <v>61 Caring personal service occupations</v>
      </c>
      <c r="B25" s="69">
        <v>1.4698817688579561E-2</v>
      </c>
      <c r="C25" s="69">
        <v>1.7610278954300486E-2</v>
      </c>
      <c r="D25" s="69">
        <v>1.6853848107996297E-2</v>
      </c>
      <c r="E25" s="69">
        <v>2.4445274925324428E-2</v>
      </c>
      <c r="F25" s="69">
        <v>4.1542377986121468E-2</v>
      </c>
      <c r="G25" s="11"/>
      <c r="H25" s="69">
        <f t="shared" si="26"/>
        <v>2.4688529878125171E-2</v>
      </c>
      <c r="I25" s="69">
        <f>'RD T1'!E53</f>
        <v>1.6431449324520234E-2</v>
      </c>
      <c r="J25" s="69">
        <f t="shared" si="27"/>
        <v>4.1119979202645401E-2</v>
      </c>
      <c r="L25" t="str">
        <f t="shared" si="28"/>
        <v>61 Caring personal service occupations</v>
      </c>
      <c r="M25" s="69">
        <v>0.8406474704867738</v>
      </c>
      <c r="N25" s="69">
        <v>1.0427521912326401</v>
      </c>
      <c r="O25" s="69">
        <v>1.0733590947040526</v>
      </c>
      <c r="P25" s="69">
        <v>1.5179191940086711</v>
      </c>
      <c r="Q25" s="69">
        <v>2.5196512587962467</v>
      </c>
      <c r="R25" s="11"/>
      <c r="S25" s="69">
        <f t="shared" si="29"/>
        <v>1.4462921640921942</v>
      </c>
      <c r="T25" s="69">
        <f>'RD T1'!E82</f>
        <v>1.0876643116406401</v>
      </c>
      <c r="U25" s="69">
        <f t="shared" si="30"/>
        <v>2.5339564757328343</v>
      </c>
      <c r="W25" t="str">
        <f t="shared" si="31"/>
        <v>61 Caring personal service occupations</v>
      </c>
      <c r="X25" s="69">
        <v>2.8881229618506268</v>
      </c>
      <c r="Y25" s="69">
        <v>2.8984397132121047</v>
      </c>
      <c r="Z25" s="69">
        <v>3.1390111527975932</v>
      </c>
      <c r="AA25" s="69">
        <v>3.8131775719594345</v>
      </c>
      <c r="AB25" s="69">
        <v>4.6298391474724223</v>
      </c>
      <c r="AC25" s="69"/>
      <c r="AD25" s="69">
        <f t="shared" si="32"/>
        <v>1.4908279946748291</v>
      </c>
      <c r="AE25" s="69">
        <f>'RD T1'!E111</f>
        <v>2.7363311379450539</v>
      </c>
      <c r="AF25" s="69">
        <f t="shared" si="33"/>
        <v>4.2271591326198834</v>
      </c>
      <c r="AH25" t="str">
        <f t="shared" si="34"/>
        <v>61 Caring personal service occupations</v>
      </c>
      <c r="AI25" s="69">
        <v>2.6649747198227081</v>
      </c>
      <c r="AJ25" s="69">
        <v>2.3449831251330235</v>
      </c>
      <c r="AK25" s="69">
        <v>2.525566314151932</v>
      </c>
      <c r="AL25" s="69">
        <v>2.7538097125218561</v>
      </c>
      <c r="AM25" s="69">
        <v>2.9106546970419607</v>
      </c>
      <c r="AN25" s="69"/>
      <c r="AO25" s="69">
        <f t="shared" si="35"/>
        <v>0.38508838289002867</v>
      </c>
      <c r="AP25" s="69">
        <f>'RD T1'!E140</f>
        <v>1.7027818368272374</v>
      </c>
      <c r="AQ25" s="69">
        <f t="shared" si="36"/>
        <v>2.0878702197172663</v>
      </c>
      <c r="AS25" t="str">
        <f t="shared" si="37"/>
        <v>61 Caring personal service occupations</v>
      </c>
      <c r="AT25" s="69">
        <v>1.422577145325836</v>
      </c>
      <c r="AU25" s="69">
        <v>1.369292497712701</v>
      </c>
      <c r="AV25" s="69">
        <v>1.537107690345016</v>
      </c>
      <c r="AW25" s="69">
        <v>1.7262005912120597</v>
      </c>
      <c r="AX25" s="69">
        <v>1.9314709725532988</v>
      </c>
      <c r="AY25" s="69"/>
      <c r="AZ25" s="69">
        <f t="shared" si="38"/>
        <v>0.39436328220828276</v>
      </c>
      <c r="BA25" s="69">
        <f>'RD T1'!E169</f>
        <v>1.1271313109103007</v>
      </c>
      <c r="BB25" s="69">
        <f t="shared" si="39"/>
        <v>1.5214945931185835</v>
      </c>
      <c r="BD25" t="str">
        <f t="shared" si="40"/>
        <v>61 Caring personal service occupations</v>
      </c>
      <c r="BE25" s="69">
        <v>8.5672694935095155</v>
      </c>
      <c r="BF25" s="69">
        <v>10.196366587990935</v>
      </c>
      <c r="BG25" s="69">
        <v>9.6412795097184496</v>
      </c>
      <c r="BH25" s="69">
        <v>11.047603624761372</v>
      </c>
      <c r="BI25" s="69">
        <v>13.076405505824319</v>
      </c>
      <c r="BJ25" s="69"/>
      <c r="BK25" s="69">
        <f t="shared" si="41"/>
        <v>3.4351259961058691</v>
      </c>
      <c r="BL25" s="69">
        <f>'RD T1'!E198</f>
        <v>6.2251235733977204</v>
      </c>
      <c r="BM25" s="69">
        <f t="shared" si="42"/>
        <v>9.6602495695035895</v>
      </c>
      <c r="BO25" t="str">
        <f t="shared" si="43"/>
        <v>61 Caring personal service occupations</v>
      </c>
      <c r="BP25" s="69">
        <v>7.231992994993111</v>
      </c>
      <c r="BQ25" s="69">
        <v>7.0771052388449576</v>
      </c>
      <c r="BR25" s="69">
        <v>5.9873320988665055</v>
      </c>
      <c r="BS25" s="69">
        <v>5.6836891636879878</v>
      </c>
      <c r="BT25" s="69">
        <v>4.2253085206078316</v>
      </c>
      <c r="BU25" s="69"/>
      <c r="BV25" s="69">
        <f t="shared" si="44"/>
        <v>-1.762023578258674</v>
      </c>
      <c r="BW25" s="69">
        <f>'RD T1'!E227</f>
        <v>2.6679845979612526</v>
      </c>
      <c r="BX25" s="69">
        <f t="shared" si="45"/>
        <v>0.9059610197025787</v>
      </c>
      <c r="BZ25" t="str">
        <f t="shared" si="46"/>
        <v>61 Caring personal service occupations</v>
      </c>
      <c r="CA25" s="69">
        <v>1.7740338626835803</v>
      </c>
      <c r="CB25" s="69">
        <v>1.2264582164943598</v>
      </c>
      <c r="CC25" s="69">
        <v>1.1099759793025294</v>
      </c>
      <c r="CD25" s="69">
        <v>0.82083646887529049</v>
      </c>
      <c r="CE25" s="69">
        <v>0.79905276497053446</v>
      </c>
      <c r="CF25" s="69"/>
      <c r="CG25" s="69">
        <f t="shared" si="47"/>
        <v>-0.31092321433199499</v>
      </c>
      <c r="CH25" s="69">
        <f>'RD T1'!E256</f>
        <v>0.25404258830092885</v>
      </c>
      <c r="CI25" s="69">
        <f t="shared" si="48"/>
        <v>-5.6880626031066139E-2</v>
      </c>
      <c r="CK25" t="str">
        <f t="shared" si="49"/>
        <v>61 Caring personal service occupations</v>
      </c>
      <c r="CL25" s="69">
        <v>0.20667430897948444</v>
      </c>
      <c r="CM25" s="69">
        <v>0.16560577796290618</v>
      </c>
      <c r="CN25" s="69">
        <v>0.20257947435021945</v>
      </c>
      <c r="CO25" s="69">
        <v>0.21412528024933558</v>
      </c>
      <c r="CP25" s="69">
        <v>0.23903494706994974</v>
      </c>
      <c r="CQ25" s="69"/>
      <c r="CR25" s="69">
        <f t="shared" si="50"/>
        <v>3.6455472719730292E-2</v>
      </c>
      <c r="CS25" s="69">
        <f>'RD T1'!E285</f>
        <v>7.4950838538753284E-2</v>
      </c>
      <c r="CT25" s="69">
        <f t="shared" si="51"/>
        <v>0.11140631125848358</v>
      </c>
    </row>
    <row r="26" spans="1:98" x14ac:dyDescent="0.2">
      <c r="A26" s="10" t="str">
        <f>name!D22</f>
        <v>62 Leisure, travel and related personal service occupations</v>
      </c>
      <c r="B26" s="69">
        <v>9.4122368985771719E-3</v>
      </c>
      <c r="C26" s="69">
        <v>1.963723007143222E-2</v>
      </c>
      <c r="D26" s="69">
        <v>2.0217403859391421E-2</v>
      </c>
      <c r="E26" s="69">
        <v>2.9699431788278306E-2</v>
      </c>
      <c r="F26" s="69">
        <v>4.774321153814888E-2</v>
      </c>
      <c r="G26" s="11"/>
      <c r="H26" s="69">
        <f t="shared" si="26"/>
        <v>2.7525807678757459E-2</v>
      </c>
      <c r="I26" s="69">
        <f>'RD T1'!E54</f>
        <v>2.0405840223633835E-2</v>
      </c>
      <c r="J26" s="69">
        <f t="shared" si="27"/>
        <v>4.7931647902391294E-2</v>
      </c>
      <c r="L26" t="str">
        <f t="shared" si="28"/>
        <v>62 Leisure, travel and related personal service occupations</v>
      </c>
      <c r="M26" s="69">
        <v>0.17953760301585373</v>
      </c>
      <c r="N26" s="69">
        <v>0.21664397805397384</v>
      </c>
      <c r="O26" s="69">
        <v>0.19682557143105256</v>
      </c>
      <c r="P26" s="69">
        <v>0.29214299458502946</v>
      </c>
      <c r="Q26" s="69">
        <v>0.51228306772743781</v>
      </c>
      <c r="R26" s="11"/>
      <c r="S26" s="69">
        <f t="shared" si="29"/>
        <v>0.31545749629638525</v>
      </c>
      <c r="T26" s="69">
        <f>'RD T1'!E83</f>
        <v>0.1986570387497249</v>
      </c>
      <c r="U26" s="69">
        <f t="shared" si="30"/>
        <v>0.51411453504611015</v>
      </c>
      <c r="W26" t="str">
        <f t="shared" si="31"/>
        <v>62 Leisure, travel and related personal service occupations</v>
      </c>
      <c r="X26" s="69">
        <v>0.74240489446736113</v>
      </c>
      <c r="Y26" s="69">
        <v>0.85414000794511347</v>
      </c>
      <c r="Z26" s="69">
        <v>0.82255251865300105</v>
      </c>
      <c r="AA26" s="69">
        <v>1.1066813000384281</v>
      </c>
      <c r="AB26" s="69">
        <v>1.5027026126801921</v>
      </c>
      <c r="AC26" s="69"/>
      <c r="AD26" s="69">
        <f t="shared" si="32"/>
        <v>0.68015009402719107</v>
      </c>
      <c r="AE26" s="69">
        <f>'RD T1'!E112</f>
        <v>0.78231119388894677</v>
      </c>
      <c r="AF26" s="69">
        <f t="shared" si="33"/>
        <v>1.4624612879161378</v>
      </c>
      <c r="AH26" t="str">
        <f t="shared" si="34"/>
        <v>62 Leisure, travel and related personal service occupations</v>
      </c>
      <c r="AI26" s="69">
        <v>0.46162733569162595</v>
      </c>
      <c r="AJ26" s="69">
        <v>0.51219680390433697</v>
      </c>
      <c r="AK26" s="69">
        <v>0.50255573648272533</v>
      </c>
      <c r="AL26" s="69">
        <v>0.6325867364844503</v>
      </c>
      <c r="AM26" s="69">
        <v>0.86501472209510077</v>
      </c>
      <c r="AN26" s="69"/>
      <c r="AO26" s="69">
        <f t="shared" si="35"/>
        <v>0.36245898561237544</v>
      </c>
      <c r="AP26" s="69">
        <f>'RD T1'!E141</f>
        <v>0.45913229892832685</v>
      </c>
      <c r="AQ26" s="69">
        <f t="shared" si="36"/>
        <v>0.82159128454070229</v>
      </c>
      <c r="AS26" t="str">
        <f t="shared" si="37"/>
        <v>62 Leisure, travel and related personal service occupations</v>
      </c>
      <c r="AT26" s="69">
        <v>0.50306353079015786</v>
      </c>
      <c r="AU26" s="69">
        <v>0.61432239970526981</v>
      </c>
      <c r="AV26" s="69">
        <v>0.59953414088005363</v>
      </c>
      <c r="AW26" s="69">
        <v>0.78109306089303454</v>
      </c>
      <c r="AX26" s="69">
        <v>1.1013641737127355</v>
      </c>
      <c r="AY26" s="69"/>
      <c r="AZ26" s="69">
        <f t="shared" si="38"/>
        <v>0.5018300328326819</v>
      </c>
      <c r="BA26" s="69">
        <f>'RD T1'!E170</f>
        <v>0.5695533273122968</v>
      </c>
      <c r="BB26" s="69">
        <f t="shared" si="39"/>
        <v>1.0713833601449787</v>
      </c>
      <c r="BD26" t="str">
        <f t="shared" si="40"/>
        <v>62 Leisure, travel and related personal service occupations</v>
      </c>
      <c r="BE26" s="69">
        <v>2.0871446866523802</v>
      </c>
      <c r="BF26" s="69">
        <v>2.3272355775889859</v>
      </c>
      <c r="BG26" s="69">
        <v>1.9158751066162589</v>
      </c>
      <c r="BH26" s="69">
        <v>2.0181106623958862</v>
      </c>
      <c r="BI26" s="69">
        <v>2.0383701615750502</v>
      </c>
      <c r="BJ26" s="69"/>
      <c r="BK26" s="69">
        <f t="shared" si="41"/>
        <v>0.12249505495879132</v>
      </c>
      <c r="BL26" s="69">
        <f>'RD T1'!E199</f>
        <v>0.87486535257006326</v>
      </c>
      <c r="BM26" s="69">
        <f t="shared" si="42"/>
        <v>0.99736040752885458</v>
      </c>
      <c r="BO26" t="str">
        <f t="shared" si="43"/>
        <v>62 Leisure, travel and related personal service occupations</v>
      </c>
      <c r="BP26" s="69">
        <v>2.2764653324865249</v>
      </c>
      <c r="BQ26" s="69">
        <v>2.3063447159534518</v>
      </c>
      <c r="BR26" s="69">
        <v>1.8898118376794486</v>
      </c>
      <c r="BS26" s="69">
        <v>1.763064841360058</v>
      </c>
      <c r="BT26" s="69">
        <v>1.3820072681058257</v>
      </c>
      <c r="BU26" s="69"/>
      <c r="BV26" s="69">
        <f t="shared" si="44"/>
        <v>-0.50780456957362285</v>
      </c>
      <c r="BW26" s="69">
        <f>'RD T1'!E228</f>
        <v>0.81791267667290013</v>
      </c>
      <c r="BX26" s="69">
        <f t="shared" si="45"/>
        <v>0.31010810709927727</v>
      </c>
      <c r="BZ26" t="str">
        <f t="shared" si="46"/>
        <v>62 Leisure, travel and related personal service occupations</v>
      </c>
      <c r="CA26" s="69">
        <v>1.2041125041981786</v>
      </c>
      <c r="CB26" s="69">
        <v>1.5812822502274633</v>
      </c>
      <c r="CC26" s="69">
        <v>1.4238903212484777</v>
      </c>
      <c r="CD26" s="69">
        <v>1.5303197567943376</v>
      </c>
      <c r="CE26" s="69">
        <v>1.5510747986156428</v>
      </c>
      <c r="CF26" s="69"/>
      <c r="CG26" s="69">
        <f t="shared" si="47"/>
        <v>0.12718447736716509</v>
      </c>
      <c r="CH26" s="69">
        <f>'RD T1'!E257</f>
        <v>0.60252838233313277</v>
      </c>
      <c r="CI26" s="69">
        <f t="shared" si="48"/>
        <v>0.72971285970029787</v>
      </c>
      <c r="CK26" t="str">
        <f t="shared" si="49"/>
        <v>62 Leisure, travel and related personal service occupations</v>
      </c>
      <c r="CL26" s="69">
        <v>0.35002499004663112</v>
      </c>
      <c r="CM26" s="69">
        <v>0.30389109840712747</v>
      </c>
      <c r="CN26" s="69">
        <v>0.34340051929596965</v>
      </c>
      <c r="CO26" s="69">
        <v>0.26208859194590944</v>
      </c>
      <c r="CP26" s="69">
        <v>0.18738227594863871</v>
      </c>
      <c r="CQ26" s="69"/>
      <c r="CR26" s="69">
        <f t="shared" si="50"/>
        <v>-0.15601824334733094</v>
      </c>
      <c r="CS26" s="69">
        <f>'RD T1'!E286</f>
        <v>8.6223245241952115E-2</v>
      </c>
      <c r="CT26" s="69">
        <f t="shared" si="51"/>
        <v>-6.9794998105378828E-2</v>
      </c>
    </row>
    <row r="27" spans="1:98" x14ac:dyDescent="0.2">
      <c r="A27" s="10" t="str">
        <f>name!D23</f>
        <v>63 Community and civil enforcement occupations</v>
      </c>
      <c r="B27" s="69">
        <v>6.6949799581202671E-4</v>
      </c>
      <c r="C27" s="69">
        <v>6.3753691262879726E-4</v>
      </c>
      <c r="D27" s="69">
        <v>7.1570418338242812E-4</v>
      </c>
      <c r="E27" s="69">
        <v>9.4679975706029381E-4</v>
      </c>
      <c r="F27" s="69">
        <v>1.5258733817273447E-3</v>
      </c>
      <c r="G27" s="11"/>
      <c r="H27" s="69">
        <f t="shared" si="26"/>
        <v>8.1016919834491657E-4</v>
      </c>
      <c r="I27" s="69">
        <f>'RD T1'!E55</f>
        <v>5.7038289981436942E-4</v>
      </c>
      <c r="J27" s="69">
        <f t="shared" si="27"/>
        <v>1.380552098159286E-3</v>
      </c>
      <c r="L27" t="str">
        <f t="shared" si="28"/>
        <v>63 Community and civil enforcement occupations</v>
      </c>
      <c r="M27" s="69">
        <v>1.0651178035237045E-2</v>
      </c>
      <c r="N27" s="69">
        <v>9.891288161996848E-3</v>
      </c>
      <c r="O27" s="69">
        <v>1.3107561665440868E-2</v>
      </c>
      <c r="P27" s="69">
        <v>1.4012861183587145E-2</v>
      </c>
      <c r="Q27" s="69">
        <v>2.2954371974038237E-2</v>
      </c>
      <c r="R27" s="11"/>
      <c r="S27" s="69">
        <f t="shared" si="29"/>
        <v>9.8468103085973691E-3</v>
      </c>
      <c r="T27" s="69">
        <f>'RD T1'!E84</f>
        <v>8.3965806777025823E-3</v>
      </c>
      <c r="U27" s="69">
        <f t="shared" si="30"/>
        <v>1.824339098629995E-2</v>
      </c>
      <c r="W27" t="str">
        <f t="shared" si="31"/>
        <v>63 Community and civil enforcement occupations</v>
      </c>
      <c r="X27" s="69">
        <v>4.8479941730126618E-2</v>
      </c>
      <c r="Y27" s="69">
        <v>4.4786334719441066E-2</v>
      </c>
      <c r="Z27" s="69">
        <v>5.1334963213638611E-2</v>
      </c>
      <c r="AA27" s="69">
        <v>5.8015715898806469E-2</v>
      </c>
      <c r="AB27" s="69">
        <v>6.6649516454074728E-2</v>
      </c>
      <c r="AC27" s="69"/>
      <c r="AD27" s="69">
        <f t="shared" si="32"/>
        <v>1.5314553240436117E-2</v>
      </c>
      <c r="AE27" s="69">
        <f>'RD T1'!E113</f>
        <v>3.9467026203112182E-2</v>
      </c>
      <c r="AF27" s="69">
        <f t="shared" si="33"/>
        <v>5.4781579443548299E-2</v>
      </c>
      <c r="AH27" t="str">
        <f t="shared" si="34"/>
        <v>63 Community and civil enforcement occupations</v>
      </c>
      <c r="AI27" s="69">
        <v>1.4475307590181256E-2</v>
      </c>
      <c r="AJ27" s="69">
        <v>1.2351098576185203E-2</v>
      </c>
      <c r="AK27" s="69">
        <v>1.6373215944139246E-2</v>
      </c>
      <c r="AL27" s="69">
        <v>1.5424859949299822E-2</v>
      </c>
      <c r="AM27" s="69">
        <v>1.7738718897604058E-2</v>
      </c>
      <c r="AN27" s="69"/>
      <c r="AO27" s="69">
        <f t="shared" si="35"/>
        <v>1.3655029534648117E-3</v>
      </c>
      <c r="AP27" s="69">
        <f>'RD T1'!E142</f>
        <v>9.8696077864159557E-3</v>
      </c>
      <c r="AQ27" s="69">
        <f t="shared" si="36"/>
        <v>1.1235110739880767E-2</v>
      </c>
      <c r="AS27" t="str">
        <f t="shared" si="37"/>
        <v>63 Community and civil enforcement occupations</v>
      </c>
      <c r="AT27" s="69">
        <v>1.4354324621898023E-2</v>
      </c>
      <c r="AU27" s="69">
        <v>1.1281123845737569E-2</v>
      </c>
      <c r="AV27" s="69">
        <v>1.463956433374613E-2</v>
      </c>
      <c r="AW27" s="69">
        <v>1.2281448278123242E-2</v>
      </c>
      <c r="AX27" s="69">
        <v>1.2118773939290704E-2</v>
      </c>
      <c r="AY27" s="69"/>
      <c r="AZ27" s="69">
        <f t="shared" si="38"/>
        <v>-2.5207903944554268E-3</v>
      </c>
      <c r="BA27" s="69">
        <f>'RD T1'!E171</f>
        <v>7.5860577656809954E-3</v>
      </c>
      <c r="BB27" s="69">
        <f t="shared" si="39"/>
        <v>5.0652673712255685E-3</v>
      </c>
      <c r="BD27" t="str">
        <f t="shared" si="40"/>
        <v>63 Community and civil enforcement occupations</v>
      </c>
      <c r="BE27" s="69">
        <v>6.68284663451921E-2</v>
      </c>
      <c r="BF27" s="69">
        <v>4.357436959712907E-2</v>
      </c>
      <c r="BG27" s="69">
        <v>6.2545102966972729E-2</v>
      </c>
      <c r="BH27" s="69">
        <v>3.9928061604248388E-2</v>
      </c>
      <c r="BI27" s="69">
        <v>3.9733019754015969E-2</v>
      </c>
      <c r="BJ27" s="69"/>
      <c r="BK27" s="69">
        <f t="shared" si="41"/>
        <v>-2.281208321295676E-2</v>
      </c>
      <c r="BL27" s="69">
        <f>'RD T1'!E200</f>
        <v>1.4371146723501897E-2</v>
      </c>
      <c r="BM27" s="69">
        <f t="shared" si="42"/>
        <v>-8.4409364894548634E-3</v>
      </c>
      <c r="BO27" t="str">
        <f t="shared" si="43"/>
        <v>63 Community and civil enforcement occupations</v>
      </c>
      <c r="BP27" s="69">
        <v>8.9443872957185866E-2</v>
      </c>
      <c r="BQ27" s="69">
        <v>6.5774926498707073E-2</v>
      </c>
      <c r="BR27" s="69">
        <v>9.0850095199789871E-2</v>
      </c>
      <c r="BS27" s="69">
        <v>6.1245235798820782E-2</v>
      </c>
      <c r="BT27" s="69">
        <v>5.1808019803126208E-2</v>
      </c>
      <c r="BU27" s="69"/>
      <c r="BV27" s="69">
        <f t="shared" si="44"/>
        <v>-3.9042075396663663E-2</v>
      </c>
      <c r="BW27" s="69">
        <f>'RD T1'!E229</f>
        <v>2.6605019451172749E-2</v>
      </c>
      <c r="BX27" s="69">
        <f t="shared" si="45"/>
        <v>-1.2437055945490914E-2</v>
      </c>
      <c r="BZ27" t="str">
        <f t="shared" si="46"/>
        <v>63 Community and civil enforcement occupations</v>
      </c>
      <c r="CA27" s="69">
        <v>6.9023844776294321E-2</v>
      </c>
      <c r="CB27" s="69">
        <v>6.8285567607236489E-2</v>
      </c>
      <c r="CC27" s="69">
        <v>8.3272161826710767E-2</v>
      </c>
      <c r="CD27" s="69">
        <v>6.7521171157330473E-2</v>
      </c>
      <c r="CE27" s="69">
        <v>6.8688147347140557E-2</v>
      </c>
      <c r="CF27" s="69"/>
      <c r="CG27" s="69">
        <f t="shared" si="47"/>
        <v>-1.4584014479570209E-2</v>
      </c>
      <c r="CH27" s="69">
        <f>'RD T1'!E258</f>
        <v>2.4511081796421731E-2</v>
      </c>
      <c r="CI27" s="69">
        <f t="shared" si="48"/>
        <v>9.9270673168515219E-3</v>
      </c>
      <c r="CK27" t="str">
        <f t="shared" si="49"/>
        <v>63 Community and civil enforcement occupations</v>
      </c>
      <c r="CL27" s="69">
        <v>1.4618207614485906E-2</v>
      </c>
      <c r="CM27" s="69">
        <v>9.8490221386886029E-3</v>
      </c>
      <c r="CN27" s="69">
        <v>2.0784992234624829E-2</v>
      </c>
      <c r="CO27" s="69">
        <v>8.8056177833781297E-3</v>
      </c>
      <c r="CP27" s="69">
        <v>7.3293641891978628E-3</v>
      </c>
      <c r="CQ27" s="69"/>
      <c r="CR27" s="69">
        <f t="shared" si="50"/>
        <v>-1.3455628045426965E-2</v>
      </c>
      <c r="CS27" s="69">
        <f>'RD T1'!E287</f>
        <v>2.6461648662584021E-3</v>
      </c>
      <c r="CT27" s="69">
        <f t="shared" si="51"/>
        <v>-1.0809463179168564E-2</v>
      </c>
    </row>
    <row r="28" spans="1:98" x14ac:dyDescent="0.2">
      <c r="A28" s="10" t="str">
        <f>name!D24</f>
        <v>71 Sales occupations</v>
      </c>
      <c r="B28" s="69">
        <v>5.9210987191646081E-2</v>
      </c>
      <c r="C28" s="69">
        <v>7.0674443661538938E-2</v>
      </c>
      <c r="D28" s="69">
        <v>6.0750970434293547E-2</v>
      </c>
      <c r="E28" s="69">
        <v>8.0687918861956101E-2</v>
      </c>
      <c r="F28" s="69">
        <v>0.11772318360741023</v>
      </c>
      <c r="G28" s="11"/>
      <c r="H28" s="69">
        <f t="shared" si="26"/>
        <v>5.6972213173116681E-2</v>
      </c>
      <c r="I28" s="69">
        <f>'RD T1'!E56</f>
        <v>4.0913863707604803E-2</v>
      </c>
      <c r="J28" s="69">
        <f t="shared" si="27"/>
        <v>9.7886076880721484E-2</v>
      </c>
      <c r="L28" t="str">
        <f t="shared" si="28"/>
        <v>71 Sales occupations</v>
      </c>
      <c r="M28" s="69">
        <v>0.7777391919272677</v>
      </c>
      <c r="N28" s="69">
        <v>0.89145371126031492</v>
      </c>
      <c r="O28" s="69">
        <v>0.88369367327203507</v>
      </c>
      <c r="P28" s="69">
        <v>1.1951204238780535</v>
      </c>
      <c r="Q28" s="69">
        <v>2.031988271911715</v>
      </c>
      <c r="R28" s="11"/>
      <c r="S28" s="69">
        <f t="shared" si="29"/>
        <v>1.14829459863968</v>
      </c>
      <c r="T28" s="69">
        <f>'RD T1'!E85</f>
        <v>0.68478320451983532</v>
      </c>
      <c r="U28" s="69">
        <f t="shared" si="30"/>
        <v>1.8330778031595152</v>
      </c>
      <c r="W28" t="str">
        <f t="shared" si="31"/>
        <v>71 Sales occupations</v>
      </c>
      <c r="X28" s="69">
        <v>3.231692581420964</v>
      </c>
      <c r="Y28" s="69">
        <v>3.0635728868595664</v>
      </c>
      <c r="Z28" s="69">
        <v>3.3156876903501176</v>
      </c>
      <c r="AA28" s="69">
        <v>3.7599386150929317</v>
      </c>
      <c r="AB28" s="69">
        <v>4.6813030235892725</v>
      </c>
      <c r="AC28" s="69"/>
      <c r="AD28" s="69">
        <f t="shared" si="32"/>
        <v>1.365615333239155</v>
      </c>
      <c r="AE28" s="69">
        <f>'RD T1'!E114</f>
        <v>2.3241960287385028</v>
      </c>
      <c r="AF28" s="69">
        <f t="shared" si="33"/>
        <v>3.6898113619776578</v>
      </c>
      <c r="AH28" t="str">
        <f t="shared" si="34"/>
        <v>71 Sales occupations</v>
      </c>
      <c r="AI28" s="69">
        <v>1.1088438068531938</v>
      </c>
      <c r="AJ28" s="69">
        <v>1.0191343889112976</v>
      </c>
      <c r="AK28" s="69">
        <v>1.1435107366492809</v>
      </c>
      <c r="AL28" s="69">
        <v>1.2393709476623724</v>
      </c>
      <c r="AM28" s="69">
        <v>1.5465891539066321</v>
      </c>
      <c r="AN28" s="69"/>
      <c r="AO28" s="69">
        <f t="shared" si="35"/>
        <v>0.40307841725735116</v>
      </c>
      <c r="AP28" s="69">
        <f>'RD T1'!E143</f>
        <v>0.79309833150158782</v>
      </c>
      <c r="AQ28" s="69">
        <f t="shared" si="36"/>
        <v>1.196176748758939</v>
      </c>
      <c r="AS28" t="str">
        <f t="shared" si="37"/>
        <v>71 Sales occupations</v>
      </c>
      <c r="AT28" s="69">
        <v>0.9454872451341948</v>
      </c>
      <c r="AU28" s="69">
        <v>0.82720054200036452</v>
      </c>
      <c r="AV28" s="69">
        <v>0.88247767745768757</v>
      </c>
      <c r="AW28" s="69">
        <v>0.92399183231267945</v>
      </c>
      <c r="AX28" s="69">
        <v>1.0641612924966311</v>
      </c>
      <c r="AY28" s="69"/>
      <c r="AZ28" s="69">
        <f t="shared" si="38"/>
        <v>0.18168361503894348</v>
      </c>
      <c r="BA28" s="69">
        <f>'RD T1'!E172</f>
        <v>0.4934323633960721</v>
      </c>
      <c r="BB28" s="69">
        <f t="shared" si="39"/>
        <v>0.67511597843501558</v>
      </c>
      <c r="BD28" t="str">
        <f t="shared" si="40"/>
        <v>71 Sales occupations</v>
      </c>
      <c r="BE28" s="69">
        <v>7.6499639423976227</v>
      </c>
      <c r="BF28" s="69">
        <v>7.5477228441315223</v>
      </c>
      <c r="BG28" s="69">
        <v>7.4973561752698732</v>
      </c>
      <c r="BH28" s="69">
        <v>7.4133218679239823</v>
      </c>
      <c r="BI28" s="69">
        <v>7.9571959058746753</v>
      </c>
      <c r="BJ28" s="69"/>
      <c r="BK28" s="69">
        <f t="shared" si="41"/>
        <v>0.4598397306048021</v>
      </c>
      <c r="BL28" s="69">
        <f>'RD T1'!E201</f>
        <v>3.3236137994964956</v>
      </c>
      <c r="BM28" s="69">
        <f t="shared" si="42"/>
        <v>3.7834535301012977</v>
      </c>
      <c r="BO28" t="str">
        <f t="shared" si="43"/>
        <v>71 Sales occupations</v>
      </c>
      <c r="BP28" s="69">
        <v>8.2085248235249999</v>
      </c>
      <c r="BQ28" s="69">
        <v>7.0849898289157789</v>
      </c>
      <c r="BR28" s="69">
        <v>6.6468426869286965</v>
      </c>
      <c r="BS28" s="69">
        <v>5.6256405921155848</v>
      </c>
      <c r="BT28" s="69">
        <v>4.1960090613072962</v>
      </c>
      <c r="BU28" s="69"/>
      <c r="BV28" s="69">
        <f t="shared" si="44"/>
        <v>-2.4508336256214003</v>
      </c>
      <c r="BW28" s="69">
        <f>'RD T1'!E230</f>
        <v>2.5222189163661861</v>
      </c>
      <c r="BX28" s="69">
        <f t="shared" si="45"/>
        <v>7.1385290744785834E-2</v>
      </c>
      <c r="BZ28" t="str">
        <f t="shared" si="46"/>
        <v>71 Sales occupations</v>
      </c>
      <c r="CA28" s="69">
        <v>4.6301704875475735</v>
      </c>
      <c r="CB28" s="69">
        <v>5.1578094084690891</v>
      </c>
      <c r="CC28" s="69">
        <v>5.0000304327404193</v>
      </c>
      <c r="CD28" s="69">
        <v>4.1122336780575983</v>
      </c>
      <c r="CE28" s="69">
        <v>1.472680487933403</v>
      </c>
      <c r="CF28" s="69"/>
      <c r="CG28" s="69">
        <f t="shared" si="47"/>
        <v>-3.5273499448070162</v>
      </c>
      <c r="CH28" s="69">
        <f>'RD T1'!E259</f>
        <v>1.1207418523517678</v>
      </c>
      <c r="CI28" s="69">
        <f t="shared" si="48"/>
        <v>-2.4066080924552482</v>
      </c>
      <c r="CK28" t="str">
        <f t="shared" si="49"/>
        <v>71 Sales occupations</v>
      </c>
      <c r="CL28" s="69">
        <v>1.5188394184513041</v>
      </c>
      <c r="CM28" s="69">
        <v>1.1765142719973554</v>
      </c>
      <c r="CN28" s="69">
        <v>1.3923129595132318</v>
      </c>
      <c r="CO28" s="69">
        <v>0.82473497352515346</v>
      </c>
      <c r="CP28" s="69">
        <v>0.5528058373711644</v>
      </c>
      <c r="CQ28" s="69"/>
      <c r="CR28" s="69">
        <f t="shared" si="50"/>
        <v>-0.83950712214206735</v>
      </c>
      <c r="CS28" s="69">
        <f>'RD T1'!E288</f>
        <v>0.23704012140772557</v>
      </c>
      <c r="CT28" s="69">
        <f t="shared" si="51"/>
        <v>-0.60246700073434178</v>
      </c>
    </row>
    <row r="29" spans="1:98" x14ac:dyDescent="0.2">
      <c r="A29" s="10" t="str">
        <f>name!D25</f>
        <v>72 Customer service occupations</v>
      </c>
      <c r="B29" s="69">
        <v>2.0378000850788735E-2</v>
      </c>
      <c r="C29" s="69">
        <v>2.4651377727612646E-2</v>
      </c>
      <c r="D29" s="69">
        <v>2.6572922167432497E-2</v>
      </c>
      <c r="E29" s="69">
        <v>4.8277451480823685E-2</v>
      </c>
      <c r="F29" s="69">
        <v>8.2996950140050152E-2</v>
      </c>
      <c r="G29" s="11"/>
      <c r="H29" s="69">
        <f>F29-D29</f>
        <v>5.6424027972617655E-2</v>
      </c>
      <c r="I29" s="69">
        <f>'RD T1'!E57</f>
        <v>2.7028507695262098E-2</v>
      </c>
      <c r="J29" s="69">
        <f t="shared" si="27"/>
        <v>8.3452535667879746E-2</v>
      </c>
      <c r="L29" t="str">
        <f t="shared" si="28"/>
        <v>72 Customer service occupations</v>
      </c>
      <c r="M29" s="69">
        <v>0.21903000098196629</v>
      </c>
      <c r="N29" s="69">
        <v>0.26965330974229706</v>
      </c>
      <c r="O29" s="69">
        <v>0.28996269895032684</v>
      </c>
      <c r="P29" s="69">
        <v>0.50572849823167854</v>
      </c>
      <c r="Q29" s="69">
        <v>0.8564882951598296</v>
      </c>
      <c r="R29" s="11"/>
      <c r="S29" s="69">
        <f t="shared" si="29"/>
        <v>0.56652559620950282</v>
      </c>
      <c r="T29" s="69">
        <f>'RD T1'!E86</f>
        <v>0.28745604337353314</v>
      </c>
      <c r="U29" s="69">
        <f t="shared" si="30"/>
        <v>0.85398163958303597</v>
      </c>
      <c r="W29" t="str">
        <f t="shared" si="31"/>
        <v>72 Customer service occupations</v>
      </c>
      <c r="X29" s="69">
        <v>0.93592484465678949</v>
      </c>
      <c r="Y29" s="69">
        <v>0.95536727112219422</v>
      </c>
      <c r="Z29" s="69">
        <v>1.0925135269240687</v>
      </c>
      <c r="AA29" s="69">
        <v>1.5807825828671334</v>
      </c>
      <c r="AB29" s="69">
        <v>2.0751267602581631</v>
      </c>
      <c r="AC29" s="69"/>
      <c r="AD29" s="69">
        <f t="shared" si="32"/>
        <v>0.98261323333409445</v>
      </c>
      <c r="AE29" s="69">
        <f>'RD T1'!E115</f>
        <v>0.92120513767092727</v>
      </c>
      <c r="AF29" s="69">
        <f t="shared" si="33"/>
        <v>1.9038183710050216</v>
      </c>
      <c r="AH29" t="str">
        <f t="shared" si="34"/>
        <v>72 Customer service occupations</v>
      </c>
      <c r="AI29" s="69">
        <v>0.27750896170809747</v>
      </c>
      <c r="AJ29" s="69">
        <v>0.29600356893724172</v>
      </c>
      <c r="AK29" s="69">
        <v>0.33924974288149673</v>
      </c>
      <c r="AL29" s="69">
        <v>0.5017545893284594</v>
      </c>
      <c r="AM29" s="69">
        <v>0.64648132460720564</v>
      </c>
      <c r="AN29" s="69"/>
      <c r="AO29" s="69">
        <f t="shared" si="35"/>
        <v>0.30723158172570891</v>
      </c>
      <c r="AP29" s="69">
        <f>'RD T1'!E144</f>
        <v>0.30291509198177557</v>
      </c>
      <c r="AQ29" s="69">
        <f t="shared" si="36"/>
        <v>0.61014667370748454</v>
      </c>
      <c r="AS29" t="str">
        <f t="shared" si="37"/>
        <v>72 Customer service occupations</v>
      </c>
      <c r="AT29" s="69">
        <v>0.36993363306961868</v>
      </c>
      <c r="AU29" s="69">
        <v>0.35514156804873159</v>
      </c>
      <c r="AV29" s="69">
        <v>0.38685660550485879</v>
      </c>
      <c r="AW29" s="69">
        <v>0.53797633696841229</v>
      </c>
      <c r="AX29" s="69">
        <v>0.6303714480232645</v>
      </c>
      <c r="AY29" s="69"/>
      <c r="AZ29" s="69">
        <f t="shared" si="38"/>
        <v>0.24351484251840572</v>
      </c>
      <c r="BA29" s="69">
        <f>'RD T1'!E173</f>
        <v>0.28306273027310214</v>
      </c>
      <c r="BB29" s="69">
        <f t="shared" si="39"/>
        <v>0.52657757279150785</v>
      </c>
      <c r="BD29" t="str">
        <f t="shared" si="40"/>
        <v>72 Customer service occupations</v>
      </c>
      <c r="BE29" s="69">
        <v>1.5270216646418142</v>
      </c>
      <c r="BF29" s="69">
        <v>1.6244354810205979</v>
      </c>
      <c r="BG29" s="69">
        <v>1.7225236532067318</v>
      </c>
      <c r="BH29" s="69">
        <v>2.1616839941136958</v>
      </c>
      <c r="BI29" s="69">
        <v>2.4748969644325847</v>
      </c>
      <c r="BJ29" s="69"/>
      <c r="BK29" s="69">
        <f t="shared" si="41"/>
        <v>0.75237331122585283</v>
      </c>
      <c r="BL29" s="69">
        <f>'RD T1'!E202</f>
        <v>0.93499172177381284</v>
      </c>
      <c r="BM29" s="69">
        <f t="shared" si="42"/>
        <v>1.6873650329996657</v>
      </c>
      <c r="BO29" t="str">
        <f t="shared" si="43"/>
        <v>72 Customer service occupations</v>
      </c>
      <c r="BP29" s="69">
        <v>1.6320004617843857</v>
      </c>
      <c r="BQ29" s="69">
        <v>1.705508254800395</v>
      </c>
      <c r="BR29" s="69">
        <v>1.6193686752495839</v>
      </c>
      <c r="BS29" s="69">
        <v>1.9094075107740032</v>
      </c>
      <c r="BT29" s="69">
        <v>1.6785275688911618</v>
      </c>
      <c r="BU29" s="69"/>
      <c r="BV29" s="69">
        <f t="shared" si="44"/>
        <v>5.9158893641577892E-2</v>
      </c>
      <c r="BW29" s="69">
        <f>'RD T1'!E231</f>
        <v>0.85861021912496416</v>
      </c>
      <c r="BX29" s="69">
        <f t="shared" si="45"/>
        <v>0.91776911276654205</v>
      </c>
      <c r="BZ29" t="str">
        <f t="shared" si="46"/>
        <v>72 Customer service occupations</v>
      </c>
      <c r="CA29" s="69">
        <v>0.68162314073739616</v>
      </c>
      <c r="CB29" s="69">
        <v>0.76993626545588301</v>
      </c>
      <c r="CC29" s="69">
        <v>0.76536528054372222</v>
      </c>
      <c r="CD29" s="69">
        <v>0.77372890139782757</v>
      </c>
      <c r="CE29" s="69">
        <v>0.62733474294907421</v>
      </c>
      <c r="CF29" s="69"/>
      <c r="CG29" s="69">
        <f t="shared" si="47"/>
        <v>-0.13803053759464801</v>
      </c>
      <c r="CH29" s="69">
        <f>'RD T1'!E260</f>
        <v>0.21788355519464997</v>
      </c>
      <c r="CI29" s="69">
        <f t="shared" si="48"/>
        <v>7.9853017600001963E-2</v>
      </c>
      <c r="CK29" t="str">
        <f t="shared" si="49"/>
        <v>72 Customer service occupations</v>
      </c>
      <c r="CL29" s="69">
        <v>0.15527355599347722</v>
      </c>
      <c r="CM29" s="69">
        <v>0.17208712450873381</v>
      </c>
      <c r="CN29" s="69">
        <v>0.20643062717358615</v>
      </c>
      <c r="CO29" s="69">
        <v>0.28627482020302447</v>
      </c>
      <c r="CP29" s="69">
        <v>0.31455726610312063</v>
      </c>
      <c r="CQ29" s="69"/>
      <c r="CR29" s="69">
        <f t="shared" si="50"/>
        <v>0.10812663892953447</v>
      </c>
      <c r="CS29" s="69">
        <f>'RD T1'!E289</f>
        <v>9.9174739921592051E-2</v>
      </c>
      <c r="CT29" s="69">
        <f t="shared" si="51"/>
        <v>0.20730137885112654</v>
      </c>
    </row>
    <row r="30" spans="1:98" x14ac:dyDescent="0.2">
      <c r="A30" s="10" t="str">
        <f>name!D26</f>
        <v>81 Process, plant and machine operatives</v>
      </c>
      <c r="B30" s="69">
        <v>1.4260828941810374E-2</v>
      </c>
      <c r="C30" s="69">
        <v>2.0153193104231165E-2</v>
      </c>
      <c r="D30" s="69">
        <v>1.5450103460664742E-2</v>
      </c>
      <c r="E30" s="69">
        <v>2.9540895193010328E-2</v>
      </c>
      <c r="F30" s="69">
        <v>6.7805732696694807E-2</v>
      </c>
      <c r="G30" s="11"/>
      <c r="H30" s="69">
        <f t="shared" si="26"/>
        <v>5.2355629236030064E-2</v>
      </c>
      <c r="I30" s="69">
        <f>'RD T1'!E58</f>
        <v>2.0956610164404695E-2</v>
      </c>
      <c r="J30" s="69">
        <f t="shared" si="27"/>
        <v>7.3312239400434756E-2</v>
      </c>
      <c r="L30" t="str">
        <f t="shared" si="28"/>
        <v>81 Process, plant and machine operatives</v>
      </c>
      <c r="M30" s="69">
        <v>0.11129650381681716</v>
      </c>
      <c r="N30" s="69">
        <v>0.13991073871996848</v>
      </c>
      <c r="O30" s="69">
        <v>0.11847865275915245</v>
      </c>
      <c r="P30" s="69">
        <v>0.22653246736122667</v>
      </c>
      <c r="Q30" s="69">
        <v>0.4164601940169344</v>
      </c>
      <c r="R30" s="11"/>
      <c r="S30" s="69">
        <f t="shared" si="29"/>
        <v>0.29798154125778198</v>
      </c>
      <c r="T30" s="69">
        <f>'RD T1'!E87</f>
        <v>0.12624871968360585</v>
      </c>
      <c r="U30" s="69">
        <f t="shared" si="30"/>
        <v>0.42423026094138783</v>
      </c>
      <c r="W30" t="str">
        <f t="shared" si="31"/>
        <v>81 Process, plant and machine operatives</v>
      </c>
      <c r="X30" s="69">
        <v>0.37066237874151708</v>
      </c>
      <c r="Y30" s="69">
        <v>0.35227212550336612</v>
      </c>
      <c r="Z30" s="69">
        <v>0.31800553361087419</v>
      </c>
      <c r="AA30" s="69">
        <v>0.55267676935872012</v>
      </c>
      <c r="AB30" s="69">
        <v>0.91906529076321997</v>
      </c>
      <c r="AC30" s="69"/>
      <c r="AD30" s="69">
        <f t="shared" si="32"/>
        <v>0.60105975715234572</v>
      </c>
      <c r="AE30" s="69">
        <f>'RD T1'!E116</f>
        <v>0.3382193799613894</v>
      </c>
      <c r="AF30" s="69">
        <f t="shared" si="33"/>
        <v>0.93927913711373512</v>
      </c>
      <c r="AH30" t="str">
        <f t="shared" si="34"/>
        <v>81 Process, plant and machine operatives</v>
      </c>
      <c r="AI30" s="69">
        <v>0.14973187339534638</v>
      </c>
      <c r="AJ30" s="69">
        <v>0.14311614158967426</v>
      </c>
      <c r="AK30" s="69">
        <v>0.13141418053418366</v>
      </c>
      <c r="AL30" s="69">
        <v>0.22345504059967944</v>
      </c>
      <c r="AM30" s="69">
        <v>0.36879509682696365</v>
      </c>
      <c r="AN30" s="69"/>
      <c r="AO30" s="69">
        <f t="shared" si="35"/>
        <v>0.23738091629277999</v>
      </c>
      <c r="AP30" s="69">
        <f>'RD T1'!E145</f>
        <v>0.1267365028464402</v>
      </c>
      <c r="AQ30" s="69">
        <f t="shared" si="36"/>
        <v>0.36411741913922019</v>
      </c>
      <c r="AS30" t="str">
        <f t="shared" si="37"/>
        <v>81 Process, plant and machine operatives</v>
      </c>
      <c r="AT30" s="69">
        <v>0.35791075983292692</v>
      </c>
      <c r="AU30" s="69">
        <v>0.33613547062331195</v>
      </c>
      <c r="AV30" s="69">
        <v>0.30347804070246459</v>
      </c>
      <c r="AW30" s="69">
        <v>0.47788056808952167</v>
      </c>
      <c r="AX30" s="69">
        <v>0.66023544767197018</v>
      </c>
      <c r="AY30" s="69"/>
      <c r="AZ30" s="69">
        <f t="shared" si="38"/>
        <v>0.35675740696950559</v>
      </c>
      <c r="BA30" s="69">
        <f>'RD T1'!E174</f>
        <v>0.25100943980206897</v>
      </c>
      <c r="BB30" s="69">
        <f t="shared" si="39"/>
        <v>0.60776684677157455</v>
      </c>
      <c r="BD30" t="str">
        <f t="shared" si="40"/>
        <v>81 Process, plant and machine operatives</v>
      </c>
      <c r="BE30" s="69">
        <v>2.4838911044131522</v>
      </c>
      <c r="BF30" s="69">
        <v>2.5339491393247862</v>
      </c>
      <c r="BG30" s="69">
        <v>2.1709209296748031</v>
      </c>
      <c r="BH30" s="69">
        <v>2.9803783003963167</v>
      </c>
      <c r="BI30" s="69">
        <v>3.5258472309842168</v>
      </c>
      <c r="BJ30" s="69"/>
      <c r="BK30" s="69">
        <f t="shared" si="41"/>
        <v>1.3549263013094137</v>
      </c>
      <c r="BL30" s="69">
        <f>'RD T1'!E203</f>
        <v>1.086857852297562</v>
      </c>
      <c r="BM30" s="69">
        <f t="shared" si="42"/>
        <v>2.4417841536069758</v>
      </c>
      <c r="BO30" t="str">
        <f t="shared" si="43"/>
        <v>81 Process, plant and machine operatives</v>
      </c>
      <c r="BP30" s="69">
        <v>2.8589989986197231</v>
      </c>
      <c r="BQ30" s="69">
        <v>2.5862844381367114</v>
      </c>
      <c r="BR30" s="69">
        <v>2.3553348065092772</v>
      </c>
      <c r="BS30" s="69">
        <v>2.8039918186018831</v>
      </c>
      <c r="BT30" s="69">
        <v>2.5484139534013637</v>
      </c>
      <c r="BU30" s="69"/>
      <c r="BV30" s="69">
        <f t="shared" si="44"/>
        <v>0.1930791468920865</v>
      </c>
      <c r="BW30" s="69">
        <f>'RD T1'!E232</f>
        <v>1.0918913058896154</v>
      </c>
      <c r="BX30" s="69">
        <f t="shared" si="45"/>
        <v>1.2849704527817019</v>
      </c>
      <c r="BZ30" t="str">
        <f t="shared" si="46"/>
        <v>81 Process, plant and machine operatives</v>
      </c>
      <c r="CA30" s="69">
        <v>2.1706089135363622</v>
      </c>
      <c r="CB30" s="69">
        <v>2.4034183891893868</v>
      </c>
      <c r="CC30" s="69">
        <v>1.926270116512135</v>
      </c>
      <c r="CD30" s="69">
        <v>2.0646392411266201</v>
      </c>
      <c r="CE30" s="69">
        <v>0.79402711655014546</v>
      </c>
      <c r="CF30" s="69"/>
      <c r="CG30" s="69">
        <f t="shared" si="47"/>
        <v>-1.1322429999619894</v>
      </c>
      <c r="CH30" s="69">
        <f>'RD T1'!E261</f>
        <v>0.52051761954463649</v>
      </c>
      <c r="CI30" s="69">
        <f t="shared" si="48"/>
        <v>-0.61172538041735292</v>
      </c>
      <c r="CK30" t="str">
        <f t="shared" si="49"/>
        <v>81 Process, plant and machine operatives</v>
      </c>
      <c r="CL30" s="69">
        <v>0.71755452168298328</v>
      </c>
      <c r="CM30" s="69">
        <v>0.60422670975085857</v>
      </c>
      <c r="CN30" s="69">
        <v>0.69177559656664445</v>
      </c>
      <c r="CO30" s="69">
        <v>0.37963983265015738</v>
      </c>
      <c r="CP30" s="69">
        <v>0.219314426055778</v>
      </c>
      <c r="CQ30" s="69"/>
      <c r="CR30" s="69">
        <f t="shared" si="50"/>
        <v>-0.47246117051086645</v>
      </c>
      <c r="CS30" s="69">
        <f>'RD T1'!E290</f>
        <v>9.6907116691869841E-2</v>
      </c>
      <c r="CT30" s="69">
        <f t="shared" si="51"/>
        <v>-0.37555405381899659</v>
      </c>
    </row>
    <row r="31" spans="1:98" x14ac:dyDescent="0.2">
      <c r="A31" s="10" t="str">
        <f>name!D27</f>
        <v>82 Transport and mobile machine drivers and operatives</v>
      </c>
      <c r="B31" s="69">
        <v>2.5590569054673773E-2</v>
      </c>
      <c r="C31" s="69">
        <v>3.322561332273672E-2</v>
      </c>
      <c r="D31" s="69">
        <v>2.8072481898489647E-2</v>
      </c>
      <c r="E31" s="69">
        <v>5.016801803706971E-2</v>
      </c>
      <c r="F31" s="69">
        <v>8.292694290219417E-2</v>
      </c>
      <c r="G31" s="11"/>
      <c r="H31" s="69">
        <f t="shared" si="26"/>
        <v>5.4854461003704523E-2</v>
      </c>
      <c r="I31" s="69">
        <f>'RD T1'!E59</f>
        <v>3.513566363844553E-2</v>
      </c>
      <c r="J31" s="69">
        <f t="shared" si="27"/>
        <v>8.999012464215006E-2</v>
      </c>
      <c r="L31" t="str">
        <f t="shared" si="28"/>
        <v>82 Transport and mobile machine drivers and operatives</v>
      </c>
      <c r="M31" s="69">
        <v>0.18018574298375989</v>
      </c>
      <c r="N31" s="69">
        <v>0.24835442436234392</v>
      </c>
      <c r="O31" s="69">
        <v>0.21858455670467333</v>
      </c>
      <c r="P31" s="69">
        <v>0.34369324211546215</v>
      </c>
      <c r="Q31" s="69">
        <v>0.55532602023497191</v>
      </c>
      <c r="R31" s="11"/>
      <c r="S31" s="69">
        <f t="shared" si="29"/>
        <v>0.33674146353029855</v>
      </c>
      <c r="T31" s="69">
        <f>'RD T1'!E88</f>
        <v>0.24145392720613951</v>
      </c>
      <c r="U31" s="69">
        <f t="shared" si="30"/>
        <v>0.57819539073643811</v>
      </c>
      <c r="W31" t="str">
        <f t="shared" si="31"/>
        <v>82 Transport and mobile machine drivers and operatives</v>
      </c>
      <c r="X31" s="69">
        <v>0.52585574726392426</v>
      </c>
      <c r="Y31" s="69">
        <v>0.59395444412780285</v>
      </c>
      <c r="Z31" s="69">
        <v>0.55619381391279366</v>
      </c>
      <c r="AA31" s="69">
        <v>0.72899093730840858</v>
      </c>
      <c r="AB31" s="69">
        <v>0.96775480085511012</v>
      </c>
      <c r="AC31" s="69"/>
      <c r="AD31" s="69">
        <f t="shared" si="32"/>
        <v>0.41156098694231646</v>
      </c>
      <c r="AE31" s="69">
        <f>'RD T1'!E117</f>
        <v>0.53566962170057664</v>
      </c>
      <c r="AF31" s="69">
        <f t="shared" si="33"/>
        <v>0.9472306086428931</v>
      </c>
      <c r="AH31" t="str">
        <f t="shared" si="34"/>
        <v>82 Transport and mobile machine drivers and operatives</v>
      </c>
      <c r="AI31" s="69">
        <v>0.23109579900377336</v>
      </c>
      <c r="AJ31" s="69">
        <v>0.28133770367895605</v>
      </c>
      <c r="AK31" s="69">
        <v>0.27211305123595031</v>
      </c>
      <c r="AL31" s="69">
        <v>0.36752122594303654</v>
      </c>
      <c r="AM31" s="69">
        <v>0.4746166647149655</v>
      </c>
      <c r="AN31" s="69"/>
      <c r="AO31" s="69">
        <f t="shared" si="35"/>
        <v>0.20250361347901519</v>
      </c>
      <c r="AP31" s="69">
        <f>'RD T1'!E146</f>
        <v>0.26865576408683794</v>
      </c>
      <c r="AQ31" s="69">
        <f t="shared" si="36"/>
        <v>0.47115937756585313</v>
      </c>
      <c r="AS31" t="str">
        <f t="shared" si="37"/>
        <v>82 Transport and mobile machine drivers and operatives</v>
      </c>
      <c r="AT31" s="69">
        <v>0.39481369199088534</v>
      </c>
      <c r="AU31" s="69">
        <v>0.42283224451910123</v>
      </c>
      <c r="AV31" s="69">
        <v>0.37850211952084578</v>
      </c>
      <c r="AW31" s="69">
        <v>0.51181037306877464</v>
      </c>
      <c r="AX31" s="69">
        <v>0.6189909780561913</v>
      </c>
      <c r="AY31" s="69"/>
      <c r="AZ31" s="69">
        <f t="shared" si="38"/>
        <v>0.24048885853534552</v>
      </c>
      <c r="BA31" s="69">
        <f>'RD T1'!E175</f>
        <v>0.36476851602317895</v>
      </c>
      <c r="BB31" s="69">
        <f t="shared" si="39"/>
        <v>0.60525737455852446</v>
      </c>
      <c r="BD31" t="str">
        <f t="shared" si="40"/>
        <v>82 Transport and mobile machine drivers and operatives</v>
      </c>
      <c r="BE31" s="69">
        <v>2.733073657555372</v>
      </c>
      <c r="BF31" s="69">
        <v>2.8434264791740729</v>
      </c>
      <c r="BG31" s="69">
        <v>2.4628764543071364</v>
      </c>
      <c r="BH31" s="69">
        <v>2.9034543621205806</v>
      </c>
      <c r="BI31" s="69">
        <v>3.3187775677538838</v>
      </c>
      <c r="BJ31" s="69"/>
      <c r="BK31" s="69">
        <f t="shared" si="41"/>
        <v>0.85590111344674735</v>
      </c>
      <c r="BL31" s="69">
        <f>'RD T1'!E204</f>
        <v>1.4925652949647015</v>
      </c>
      <c r="BM31" s="69">
        <f t="shared" si="42"/>
        <v>2.3484664084114488</v>
      </c>
      <c r="BO31" t="str">
        <f t="shared" si="43"/>
        <v>82 Transport and mobile machine drivers and operatives</v>
      </c>
      <c r="BP31" s="69">
        <v>3.7582163599673937</v>
      </c>
      <c r="BQ31" s="69">
        <v>3.6904900930072895</v>
      </c>
      <c r="BR31" s="69">
        <v>3.4833513454817799</v>
      </c>
      <c r="BS31" s="69">
        <v>3.6393131032471819</v>
      </c>
      <c r="BT31" s="69">
        <v>3.5052249751740221</v>
      </c>
      <c r="BU31" s="69"/>
      <c r="BV31" s="69">
        <f t="shared" si="44"/>
        <v>2.1873629692242158E-2</v>
      </c>
      <c r="BW31" s="69">
        <f>'RD T1'!E233</f>
        <v>2.0706269622082587</v>
      </c>
      <c r="BX31" s="69">
        <f t="shared" si="45"/>
        <v>2.0925005919005009</v>
      </c>
      <c r="BZ31" t="str">
        <f t="shared" si="46"/>
        <v>82 Transport and mobile machine drivers and operatives</v>
      </c>
      <c r="CA31" s="69">
        <v>3.0211084641066765</v>
      </c>
      <c r="CB31" s="69">
        <v>3.5712158174934068</v>
      </c>
      <c r="CC31" s="69">
        <v>2.7185649370346252</v>
      </c>
      <c r="CD31" s="69">
        <v>2.6123453484897552</v>
      </c>
      <c r="CE31" s="69">
        <v>2.1619213693692627</v>
      </c>
      <c r="CF31" s="69"/>
      <c r="CG31" s="69">
        <f t="shared" si="47"/>
        <v>-0.55664356766536249</v>
      </c>
      <c r="CH31" s="69">
        <f>'RD T1'!E262</f>
        <v>1.0492899203423964</v>
      </c>
      <c r="CI31" s="69">
        <f t="shared" si="48"/>
        <v>0.49264635267703394</v>
      </c>
      <c r="CK31" t="str">
        <f t="shared" si="49"/>
        <v>82 Transport and mobile machine drivers and operatives</v>
      </c>
      <c r="CL31" s="69">
        <v>0.79678486471327858</v>
      </c>
      <c r="CM31" s="69">
        <v>0.93031514287915906</v>
      </c>
      <c r="CN31" s="69">
        <v>1.2449302876555088</v>
      </c>
      <c r="CO31" s="69">
        <v>0.92756383543945342</v>
      </c>
      <c r="CP31" s="69">
        <v>0.54909151335687534</v>
      </c>
      <c r="CQ31" s="69"/>
      <c r="CR31" s="69">
        <f t="shared" si="50"/>
        <v>-0.6958387742986335</v>
      </c>
      <c r="CS31" s="69">
        <f>'RD T1'!E291</f>
        <v>0.35338096593803153</v>
      </c>
      <c r="CT31" s="69">
        <f t="shared" si="51"/>
        <v>-0.34245780836060197</v>
      </c>
    </row>
    <row r="32" spans="1:98" x14ac:dyDescent="0.2">
      <c r="A32" s="10" t="str">
        <f>name!D28</f>
        <v>91 Elementary trades and related occupations</v>
      </c>
      <c r="B32" s="69">
        <v>3.3106534608150239E-4</v>
      </c>
      <c r="C32" s="69">
        <v>3.0654192030697523E-4</v>
      </c>
      <c r="D32" s="69">
        <v>2.428652436566939E-4</v>
      </c>
      <c r="E32" s="69">
        <v>3.0840240477707459E-4</v>
      </c>
      <c r="F32" s="69">
        <v>4.6294298384062717E-4</v>
      </c>
      <c r="G32" s="11"/>
      <c r="H32" s="69">
        <f t="shared" si="26"/>
        <v>2.2007774018393327E-4</v>
      </c>
      <c r="I32" s="69">
        <f>'RD T1'!E60</f>
        <v>1.8442725294898042E-4</v>
      </c>
      <c r="J32" s="69">
        <f t="shared" si="27"/>
        <v>4.0450499313291366E-4</v>
      </c>
      <c r="L32" t="str">
        <f t="shared" si="28"/>
        <v>91 Elementary trades and related occupations</v>
      </c>
      <c r="M32" s="69">
        <v>9.217206442340696E-2</v>
      </c>
      <c r="N32" s="69">
        <v>0.11461845587993895</v>
      </c>
      <c r="O32" s="69">
        <v>9.0359062889831532E-2</v>
      </c>
      <c r="P32" s="69">
        <v>0.13378427233794221</v>
      </c>
      <c r="Q32" s="69">
        <v>0.21027353065162932</v>
      </c>
      <c r="R32" s="11"/>
      <c r="S32" s="69">
        <f t="shared" si="29"/>
        <v>0.11991446776179779</v>
      </c>
      <c r="T32" s="69">
        <f>'RD T1'!E89</f>
        <v>6.711812373641772E-2</v>
      </c>
      <c r="U32" s="69">
        <f t="shared" si="30"/>
        <v>0.18703259149821549</v>
      </c>
      <c r="W32" t="str">
        <f t="shared" si="31"/>
        <v>91 Elementary trades and related occupations</v>
      </c>
      <c r="X32" s="69">
        <v>0.32158219273740479</v>
      </c>
      <c r="Y32" s="69">
        <v>0.28707451084073077</v>
      </c>
      <c r="Z32" s="69">
        <v>0.27052219031124208</v>
      </c>
      <c r="AA32" s="69">
        <v>0.30026453087079064</v>
      </c>
      <c r="AB32" s="69">
        <v>0.33277019027090116</v>
      </c>
      <c r="AC32" s="69"/>
      <c r="AD32" s="69">
        <f t="shared" si="32"/>
        <v>6.2247999959659073E-2</v>
      </c>
      <c r="AE32" s="69">
        <f>'RD T1'!E118</f>
        <v>0.17343857854096081</v>
      </c>
      <c r="AF32" s="69">
        <f t="shared" si="33"/>
        <v>0.23568657850061989</v>
      </c>
      <c r="AH32" t="str">
        <f t="shared" si="34"/>
        <v>91 Elementary trades and related occupations</v>
      </c>
      <c r="AI32" s="69">
        <v>0.20858056674556416</v>
      </c>
      <c r="AJ32" s="69">
        <v>0.19777013239193025</v>
      </c>
      <c r="AK32" s="69">
        <v>0.17565679833223208</v>
      </c>
      <c r="AL32" s="69">
        <v>0.19550561031835959</v>
      </c>
      <c r="AM32" s="69">
        <v>0.23818793453206222</v>
      </c>
      <c r="AN32" s="69"/>
      <c r="AO32" s="69">
        <f t="shared" si="35"/>
        <v>6.253113619983014E-2</v>
      </c>
      <c r="AP32" s="69">
        <f>'RD T1'!E147</f>
        <v>0.11360965557304011</v>
      </c>
      <c r="AQ32" s="69">
        <f t="shared" si="36"/>
        <v>0.17614079177287023</v>
      </c>
      <c r="AS32" t="str">
        <f t="shared" si="37"/>
        <v>91 Elementary trades and related occupations</v>
      </c>
      <c r="AT32" s="69">
        <v>0.23115478440477952</v>
      </c>
      <c r="AU32" s="69">
        <v>0.2092781077425579</v>
      </c>
      <c r="AV32" s="69">
        <v>0.20574713273418796</v>
      </c>
      <c r="AW32" s="69">
        <v>0.22465758313148573</v>
      </c>
      <c r="AX32" s="69">
        <v>0.24905808480424987</v>
      </c>
      <c r="AY32" s="69"/>
      <c r="AZ32" s="69">
        <f t="shared" si="38"/>
        <v>4.3310952070061914E-2</v>
      </c>
      <c r="BA32" s="69">
        <f>'RD T1'!E176</f>
        <v>0.11115777683259878</v>
      </c>
      <c r="BB32" s="69">
        <f t="shared" si="39"/>
        <v>0.1544687289026607</v>
      </c>
      <c r="BD32" t="str">
        <f t="shared" si="40"/>
        <v>91 Elementary trades and related occupations</v>
      </c>
      <c r="BE32" s="69">
        <v>1.2327446167351543</v>
      </c>
      <c r="BF32" s="69">
        <v>1.0958894511670116</v>
      </c>
      <c r="BG32" s="69">
        <v>0.9821825419709751</v>
      </c>
      <c r="BH32" s="69">
        <v>0.97990035238967776</v>
      </c>
      <c r="BI32" s="69">
        <v>1.1062099825539171</v>
      </c>
      <c r="BJ32" s="69"/>
      <c r="BK32" s="69">
        <f t="shared" si="41"/>
        <v>0.12402744058294202</v>
      </c>
      <c r="BL32" s="69">
        <f>'RD T1'!E205</f>
        <v>0.37361966236605737</v>
      </c>
      <c r="BM32" s="69">
        <f t="shared" si="42"/>
        <v>0.49764710294899939</v>
      </c>
      <c r="BO32" t="str">
        <f t="shared" si="43"/>
        <v>91 Elementary trades and related occupations</v>
      </c>
      <c r="BP32" s="69">
        <v>1.829177419158817</v>
      </c>
      <c r="BQ32" s="69">
        <v>1.3786467777365086</v>
      </c>
      <c r="BR32" s="69">
        <v>1.2780647884965735</v>
      </c>
      <c r="BS32" s="69">
        <v>1.0273542077747277</v>
      </c>
      <c r="BT32" s="69">
        <v>0.86309616968898073</v>
      </c>
      <c r="BU32" s="69"/>
      <c r="BV32" s="69">
        <f t="shared" si="44"/>
        <v>-0.41496861880759273</v>
      </c>
      <c r="BW32" s="69">
        <f>'RD T1'!E234</f>
        <v>0.41001918317965685</v>
      </c>
      <c r="BX32" s="69">
        <f t="shared" si="45"/>
        <v>-4.949435627935872E-3</v>
      </c>
      <c r="BZ32" t="str">
        <f t="shared" si="46"/>
        <v>91 Elementary trades and related occupations</v>
      </c>
      <c r="CA32" s="69">
        <v>1.9295241633846874</v>
      </c>
      <c r="CB32" s="69">
        <v>1.987743307186306</v>
      </c>
      <c r="CC32" s="69">
        <v>1.5780268879438974</v>
      </c>
      <c r="CD32" s="69">
        <v>1.2352553323700015</v>
      </c>
      <c r="CE32" s="69">
        <v>0.98441702305984358</v>
      </c>
      <c r="CF32" s="69"/>
      <c r="CG32" s="69">
        <f t="shared" si="47"/>
        <v>-0.59360986488405387</v>
      </c>
      <c r="CH32" s="69">
        <f>'RD T1'!E263</f>
        <v>0.40816939690271059</v>
      </c>
      <c r="CI32" s="69">
        <f t="shared" si="48"/>
        <v>-0.18544046798134328</v>
      </c>
      <c r="CK32" t="str">
        <f t="shared" si="49"/>
        <v>91 Elementary trades and related occupations</v>
      </c>
      <c r="CL32" s="69">
        <v>0.7082905020473762</v>
      </c>
      <c r="CM32" s="69">
        <v>0.64479683871076177</v>
      </c>
      <c r="CN32" s="69">
        <v>0.75757814838317228</v>
      </c>
      <c r="CO32" s="69">
        <v>0.58186327481987521</v>
      </c>
      <c r="CP32" s="69">
        <v>0.55136683775153583</v>
      </c>
      <c r="CQ32" s="69"/>
      <c r="CR32" s="69">
        <f t="shared" si="50"/>
        <v>-0.20621131063163645</v>
      </c>
      <c r="CS32" s="69">
        <f>'RD T1'!E292</f>
        <v>0.18477463979844588</v>
      </c>
      <c r="CT32" s="69">
        <f t="shared" si="51"/>
        <v>-2.1436670833190563E-2</v>
      </c>
    </row>
    <row r="33" spans="1:98" x14ac:dyDescent="0.2">
      <c r="A33" s="10" t="str">
        <f>name!D29</f>
        <v>92 Elementary administration and service occupations</v>
      </c>
      <c r="B33" s="69">
        <v>2.5350768598391596E-2</v>
      </c>
      <c r="C33" s="69">
        <v>2.81612941937558E-2</v>
      </c>
      <c r="D33" s="69">
        <v>2.4714186470888289E-2</v>
      </c>
      <c r="E33" s="69">
        <v>4.0284505176040451E-2</v>
      </c>
      <c r="F33" s="69">
        <v>5.8630509080124932E-2</v>
      </c>
      <c r="G33" s="11"/>
      <c r="H33" s="69">
        <f t="shared" ref="H33" si="52">F33-D33</f>
        <v>3.3916322609236646E-2</v>
      </c>
      <c r="I33" s="69">
        <f>'RD T1'!E61</f>
        <v>2.3598050684315301E-2</v>
      </c>
      <c r="J33" s="69">
        <f t="shared" ref="J33" si="53">SUM(H33:I33)</f>
        <v>5.7514373293551947E-2</v>
      </c>
      <c r="L33" t="str">
        <f t="shared" ref="L33" si="54">A33</f>
        <v>92 Elementary administration and service occupations</v>
      </c>
      <c r="M33" s="69">
        <v>0.62045123385612511</v>
      </c>
      <c r="N33" s="69">
        <v>0.77962123951410467</v>
      </c>
      <c r="O33" s="69">
        <v>0.76810280728803437</v>
      </c>
      <c r="P33" s="69">
        <v>1.2744883467676498</v>
      </c>
      <c r="Q33" s="69">
        <v>2.2563366057289787</v>
      </c>
      <c r="R33" s="11"/>
      <c r="S33" s="69">
        <f t="shared" ref="S33" si="55">Q33-O33</f>
        <v>1.4882337984409442</v>
      </c>
      <c r="T33" s="69">
        <f>'RD T1'!E90</f>
        <v>0.84764868361610035</v>
      </c>
      <c r="U33" s="69">
        <f t="shared" ref="U33" si="56">SUM(S33:T33)</f>
        <v>2.3358824820570447</v>
      </c>
      <c r="W33" t="str">
        <f t="shared" ref="W33" si="57">A33</f>
        <v>92 Elementary administration and service occupations</v>
      </c>
      <c r="X33" s="69">
        <v>2.2357983006892068</v>
      </c>
      <c r="Y33" s="69">
        <v>2.3257837486438198</v>
      </c>
      <c r="Z33" s="69">
        <v>2.4645924032021815</v>
      </c>
      <c r="AA33" s="69">
        <v>3.260733196049602</v>
      </c>
      <c r="AB33" s="69">
        <v>4.1888115197413169</v>
      </c>
      <c r="AC33" s="69"/>
      <c r="AD33" s="69">
        <f t="shared" ref="AD33" si="58">AB33-Z33</f>
        <v>1.7242191165391354</v>
      </c>
      <c r="AE33" s="69">
        <f>'RD T1'!E119</f>
        <v>2.2923031767743844</v>
      </c>
      <c r="AF33" s="69">
        <f t="shared" ref="AF33" si="59">SUM(AD33:AE33)</f>
        <v>4.0165222933135194</v>
      </c>
      <c r="AH33" t="str">
        <f t="shared" ref="AH33" si="60">L33</f>
        <v>92 Elementary administration and service occupations</v>
      </c>
      <c r="AI33" s="69">
        <v>1.0934076411669156</v>
      </c>
      <c r="AJ33" s="69">
        <v>1.115285930646418</v>
      </c>
      <c r="AK33" s="69">
        <v>1.1810158647221123</v>
      </c>
      <c r="AL33" s="69">
        <v>1.5396432491387557</v>
      </c>
      <c r="AM33" s="69">
        <v>1.9962832728294884</v>
      </c>
      <c r="AN33" s="69"/>
      <c r="AO33" s="69">
        <f t="shared" ref="AO33" si="61">AM33-AK33</f>
        <v>0.81526740810737608</v>
      </c>
      <c r="AP33" s="69">
        <f>'RD T1'!E148</f>
        <v>1.0260177142165117</v>
      </c>
      <c r="AQ33" s="69">
        <f t="shared" ref="AQ33" si="62">SUM(AO33:AP33)</f>
        <v>1.8412851223238877</v>
      </c>
      <c r="AS33" t="str">
        <f t="shared" ref="AS33" si="63">W33</f>
        <v>92 Elementary administration and service occupations</v>
      </c>
      <c r="AT33" s="69">
        <v>0.95593699346566585</v>
      </c>
      <c r="AU33" s="69">
        <v>0.94394099466506143</v>
      </c>
      <c r="AV33" s="69">
        <v>1.0519387773974844</v>
      </c>
      <c r="AW33" s="69">
        <v>1.3214917432351869</v>
      </c>
      <c r="AX33" s="69">
        <v>1.7001087478016008</v>
      </c>
      <c r="AY33" s="69"/>
      <c r="AZ33" s="69">
        <f t="shared" ref="AZ33" si="64">AX33-AV33</f>
        <v>0.64816997040411639</v>
      </c>
      <c r="BA33" s="69">
        <f>'RD T1'!E177</f>
        <v>0.86363769972723203</v>
      </c>
      <c r="BB33" s="69">
        <f t="shared" ref="BB33" si="65">SUM(AZ33:BA33)</f>
        <v>1.5118076701313483</v>
      </c>
      <c r="BD33" t="str">
        <f t="shared" ref="BD33" si="66">AH33</f>
        <v>92 Elementary administration and service occupations</v>
      </c>
      <c r="BE33" s="69">
        <v>6.8508921626163932</v>
      </c>
      <c r="BF33" s="69">
        <v>6.6919128792999549</v>
      </c>
      <c r="BG33" s="69">
        <v>6.107709741902636</v>
      </c>
      <c r="BH33" s="69">
        <v>6.4056942682985536</v>
      </c>
      <c r="BI33" s="69">
        <v>6.3076990395284698</v>
      </c>
      <c r="BJ33" s="69"/>
      <c r="BK33" s="69">
        <f t="shared" ref="BK33" si="67">BI33-BG33</f>
        <v>0.19998929762583373</v>
      </c>
      <c r="BL33" s="69">
        <f>'RD T1'!E206</f>
        <v>2.9192486123271331</v>
      </c>
      <c r="BM33" s="69">
        <f t="shared" ref="BM33" si="68">SUM(BK33:BL33)</f>
        <v>3.1192379099529668</v>
      </c>
      <c r="BO33" t="str">
        <f t="shared" ref="BO33" si="69">AS33</f>
        <v>92 Elementary administration and service occupations</v>
      </c>
      <c r="BP33" s="69">
        <v>10.708740100120522</v>
      </c>
      <c r="BQ33" s="69">
        <v>10.126502732014918</v>
      </c>
      <c r="BR33" s="69">
        <v>9.2158859854803374</v>
      </c>
      <c r="BS33" s="69">
        <v>9.2562801562303676</v>
      </c>
      <c r="BT33" s="69">
        <v>7.6576413868683328</v>
      </c>
      <c r="BU33" s="69"/>
      <c r="BV33" s="69">
        <f t="shared" ref="BV33" si="70">BT33-BR33</f>
        <v>-1.5582445986120046</v>
      </c>
      <c r="BW33" s="69">
        <f>'RD T1'!E235</f>
        <v>4.3035330174181956</v>
      </c>
      <c r="BX33" s="69">
        <f t="shared" ref="BX33" si="71">SUM(BV33:BW33)</f>
        <v>2.745288418806191</v>
      </c>
      <c r="BZ33" t="str">
        <f t="shared" ref="BZ33" si="72">BD33</f>
        <v>92 Elementary administration and service occupations</v>
      </c>
      <c r="CA33" s="69">
        <v>8.5099324268691507</v>
      </c>
      <c r="CB33" s="69">
        <v>9.7263148106913615</v>
      </c>
      <c r="CC33" s="69">
        <v>8.6254424015898739</v>
      </c>
      <c r="CD33" s="69">
        <v>8.7634538166360034</v>
      </c>
      <c r="CE33" s="69">
        <v>6.6181148009721928</v>
      </c>
      <c r="CF33" s="69"/>
      <c r="CG33" s="69">
        <f t="shared" ref="CG33" si="73">CE33-CC33</f>
        <v>-2.007327600617681</v>
      </c>
      <c r="CH33" s="69">
        <f>'RD T1'!E264</f>
        <v>2.8730285851669075</v>
      </c>
      <c r="CI33" s="69">
        <f t="shared" ref="CI33" si="74">SUM(CG33:CH33)</f>
        <v>0.8657009845492265</v>
      </c>
      <c r="CK33" t="str">
        <f t="shared" ref="CK33" si="75">BO33</f>
        <v>92 Elementary administration and service occupations</v>
      </c>
      <c r="CL33" s="69">
        <v>2.9767761741176728</v>
      </c>
      <c r="CM33" s="69">
        <v>2.2050091189085363</v>
      </c>
      <c r="CN33" s="69">
        <v>2.360061584340241</v>
      </c>
      <c r="CO33" s="69">
        <v>1.6220686804301052</v>
      </c>
      <c r="CP33" s="69">
        <v>1.4875186076100564</v>
      </c>
      <c r="CQ33" s="69"/>
      <c r="CR33" s="69">
        <f t="shared" ref="CR33" si="76">CP33-CN33</f>
        <v>-0.87254297673018466</v>
      </c>
      <c r="CS33" s="69">
        <f>'RD T1'!E293</f>
        <v>0.50110418971092563</v>
      </c>
      <c r="CT33" s="69">
        <f t="shared" ref="CT33" si="77">SUM(CR33:CS33)</f>
        <v>-0.37143878701925903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4.6284531511934883</v>
      </c>
      <c r="C35" s="67">
        <f t="shared" ref="C35:F35" si="78">SUM(C8:C33)</f>
        <v>6.2547948841382919</v>
      </c>
      <c r="D35" s="67">
        <f t="shared" si="78"/>
        <v>6.140080041836474</v>
      </c>
      <c r="E35" s="67">
        <f t="shared" si="78"/>
        <v>8.0967781922098432</v>
      </c>
      <c r="F35" s="67">
        <f t="shared" si="78"/>
        <v>11.955598308192744</v>
      </c>
      <c r="G35" s="11"/>
      <c r="H35" s="67">
        <f>F35-D35</f>
        <v>5.8155182663562703</v>
      </c>
      <c r="I35" s="67">
        <f>SUM(I8:I33)</f>
        <v>4.3293378012927866</v>
      </c>
      <c r="J35" s="67">
        <f>SUM(H35:I35)</f>
        <v>10.144856067649057</v>
      </c>
      <c r="L35" s="24" t="str">
        <f>A35</f>
        <v>All occupations</v>
      </c>
      <c r="M35" s="67">
        <f>SUM(M8:M33)</f>
        <v>31.697574822275733</v>
      </c>
      <c r="N35" s="67">
        <f t="shared" ref="N35:Q35" si="79">SUM(N8:N33)</f>
        <v>42.21498894177757</v>
      </c>
      <c r="O35" s="67">
        <f t="shared" si="79"/>
        <v>43.174407669055611</v>
      </c>
      <c r="P35" s="67">
        <f t="shared" si="79"/>
        <v>56.424345035826356</v>
      </c>
      <c r="Q35" s="67">
        <f t="shared" si="79"/>
        <v>83.575737354439852</v>
      </c>
      <c r="R35" s="11"/>
      <c r="S35" s="67">
        <f t="shared" si="29"/>
        <v>40.401329685384241</v>
      </c>
      <c r="T35" s="67">
        <f>SUM(T8:T33)</f>
        <v>32.110134416818347</v>
      </c>
      <c r="U35" s="67">
        <f>SUM(S35:T35)</f>
        <v>72.511464102202581</v>
      </c>
      <c r="W35" s="24" t="str">
        <f>A35</f>
        <v>All occupations</v>
      </c>
      <c r="X35" s="67">
        <f>SUM(X8:X33)</f>
        <v>68.702531294903508</v>
      </c>
      <c r="Y35" s="67">
        <f t="shared" ref="Y35:AB35" si="80">SUM(Y8:Y33)</f>
        <v>71.47550636622185</v>
      </c>
      <c r="Z35" s="67">
        <f t="shared" si="80"/>
        <v>75.380048265286135</v>
      </c>
      <c r="AA35" s="67">
        <f t="shared" si="80"/>
        <v>84.189600803255956</v>
      </c>
      <c r="AB35" s="67">
        <f t="shared" si="80"/>
        <v>94.45681549219924</v>
      </c>
      <c r="AC35" s="69"/>
      <c r="AD35" s="67">
        <f t="shared" ref="AD35" si="81">AB35-Z35</f>
        <v>19.076767226913105</v>
      </c>
      <c r="AE35" s="67">
        <f>SUM(AE8:AE33)</f>
        <v>48.794747994632047</v>
      </c>
      <c r="AF35" s="67">
        <f>SUM(AD35:AE35)</f>
        <v>67.871515221545152</v>
      </c>
      <c r="AH35" s="24" t="str">
        <f>L35</f>
        <v>All occupations</v>
      </c>
      <c r="AI35" s="67">
        <f>SUM(AI8:AI33)</f>
        <v>20.452005316594835</v>
      </c>
      <c r="AJ35" s="67">
        <f t="shared" ref="AJ35:AM35" si="82">SUM(AJ8:AJ33)</f>
        <v>18.973059384678571</v>
      </c>
      <c r="AK35" s="67">
        <f t="shared" si="82"/>
        <v>20.080439055357683</v>
      </c>
      <c r="AL35" s="67">
        <f t="shared" si="82"/>
        <v>21.130407257744999</v>
      </c>
      <c r="AM35" s="67">
        <f t="shared" si="82"/>
        <v>23.323934192974711</v>
      </c>
      <c r="AN35" s="69"/>
      <c r="AO35" s="67">
        <f t="shared" ref="AO35" si="83">AM35-AK35</f>
        <v>3.2434951376170282</v>
      </c>
      <c r="AP35" s="67">
        <f>SUM(AP8:AP33)</f>
        <v>12.10444174236018</v>
      </c>
      <c r="AQ35" s="67">
        <f>SUM(AO35:AP35)</f>
        <v>15.347936879977208</v>
      </c>
      <c r="AS35" s="24" t="str">
        <f>W35</f>
        <v>All occupations</v>
      </c>
      <c r="AT35" s="67">
        <f>SUM(AT8:AT33)</f>
        <v>19.851357900694495</v>
      </c>
      <c r="AU35" s="67">
        <f t="shared" ref="AU35:AX35" si="84">SUM(AU8:AU33)</f>
        <v>19.975883164070328</v>
      </c>
      <c r="AV35" s="67">
        <f t="shared" si="84"/>
        <v>20.984338137932301</v>
      </c>
      <c r="AW35" s="67">
        <f t="shared" si="84"/>
        <v>23.002620698576376</v>
      </c>
      <c r="AX35" s="67">
        <f t="shared" si="84"/>
        <v>25.783086280506993</v>
      </c>
      <c r="AY35" s="69"/>
      <c r="AZ35" s="67">
        <f t="shared" ref="AZ35" si="85">AX35-AV35</f>
        <v>4.7987481425746914</v>
      </c>
      <c r="BA35" s="67">
        <f>SUM(BA8:BA33)</f>
        <v>12.825561550401227</v>
      </c>
      <c r="BB35" s="67">
        <f>SUM(AZ35:BA35)</f>
        <v>17.62430969297592</v>
      </c>
      <c r="BD35" s="24" t="str">
        <f>AH35</f>
        <v>All occupations</v>
      </c>
      <c r="BE35" s="67">
        <f>SUM(BE8:BE33)</f>
        <v>81.540670865249794</v>
      </c>
      <c r="BF35" s="67">
        <f t="shared" ref="BF35:BI35" si="86">SUM(BF8:BF33)</f>
        <v>86.433914362760817</v>
      </c>
      <c r="BG35" s="67">
        <f t="shared" si="86"/>
        <v>82.727986680289774</v>
      </c>
      <c r="BH35" s="67">
        <f t="shared" si="86"/>
        <v>84.842656021444412</v>
      </c>
      <c r="BI35" s="67">
        <f t="shared" si="86"/>
        <v>87.036590901445706</v>
      </c>
      <c r="BJ35" s="69"/>
      <c r="BK35" s="67">
        <f t="shared" ref="BK35" si="87">BI35-BG35</f>
        <v>4.3086042211559317</v>
      </c>
      <c r="BL35" s="67">
        <f>SUM(BL8:BL33)</f>
        <v>36.635199164106822</v>
      </c>
      <c r="BM35" s="67">
        <f>SUM(BK35:BL35)</f>
        <v>40.943803385262754</v>
      </c>
      <c r="BO35" s="24" t="str">
        <f>AS35</f>
        <v>All occupations</v>
      </c>
      <c r="BP35" s="67">
        <f>SUM(BP8:BP33)</f>
        <v>79.36045443020187</v>
      </c>
      <c r="BQ35" s="67">
        <f t="shared" ref="BQ35:BT35" si="88">SUM(BQ8:BQ33)</f>
        <v>75.211109860050783</v>
      </c>
      <c r="BR35" s="67">
        <f t="shared" si="88"/>
        <v>71.721403562805136</v>
      </c>
      <c r="BS35" s="67">
        <f t="shared" si="88"/>
        <v>65.272343456185524</v>
      </c>
      <c r="BT35" s="67">
        <f t="shared" si="88"/>
        <v>50.807715620516419</v>
      </c>
      <c r="BU35" s="69"/>
      <c r="BV35" s="67">
        <f t="shared" ref="BV35" si="89">BT35-BR35</f>
        <v>-20.913687942288718</v>
      </c>
      <c r="BW35" s="67">
        <f>SUM(BW8:BW33)</f>
        <v>28.743983825461846</v>
      </c>
      <c r="BX35" s="67">
        <f>SUM(BV35:BW35)</f>
        <v>7.8302958831731289</v>
      </c>
      <c r="BZ35" s="24" t="str">
        <f>BD35</f>
        <v>All occupations</v>
      </c>
      <c r="CA35" s="67">
        <f>SUM(CA8:CA33)</f>
        <v>45.589086193452346</v>
      </c>
      <c r="CB35" s="67">
        <f t="shared" ref="CB35:CE35" si="90">SUM(CB8:CB33)</f>
        <v>52.812662530518963</v>
      </c>
      <c r="CC35" s="67">
        <f t="shared" si="90"/>
        <v>48.104768055991798</v>
      </c>
      <c r="CD35" s="67">
        <f t="shared" si="90"/>
        <v>43.298806747439635</v>
      </c>
      <c r="CE35" s="67">
        <f t="shared" si="90"/>
        <v>30.818824357440604</v>
      </c>
      <c r="CF35" s="69"/>
      <c r="CG35" s="67">
        <f t="shared" ref="CG35" si="91">CE35-CC35</f>
        <v>-17.285943698551193</v>
      </c>
      <c r="CH35" s="67">
        <f>SUM(CH8:CH33)</f>
        <v>14.184682033049668</v>
      </c>
      <c r="CI35" s="67">
        <f>SUM(CG35:CH35)</f>
        <v>-3.101261665501525</v>
      </c>
      <c r="CK35" s="24" t="str">
        <f>BO35</f>
        <v>All occupations</v>
      </c>
      <c r="CL35" s="67">
        <f>SUM(CL8:CL33)</f>
        <v>11.977866025433791</v>
      </c>
      <c r="CM35" s="67">
        <f t="shared" ref="CM35:CP35" si="92">SUM(CM8:CM33)</f>
        <v>11.018080505782759</v>
      </c>
      <c r="CN35" s="67">
        <f t="shared" si="92"/>
        <v>13.328528531444981</v>
      </c>
      <c r="CO35" s="67">
        <f t="shared" si="92"/>
        <v>9.8694417873167701</v>
      </c>
      <c r="CP35" s="67">
        <f t="shared" si="92"/>
        <v>7.2916974922836655</v>
      </c>
      <c r="CQ35" s="69"/>
      <c r="CR35" s="67">
        <f t="shared" ref="CR35" si="93">CP35-CN35</f>
        <v>-6.0368310391613154</v>
      </c>
      <c r="CS35" s="67">
        <f>SUM(CS8:CS33)</f>
        <v>3.1651810687537179</v>
      </c>
      <c r="CT35" s="67">
        <f>SUM(CR35:CS35)</f>
        <v>-2.8716499704075975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Swindon and Wiltshire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Swindon and Wiltshire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Swindon and Wiltshire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Swindon and Wiltshire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Swindon and Wiltshire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Swindon and Wiltshire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Swindon and Wiltshire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Swindon and Wiltshire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Swindon and Wiltshire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7.4023971726704181</v>
      </c>
      <c r="C45" s="18">
        <f t="shared" si="104"/>
        <v>7.7764282821496948</v>
      </c>
      <c r="D45" s="18">
        <f t="shared" si="104"/>
        <v>8.1186466782654865</v>
      </c>
      <c r="E45" s="18">
        <f t="shared" si="104"/>
        <v>7.7409758514023093</v>
      </c>
      <c r="F45" s="18">
        <f t="shared" si="104"/>
        <v>8.0754483393581413</v>
      </c>
      <c r="H45" s="68">
        <f t="shared" ref="H45:H70" si="105">IF(D8&gt;0,(H8/D8)*100,0)</f>
        <v>93.677996570469318</v>
      </c>
      <c r="I45" s="69">
        <f t="shared" ref="I45:I70" si="106">IF(D8&gt;0,I8/D8*100,0)</f>
        <v>73.252759723368499</v>
      </c>
      <c r="J45" s="69">
        <f t="shared" ref="J45:J70" si="107">IF(D8&gt;0,(J8/D8)*100,0)</f>
        <v>166.93075629383782</v>
      </c>
      <c r="L45" t="str">
        <f>A45</f>
        <v>11 Corporate managers and directors</v>
      </c>
      <c r="M45" s="18">
        <f t="shared" ref="M45:Q54" si="108">M8/M$35*100</f>
        <v>8.8375574335922646</v>
      </c>
      <c r="N45" s="18">
        <f t="shared" si="108"/>
        <v>9.1970796608583694</v>
      </c>
      <c r="O45" s="18">
        <f t="shared" si="108"/>
        <v>9.1280603315175846</v>
      </c>
      <c r="P45" s="18">
        <f t="shared" si="108"/>
        <v>8.3115767762379953</v>
      </c>
      <c r="Q45" s="18">
        <f t="shared" si="108"/>
        <v>8.4238945830931353</v>
      </c>
      <c r="S45" s="68">
        <f t="shared" ref="S45:S70" si="109">IF(O8&gt;0,(S8/O8)*100,0)</f>
        <v>78.643924334032576</v>
      </c>
      <c r="T45" s="69">
        <f t="shared" ref="T45:T70" si="110">IF(O8&gt;0,T8/O8*100,0)</f>
        <v>71.425582124021929</v>
      </c>
      <c r="U45" s="69">
        <f t="shared" ref="U45:U70" si="111">IF(O8&gt;0,(U8/O8)*100,0)</f>
        <v>150.06950645805449</v>
      </c>
      <c r="W45" t="str">
        <f>A45</f>
        <v>11 Corporate managers and directors</v>
      </c>
      <c r="X45" s="18">
        <f t="shared" ref="X45:AB54" si="112">X8/X$35*100</f>
        <v>10.288049137883636</v>
      </c>
      <c r="Y45" s="18">
        <f t="shared" si="112"/>
        <v>11.399671624022215</v>
      </c>
      <c r="Z45" s="18">
        <f t="shared" si="112"/>
        <v>11.096320925908476</v>
      </c>
      <c r="AA45" s="18">
        <f t="shared" si="112"/>
        <v>9.9020365806520427</v>
      </c>
      <c r="AB45" s="18">
        <f t="shared" si="112"/>
        <v>9.776565652886422</v>
      </c>
      <c r="AD45" s="68">
        <f t="shared" ref="AD45:AD70" si="113">IF(Z8&gt;0,(AD8/Z8)*100,0)</f>
        <v>10.403845522632682</v>
      </c>
      <c r="AE45" s="69">
        <f t="shared" ref="AE45:AE70" si="114">IF(Z8&gt;0,AE8/Z8*100,0)</f>
        <v>61.3424508091883</v>
      </c>
      <c r="AF45" s="69">
        <f t="shared" ref="AF45:AF70" si="115">IF(Z8&gt;0,(AF8/Z8)*100,0)</f>
        <v>71.746296331820986</v>
      </c>
      <c r="AH45" t="str">
        <f>L45</f>
        <v>11 Corporate managers and directors</v>
      </c>
      <c r="AI45" s="18">
        <f t="shared" ref="AI45:AM54" si="116">AI8/AI$35*100</f>
        <v>6.3408238591352832</v>
      </c>
      <c r="AJ45" s="18">
        <f t="shared" si="116"/>
        <v>7.2889115511993259</v>
      </c>
      <c r="AK45" s="18">
        <f t="shared" si="116"/>
        <v>7.5927838065369011</v>
      </c>
      <c r="AL45" s="18">
        <f t="shared" si="116"/>
        <v>6.753302754888443</v>
      </c>
      <c r="AM45" s="18">
        <f t="shared" si="116"/>
        <v>6.4190967174226374</v>
      </c>
      <c r="AO45" s="68">
        <f t="shared" ref="AO45:AO70" si="117">IF(AK8&gt;0,(AO8/AK8)*100,0)</f>
        <v>-1.8022610140022803</v>
      </c>
      <c r="AP45" s="69">
        <f t="shared" ref="AP45:AP70" si="118">IF(AK8&gt;0,AP8/AK8*100,0)</f>
        <v>52.070759831028113</v>
      </c>
      <c r="AQ45" s="69">
        <f t="shared" ref="AQ45:AQ70" si="119">IF(AK8&gt;0,(AQ8/AK8)*100,0)</f>
        <v>50.268498817025844</v>
      </c>
      <c r="AS45" t="str">
        <f>W45</f>
        <v>11 Corporate managers and directors</v>
      </c>
      <c r="AT45" s="18">
        <f t="shared" ref="AT45:AX54" si="120">AT8/AT$35*100</f>
        <v>9.6206870822301749</v>
      </c>
      <c r="AU45" s="18">
        <f t="shared" si="120"/>
        <v>10.31095111801468</v>
      </c>
      <c r="AV45" s="18">
        <f t="shared" si="120"/>
        <v>10.642566865323598</v>
      </c>
      <c r="AW45" s="18">
        <f t="shared" si="120"/>
        <v>9.0903931586980367</v>
      </c>
      <c r="AX45" s="18">
        <f t="shared" si="120"/>
        <v>8.6101562111183103</v>
      </c>
      <c r="AZ45" s="68">
        <f t="shared" ref="AZ45:AZ70" si="121">IF(AV8&gt;0,(AZ8/AV8)*100,0)</f>
        <v>-0.59590643143497857</v>
      </c>
      <c r="BA45" s="69">
        <f t="shared" ref="BA45:BA70" si="122">IF(AV8&gt;0,BA8/AV8*100,0)</f>
        <v>52.960446216875511</v>
      </c>
      <c r="BB45" s="69">
        <f t="shared" ref="BB45:BB70" si="123">IF(AV8&gt;0,(BB8/AV8)*100,0)</f>
        <v>52.364539785440535</v>
      </c>
      <c r="BD45" t="str">
        <f>AH45</f>
        <v>11 Corporate managers and directors</v>
      </c>
      <c r="BE45" s="18">
        <f t="shared" ref="BE45:BI54" si="124">BE8/BE$35*100</f>
        <v>6.0043229250827066</v>
      </c>
      <c r="BF45" s="18">
        <f t="shared" si="124"/>
        <v>6.7083238977138899</v>
      </c>
      <c r="BG45" s="18">
        <f t="shared" si="124"/>
        <v>7.0951215447307012</v>
      </c>
      <c r="BH45" s="18">
        <f t="shared" si="124"/>
        <v>5.885504580450891</v>
      </c>
      <c r="BI45" s="18">
        <f t="shared" si="124"/>
        <v>5.8301203339232739</v>
      </c>
      <c r="BK45" s="68">
        <f t="shared" ref="BK45:BK70" si="125">IF(BG8&gt;0,(BK8/BG8)*100,0)</f>
        <v>-13.549582324398147</v>
      </c>
      <c r="BL45" s="69">
        <f t="shared" ref="BL45:BL70" si="126">IF(BG8&gt;0,BL8/BG8*100,0)</f>
        <v>36.191008995027708</v>
      </c>
      <c r="BM45" s="69">
        <f t="shared" ref="BM45:BM70" si="127">IF(BG8&gt;0,(BM8/BG8)*100,0)</f>
        <v>22.641426670629563</v>
      </c>
      <c r="BO45" t="str">
        <f>AS45</f>
        <v>11 Corporate managers and directors</v>
      </c>
      <c r="BP45" s="18">
        <f t="shared" ref="BP45:BT54" si="128">BP8/BP$35*100</f>
        <v>4.750023336736362</v>
      </c>
      <c r="BQ45" s="18">
        <f t="shared" si="128"/>
        <v>5.1979615907594434</v>
      </c>
      <c r="BR45" s="18">
        <f t="shared" si="128"/>
        <v>5.7587967236885165</v>
      </c>
      <c r="BS45" s="18">
        <f t="shared" si="128"/>
        <v>4.6886408889717357</v>
      </c>
      <c r="BT45" s="18">
        <f t="shared" si="128"/>
        <v>4.3304331323633827</v>
      </c>
      <c r="BV45" s="68">
        <f t="shared" ref="BV45:BV70" si="129">IF(BR8&gt;0,(BV8/BR8)*100,0)</f>
        <v>-46.730272280459857</v>
      </c>
      <c r="BW45" s="69">
        <f t="shared" ref="BW45:BW70" si="130">IF(BR8&gt;0,BW8/BR8*100,0)</f>
        <v>33.090971299222375</v>
      </c>
      <c r="BX45" s="69">
        <f t="shared" ref="BX45:BX70" si="131">IF(BR8&gt;0,(BX8/BR8)*100,0)</f>
        <v>-13.639300981237481</v>
      </c>
      <c r="BZ45" t="str">
        <f>BD45</f>
        <v>11 Corporate managers and directors</v>
      </c>
      <c r="CA45" s="18">
        <f t="shared" ref="CA45:CE54" si="132">CA8/CA$35*100</f>
        <v>4.7313906273665491</v>
      </c>
      <c r="CB45" s="18">
        <f t="shared" si="132"/>
        <v>5.6433456011891101</v>
      </c>
      <c r="CC45" s="18">
        <f t="shared" si="132"/>
        <v>6.1345011113114198</v>
      </c>
      <c r="CD45" s="18">
        <f t="shared" si="132"/>
        <v>5.8357904289679823</v>
      </c>
      <c r="CE45" s="18">
        <f t="shared" si="132"/>
        <v>7.1536787519032519</v>
      </c>
      <c r="CG45" s="68">
        <f t="shared" ref="CG45:CG70" si="133">IF(CC8&gt;0,(CG8/CC8)*100,0)</f>
        <v>-25.290104871909374</v>
      </c>
      <c r="CH45" s="69">
        <f t="shared" ref="CH45:CH70" si="134">IF(CC8&gt;0,CH8/CC8*100,0)</f>
        <v>32.48488589744295</v>
      </c>
      <c r="CI45" s="69">
        <f t="shared" ref="CI45:CI70" si="135">IF(CC8&gt;0,(CI8/CC8)*100,0)</f>
        <v>7.1947810255335769</v>
      </c>
      <c r="CK45" t="str">
        <f>BO45</f>
        <v>11 Corporate managers and directors</v>
      </c>
      <c r="CL45" s="18">
        <f t="shared" ref="CL45:CP54" si="136">CL8/CL$35*100</f>
        <v>2.6600209783051771</v>
      </c>
      <c r="CM45" s="18">
        <f t="shared" si="136"/>
        <v>3.9192057685703441</v>
      </c>
      <c r="CN45" s="18">
        <f t="shared" si="136"/>
        <v>4.1489030578886359</v>
      </c>
      <c r="CO45" s="18">
        <f t="shared" si="136"/>
        <v>4.2225817990594088</v>
      </c>
      <c r="CP45" s="18">
        <f t="shared" si="136"/>
        <v>4.7901755631614327</v>
      </c>
      <c r="CR45" s="68">
        <f t="shared" ref="CR45:CR70" si="137">IF(CN8&gt;0,(CR8/CN8)*100,0)</f>
        <v>-36.83673364748801</v>
      </c>
      <c r="CS45" s="69">
        <f t="shared" ref="CS45:CS70" si="138">IF(CN8&gt;0,CS8/CN8*100,0)</f>
        <v>26.238074637416453</v>
      </c>
      <c r="CT45" s="69">
        <f t="shared" ref="CT45:CT70" si="139">IF(CN8&gt;0,(CT8/CN8)*100,0)</f>
        <v>-10.598659010071559</v>
      </c>
    </row>
    <row r="46" spans="1:98" x14ac:dyDescent="0.2">
      <c r="A46" t="str">
        <f t="shared" si="103"/>
        <v>12 Other managers and proprietors</v>
      </c>
      <c r="B46" s="18">
        <f t="shared" si="104"/>
        <v>3.4069899863138167</v>
      </c>
      <c r="C46" s="18">
        <f t="shared" si="104"/>
        <v>3.4040894454260049</v>
      </c>
      <c r="D46" s="18">
        <f t="shared" si="104"/>
        <v>3.1310400112222614</v>
      </c>
      <c r="E46" s="18">
        <f t="shared" si="104"/>
        <v>4.0499047836031226</v>
      </c>
      <c r="F46" s="18">
        <f t="shared" si="104"/>
        <v>4.4842142324001486</v>
      </c>
      <c r="H46" s="68">
        <f t="shared" si="105"/>
        <v>178.86564702552491</v>
      </c>
      <c r="I46" s="69">
        <f t="shared" si="106"/>
        <v>118.364706767244</v>
      </c>
      <c r="J46" s="69">
        <f t="shared" si="107"/>
        <v>297.23035379276888</v>
      </c>
      <c r="L46" t="str">
        <f t="shared" ref="L46:L69" si="140">A46</f>
        <v>12 Other managers and proprietors</v>
      </c>
      <c r="M46" s="18">
        <f t="shared" si="108"/>
        <v>3.7548899658680801</v>
      </c>
      <c r="N46" s="18">
        <f t="shared" si="108"/>
        <v>3.757702830155949</v>
      </c>
      <c r="O46" s="18">
        <f t="shared" si="108"/>
        <v>3.6610737601606873</v>
      </c>
      <c r="P46" s="18">
        <f t="shared" si="108"/>
        <v>4.5405780557266757</v>
      </c>
      <c r="Q46" s="18">
        <f t="shared" si="108"/>
        <v>5.0881841834554535</v>
      </c>
      <c r="S46" s="68">
        <f t="shared" si="109"/>
        <v>169.03462257302832</v>
      </c>
      <c r="T46" s="69">
        <f t="shared" si="110"/>
        <v>112.48891391799782</v>
      </c>
      <c r="U46" s="69">
        <f t="shared" si="111"/>
        <v>281.52353649102616</v>
      </c>
      <c r="W46" t="str">
        <f t="shared" ref="W46:W69" si="141">A46</f>
        <v>12 Other managers and proprietors</v>
      </c>
      <c r="X46" s="18">
        <f t="shared" si="112"/>
        <v>4.2198872172025652</v>
      </c>
      <c r="Y46" s="18">
        <f t="shared" si="112"/>
        <v>4.388847395602272</v>
      </c>
      <c r="Z46" s="18">
        <f t="shared" si="112"/>
        <v>4.2396309340495542</v>
      </c>
      <c r="AA46" s="18">
        <f t="shared" si="112"/>
        <v>5.2204025902547606</v>
      </c>
      <c r="AB46" s="18">
        <f t="shared" si="112"/>
        <v>5.5263632273916015</v>
      </c>
      <c r="AD46" s="68">
        <f t="shared" si="113"/>
        <v>63.338386930728731</v>
      </c>
      <c r="AE46" s="69">
        <f t="shared" si="114"/>
        <v>97.351895057834696</v>
      </c>
      <c r="AF46" s="69">
        <f t="shared" si="115"/>
        <v>160.69028198856341</v>
      </c>
      <c r="AH46" t="str">
        <f t="shared" ref="AH46:AH69" si="142">L46</f>
        <v>12 Other managers and proprietors</v>
      </c>
      <c r="AI46" s="18">
        <f t="shared" si="116"/>
        <v>3.957831765991159</v>
      </c>
      <c r="AJ46" s="18">
        <f t="shared" si="116"/>
        <v>4.4475456413795715</v>
      </c>
      <c r="AK46" s="18">
        <f t="shared" si="116"/>
        <v>4.5599168871803659</v>
      </c>
      <c r="AL46" s="18">
        <f t="shared" si="116"/>
        <v>5.4193447600615192</v>
      </c>
      <c r="AM46" s="18">
        <f t="shared" si="116"/>
        <v>5.9525891408325933</v>
      </c>
      <c r="AO46" s="68">
        <f t="shared" si="117"/>
        <v>51.627363627990654</v>
      </c>
      <c r="AP46" s="69">
        <f t="shared" si="118"/>
        <v>86.093716789665464</v>
      </c>
      <c r="AQ46" s="69">
        <f t="shared" si="119"/>
        <v>137.72108041765614</v>
      </c>
      <c r="AS46" t="str">
        <f t="shared" ref="AS46:AS69" si="143">W46</f>
        <v>12 Other managers and proprietors</v>
      </c>
      <c r="AT46" s="18">
        <f t="shared" si="120"/>
        <v>4.5226295826298664</v>
      </c>
      <c r="AU46" s="18">
        <f t="shared" si="120"/>
        <v>4.7160397742071343</v>
      </c>
      <c r="AV46" s="18">
        <f t="shared" si="120"/>
        <v>4.6838788671790423</v>
      </c>
      <c r="AW46" s="18">
        <f t="shared" si="120"/>
        <v>5.6399707027326125</v>
      </c>
      <c r="AX46" s="18">
        <f t="shared" si="120"/>
        <v>5.4077242819986271</v>
      </c>
      <c r="AZ46" s="68">
        <f t="shared" si="121"/>
        <v>41.856262006988132</v>
      </c>
      <c r="BA46" s="69">
        <f t="shared" si="122"/>
        <v>83.156503672871992</v>
      </c>
      <c r="BB46" s="69">
        <f t="shared" si="123"/>
        <v>125.01276567986012</v>
      </c>
      <c r="BD46" t="str">
        <f t="shared" ref="BD46:BD69" si="144">AH46</f>
        <v>12 Other managers and proprietors</v>
      </c>
      <c r="BE46" s="18">
        <f t="shared" si="124"/>
        <v>3.1890064115587764</v>
      </c>
      <c r="BF46" s="18">
        <f t="shared" si="124"/>
        <v>2.9675994611030427</v>
      </c>
      <c r="BG46" s="18">
        <f t="shared" si="124"/>
        <v>3.2019484998750207</v>
      </c>
      <c r="BH46" s="18">
        <f t="shared" si="124"/>
        <v>3.5014416770334797</v>
      </c>
      <c r="BI46" s="18">
        <f t="shared" si="124"/>
        <v>3.6329428432922488</v>
      </c>
      <c r="BK46" s="68">
        <f t="shared" si="125"/>
        <v>19.369572784085339</v>
      </c>
      <c r="BL46" s="69">
        <f t="shared" si="126"/>
        <v>48.895529156670101</v>
      </c>
      <c r="BM46" s="69">
        <f t="shared" si="127"/>
        <v>68.265101940755443</v>
      </c>
      <c r="BO46" t="str">
        <f t="shared" ref="BO46:BO69" si="145">AS46</f>
        <v>12 Other managers and proprietors</v>
      </c>
      <c r="BP46" s="18">
        <f t="shared" si="128"/>
        <v>3.2951112030803325</v>
      </c>
      <c r="BQ46" s="18">
        <f t="shared" si="128"/>
        <v>3.5003416582936673</v>
      </c>
      <c r="BR46" s="18">
        <f t="shared" si="128"/>
        <v>3.7407753397972683</v>
      </c>
      <c r="BS46" s="18">
        <f t="shared" si="128"/>
        <v>4.3941895100590544</v>
      </c>
      <c r="BT46" s="18">
        <f t="shared" si="128"/>
        <v>4.6422610821101298</v>
      </c>
      <c r="BV46" s="68">
        <f t="shared" si="129"/>
        <v>-12.087865645162102</v>
      </c>
      <c r="BW46" s="69">
        <f t="shared" si="130"/>
        <v>55.157385662662229</v>
      </c>
      <c r="BX46" s="69">
        <f t="shared" si="131"/>
        <v>43.069520017500125</v>
      </c>
      <c r="BZ46" t="str">
        <f t="shared" ref="BZ46:BZ69" si="146">BD46</f>
        <v>12 Other managers and proprietors</v>
      </c>
      <c r="CA46" s="18">
        <f t="shared" si="132"/>
        <v>3.4873157439770042</v>
      </c>
      <c r="CB46" s="18">
        <f t="shared" si="132"/>
        <v>3.8676713886866394</v>
      </c>
      <c r="CC46" s="18">
        <f t="shared" si="132"/>
        <v>4.044511733243314</v>
      </c>
      <c r="CD46" s="18">
        <f t="shared" si="132"/>
        <v>4.8291155789907805</v>
      </c>
      <c r="CE46" s="18">
        <f t="shared" si="132"/>
        <v>5.846919040257287</v>
      </c>
      <c r="CG46" s="68">
        <f t="shared" si="133"/>
        <v>-7.3833808747825023</v>
      </c>
      <c r="CH46" s="69">
        <f t="shared" si="134"/>
        <v>44.159585833275564</v>
      </c>
      <c r="CI46" s="69">
        <f t="shared" si="135"/>
        <v>36.776204958493068</v>
      </c>
      <c r="CK46" t="str">
        <f t="shared" ref="CK46:CK69" si="147">BO46</f>
        <v>12 Other managers and proprietors</v>
      </c>
      <c r="CL46" s="18">
        <f t="shared" si="136"/>
        <v>2.9788475069618143</v>
      </c>
      <c r="CM46" s="18">
        <f t="shared" si="136"/>
        <v>3.1485816822237873</v>
      </c>
      <c r="CN46" s="18">
        <f t="shared" si="136"/>
        <v>3.4184598735843332</v>
      </c>
      <c r="CO46" s="18">
        <f t="shared" si="136"/>
        <v>4.5496678881598962</v>
      </c>
      <c r="CP46" s="18">
        <f t="shared" si="136"/>
        <v>6.226338197150306</v>
      </c>
      <c r="CR46" s="68">
        <f t="shared" si="137"/>
        <v>-0.35657265306503144</v>
      </c>
      <c r="CS46" s="69">
        <f t="shared" si="138"/>
        <v>37.267246044917876</v>
      </c>
      <c r="CT46" s="69">
        <f t="shared" si="139"/>
        <v>36.910673391852846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18.99937645257366</v>
      </c>
      <c r="C47" s="18">
        <f t="shared" si="104"/>
        <v>19.616383858193885</v>
      </c>
      <c r="D47" s="18">
        <f t="shared" si="104"/>
        <v>19.413616284824432</v>
      </c>
      <c r="E47" s="18">
        <f t="shared" si="104"/>
        <v>19.294998887999444</v>
      </c>
      <c r="F47" s="18">
        <f t="shared" si="104"/>
        <v>18.891691421403404</v>
      </c>
      <c r="H47" s="68">
        <f t="shared" si="105"/>
        <v>89.479261773989549</v>
      </c>
      <c r="I47" s="69">
        <f t="shared" si="106"/>
        <v>54.06529311380762</v>
      </c>
      <c r="J47" s="69">
        <f t="shared" si="107"/>
        <v>143.54455488779715</v>
      </c>
      <c r="L47" t="str">
        <f t="shared" si="140"/>
        <v>21 Science, research, engineering and technology professionals</v>
      </c>
      <c r="M47" s="18">
        <f t="shared" si="108"/>
        <v>11.346030497247842</v>
      </c>
      <c r="N47" s="18">
        <f t="shared" si="108"/>
        <v>11.492317519558835</v>
      </c>
      <c r="O47" s="18">
        <f t="shared" si="108"/>
        <v>11.364101995721871</v>
      </c>
      <c r="P47" s="18">
        <f t="shared" si="108"/>
        <v>11.77394889326397</v>
      </c>
      <c r="Q47" s="18">
        <f t="shared" si="108"/>
        <v>11.719983771312902</v>
      </c>
      <c r="S47" s="68">
        <f t="shared" si="109"/>
        <v>99.639151900410326</v>
      </c>
      <c r="T47" s="69">
        <f t="shared" si="110"/>
        <v>59.167059095005612</v>
      </c>
      <c r="U47" s="69">
        <f t="shared" si="111"/>
        <v>158.80621099541594</v>
      </c>
      <c r="W47" t="str">
        <f t="shared" si="141"/>
        <v>21 Science, research, engineering and technology professionals</v>
      </c>
      <c r="X47" s="18">
        <f t="shared" si="112"/>
        <v>10.326918327391105</v>
      </c>
      <c r="Y47" s="18">
        <f t="shared" si="112"/>
        <v>10.364576479228278</v>
      </c>
      <c r="Z47" s="18">
        <f t="shared" si="112"/>
        <v>10.022791764537375</v>
      </c>
      <c r="AA47" s="18">
        <f t="shared" si="112"/>
        <v>9.5068395119569971</v>
      </c>
      <c r="AB47" s="18">
        <f t="shared" si="112"/>
        <v>8.6228609093779021</v>
      </c>
      <c r="AD47" s="68">
        <f t="shared" si="113"/>
        <v>7.8051633234265161</v>
      </c>
      <c r="AE47" s="69">
        <f t="shared" si="114"/>
        <v>43.129279348397006</v>
      </c>
      <c r="AF47" s="69">
        <f t="shared" si="115"/>
        <v>50.934442671823518</v>
      </c>
      <c r="AH47" t="str">
        <f t="shared" si="142"/>
        <v>21 Science, research, engineering and technology professionals</v>
      </c>
      <c r="AI47" s="18">
        <f t="shared" si="116"/>
        <v>3.5561456499742001</v>
      </c>
      <c r="AJ47" s="18">
        <f t="shared" si="116"/>
        <v>3.6762733588579599</v>
      </c>
      <c r="AK47" s="18">
        <f t="shared" si="116"/>
        <v>3.9864923631112168</v>
      </c>
      <c r="AL47" s="18">
        <f t="shared" si="116"/>
        <v>4.004720543762267</v>
      </c>
      <c r="AM47" s="18">
        <f t="shared" si="116"/>
        <v>3.855953243484163</v>
      </c>
      <c r="AO47" s="68">
        <f t="shared" si="117"/>
        <v>12.349055493617916</v>
      </c>
      <c r="AP47" s="69">
        <f t="shared" si="118"/>
        <v>42.725182083244931</v>
      </c>
      <c r="AQ47" s="69">
        <f t="shared" si="119"/>
        <v>55.074237576862849</v>
      </c>
      <c r="AS47" t="str">
        <f t="shared" si="143"/>
        <v>21 Science, research, engineering and technology professionals</v>
      </c>
      <c r="AT47" s="18">
        <f t="shared" si="120"/>
        <v>10.155378682881043</v>
      </c>
      <c r="AU47" s="18">
        <f t="shared" si="120"/>
        <v>10.326521072966289</v>
      </c>
      <c r="AV47" s="18">
        <f t="shared" si="120"/>
        <v>9.729394831118011</v>
      </c>
      <c r="AW47" s="18">
        <f t="shared" si="120"/>
        <v>8.4826803571007616</v>
      </c>
      <c r="AX47" s="18">
        <f t="shared" si="120"/>
        <v>7.2502698812460658</v>
      </c>
      <c r="AZ47" s="68">
        <f t="shared" si="121"/>
        <v>-8.4395389114401631</v>
      </c>
      <c r="BA47" s="69">
        <f t="shared" si="122"/>
        <v>36.112414779804098</v>
      </c>
      <c r="BB47" s="69">
        <f t="shared" si="123"/>
        <v>27.672875868363938</v>
      </c>
      <c r="BD47" t="str">
        <f t="shared" si="144"/>
        <v>21 Science, research, engineering and technology professionals</v>
      </c>
      <c r="BE47" s="18">
        <f t="shared" si="124"/>
        <v>3.6328927284645478</v>
      </c>
      <c r="BF47" s="18">
        <f t="shared" si="124"/>
        <v>3.7303198329673144</v>
      </c>
      <c r="BG47" s="18">
        <f t="shared" si="124"/>
        <v>4.0479053334956987</v>
      </c>
      <c r="BH47" s="18">
        <f t="shared" si="124"/>
        <v>3.4998295630389133</v>
      </c>
      <c r="BI47" s="18">
        <f t="shared" si="124"/>
        <v>3.1566426535314802</v>
      </c>
      <c r="BK47" s="68">
        <f t="shared" si="125"/>
        <v>-17.956441283544262</v>
      </c>
      <c r="BL47" s="69">
        <f t="shared" si="126"/>
        <v>24.625059073390421</v>
      </c>
      <c r="BM47" s="69">
        <f t="shared" si="127"/>
        <v>6.6686177898461594</v>
      </c>
      <c r="BO47" t="str">
        <f t="shared" si="145"/>
        <v>21 Science, research, engineering and technology professionals</v>
      </c>
      <c r="BP47" s="18">
        <f t="shared" si="128"/>
        <v>2.6660472801753454</v>
      </c>
      <c r="BQ47" s="18">
        <f t="shared" si="128"/>
        <v>2.8747186109753193</v>
      </c>
      <c r="BR47" s="18">
        <f t="shared" si="128"/>
        <v>3.3457877368241808</v>
      </c>
      <c r="BS47" s="18">
        <f t="shared" si="128"/>
        <v>3.135560511840692</v>
      </c>
      <c r="BT47" s="18">
        <f t="shared" si="128"/>
        <v>3.1845035591477013</v>
      </c>
      <c r="BV47" s="68">
        <f t="shared" si="129"/>
        <v>-32.574489621782377</v>
      </c>
      <c r="BW47" s="69">
        <f t="shared" si="130"/>
        <v>28.311372543316722</v>
      </c>
      <c r="BX47" s="69">
        <f t="shared" si="131"/>
        <v>-4.2631170784656556</v>
      </c>
      <c r="BZ47" t="str">
        <f t="shared" si="146"/>
        <v>21 Science, research, engineering and technology professionals</v>
      </c>
      <c r="CA47" s="18">
        <f t="shared" si="132"/>
        <v>2.3486322022917809</v>
      </c>
      <c r="CB47" s="18">
        <f t="shared" si="132"/>
        <v>2.6988365255772533</v>
      </c>
      <c r="CC47" s="18">
        <f t="shared" si="132"/>
        <v>2.9707788124094749</v>
      </c>
      <c r="CD47" s="18">
        <f t="shared" si="132"/>
        <v>2.9512590241195196</v>
      </c>
      <c r="CE47" s="18">
        <f t="shared" si="132"/>
        <v>3.0743893139705629</v>
      </c>
      <c r="CG47" s="68">
        <f t="shared" si="133"/>
        <v>-33.699548366283885</v>
      </c>
      <c r="CH47" s="69">
        <f t="shared" si="134"/>
        <v>22.725155622702406</v>
      </c>
      <c r="CI47" s="69">
        <f t="shared" si="135"/>
        <v>-10.974392743581483</v>
      </c>
      <c r="CK47" t="str">
        <f t="shared" si="147"/>
        <v>21 Science, research, engineering and technology professionals</v>
      </c>
      <c r="CL47" s="18">
        <f t="shared" si="136"/>
        <v>1.1063766084834423</v>
      </c>
      <c r="CM47" s="18">
        <f t="shared" si="136"/>
        <v>1.6429294031658579</v>
      </c>
      <c r="CN47" s="18">
        <f t="shared" si="136"/>
        <v>2.0710890461581397</v>
      </c>
      <c r="CO47" s="18">
        <f t="shared" si="136"/>
        <v>2.58701828198652</v>
      </c>
      <c r="CP47" s="18">
        <f t="shared" si="136"/>
        <v>3.2438846779566695</v>
      </c>
      <c r="CR47" s="68">
        <f t="shared" si="137"/>
        <v>-14.313368225298365</v>
      </c>
      <c r="CS47" s="69">
        <f t="shared" si="138"/>
        <v>26.793987548192678</v>
      </c>
      <c r="CT47" s="69">
        <f t="shared" si="139"/>
        <v>12.480619322894313</v>
      </c>
    </row>
    <row r="48" spans="1:98" x14ac:dyDescent="0.2">
      <c r="A48" t="str">
        <f t="shared" si="103"/>
        <v>22 Health professionals</v>
      </c>
      <c r="B48" s="18">
        <f t="shared" si="104"/>
        <v>17.504423778981533</v>
      </c>
      <c r="C48" s="18">
        <f t="shared" si="104"/>
        <v>17.557499347567614</v>
      </c>
      <c r="D48" s="18">
        <f t="shared" si="104"/>
        <v>18.085805719765499</v>
      </c>
      <c r="E48" s="18">
        <f t="shared" si="104"/>
        <v>18.774998170361794</v>
      </c>
      <c r="F48" s="18">
        <f t="shared" si="104"/>
        <v>19.40100315056366</v>
      </c>
      <c r="H48" s="68">
        <f t="shared" si="105"/>
        <v>108.87362654800154</v>
      </c>
      <c r="I48" s="69">
        <f t="shared" si="106"/>
        <v>75.496681073441863</v>
      </c>
      <c r="J48" s="69">
        <f t="shared" si="107"/>
        <v>184.37030762144343</v>
      </c>
      <c r="L48" t="str">
        <f t="shared" si="140"/>
        <v>22 Health professionals</v>
      </c>
      <c r="M48" s="18">
        <f t="shared" si="108"/>
        <v>7.1587667156512129</v>
      </c>
      <c r="N48" s="18">
        <f t="shared" si="108"/>
        <v>7.4857984268064932</v>
      </c>
      <c r="O48" s="18">
        <f t="shared" si="108"/>
        <v>7.2586493479043517</v>
      </c>
      <c r="P48" s="18">
        <f t="shared" si="108"/>
        <v>7.2262520138866053</v>
      </c>
      <c r="Q48" s="18">
        <f t="shared" si="108"/>
        <v>7.1781786396667382</v>
      </c>
      <c r="S48" s="68">
        <f t="shared" si="109"/>
        <v>91.431002706981261</v>
      </c>
      <c r="T48" s="69">
        <f t="shared" si="110"/>
        <v>75.523243112259721</v>
      </c>
      <c r="U48" s="69">
        <f t="shared" si="111"/>
        <v>166.95424581924098</v>
      </c>
      <c r="W48" t="str">
        <f t="shared" si="141"/>
        <v>22 Health professionals</v>
      </c>
      <c r="X48" s="18">
        <f t="shared" si="112"/>
        <v>7.2915111907467383</v>
      </c>
      <c r="Y48" s="18">
        <f t="shared" si="112"/>
        <v>7.8525260340403067</v>
      </c>
      <c r="Z48" s="18">
        <f t="shared" si="112"/>
        <v>7.63195876128548</v>
      </c>
      <c r="AA48" s="18">
        <f t="shared" si="112"/>
        <v>7.7984152606988753</v>
      </c>
      <c r="AB48" s="18">
        <f t="shared" si="112"/>
        <v>7.5650742399958073</v>
      </c>
      <c r="AD48" s="68">
        <f t="shared" si="113"/>
        <v>24.20928672683814</v>
      </c>
      <c r="AE48" s="69">
        <f t="shared" si="114"/>
        <v>68.020574380722209</v>
      </c>
      <c r="AF48" s="69">
        <f t="shared" si="115"/>
        <v>92.229861107560353</v>
      </c>
      <c r="AH48" t="str">
        <f t="shared" si="142"/>
        <v>22 Health professionals</v>
      </c>
      <c r="AI48" s="18">
        <f t="shared" si="116"/>
        <v>12.598914178191592</v>
      </c>
      <c r="AJ48" s="18">
        <f t="shared" si="116"/>
        <v>10.312304798768446</v>
      </c>
      <c r="AK48" s="18">
        <f t="shared" si="116"/>
        <v>8.9724733712698388</v>
      </c>
      <c r="AL48" s="18">
        <f t="shared" si="116"/>
        <v>5.2130558927668993</v>
      </c>
      <c r="AM48" s="18">
        <f t="shared" si="116"/>
        <v>1.9074360088454738</v>
      </c>
      <c r="AO48" s="68">
        <f t="shared" si="117"/>
        <v>-75.307423836221574</v>
      </c>
      <c r="AP48" s="69">
        <f t="shared" si="118"/>
        <v>20.734237194800027</v>
      </c>
      <c r="AQ48" s="69">
        <f t="shared" si="119"/>
        <v>-54.573186641421557</v>
      </c>
      <c r="AS48" t="str">
        <f t="shared" si="143"/>
        <v>22 Health professionals</v>
      </c>
      <c r="AT48" s="18">
        <f t="shared" si="120"/>
        <v>1.8133807350883551</v>
      </c>
      <c r="AU48" s="18">
        <f t="shared" si="120"/>
        <v>2.0330433405536024</v>
      </c>
      <c r="AV48" s="18">
        <f t="shared" si="120"/>
        <v>2.1827531822773105</v>
      </c>
      <c r="AW48" s="18">
        <f t="shared" si="120"/>
        <v>2.2243045158019981</v>
      </c>
      <c r="AX48" s="18">
        <f t="shared" si="120"/>
        <v>2.2090126699632342</v>
      </c>
      <c r="AZ48" s="68">
        <f t="shared" si="121"/>
        <v>24.346396146435971</v>
      </c>
      <c r="BA48" s="69">
        <f t="shared" si="122"/>
        <v>61.164269823777595</v>
      </c>
      <c r="BB48" s="69">
        <f t="shared" si="123"/>
        <v>85.51066597021358</v>
      </c>
      <c r="BD48" t="str">
        <f t="shared" si="144"/>
        <v>22 Health professionals</v>
      </c>
      <c r="BE48" s="18">
        <f t="shared" si="124"/>
        <v>1.6313942644392934</v>
      </c>
      <c r="BF48" s="18">
        <f t="shared" si="124"/>
        <v>2.1494874505559816</v>
      </c>
      <c r="BG48" s="18">
        <f t="shared" si="124"/>
        <v>2.2522662289346274</v>
      </c>
      <c r="BH48" s="18">
        <f t="shared" si="124"/>
        <v>2.4871325727213418</v>
      </c>
      <c r="BI48" s="18">
        <f t="shared" si="124"/>
        <v>2.7015196723141521</v>
      </c>
      <c r="BK48" s="68">
        <f t="shared" si="125"/>
        <v>26.193744219957694</v>
      </c>
      <c r="BL48" s="69">
        <f t="shared" si="126"/>
        <v>61.68986018539362</v>
      </c>
      <c r="BM48" s="69">
        <f t="shared" si="127"/>
        <v>87.883604405351306</v>
      </c>
      <c r="BO48" t="str">
        <f t="shared" si="145"/>
        <v>22 Health professionals</v>
      </c>
      <c r="BP48" s="18">
        <f t="shared" si="128"/>
        <v>1.4019905172498797</v>
      </c>
      <c r="BQ48" s="18">
        <f t="shared" si="128"/>
        <v>1.788941082427115</v>
      </c>
      <c r="BR48" s="18">
        <f t="shared" si="128"/>
        <v>1.8111787567246254</v>
      </c>
      <c r="BS48" s="18">
        <f t="shared" si="128"/>
        <v>1.9059856885914317</v>
      </c>
      <c r="BT48" s="18">
        <f t="shared" si="128"/>
        <v>1.8762738062339739</v>
      </c>
      <c r="BV48" s="68">
        <f t="shared" si="129"/>
        <v>-26.613565334346823</v>
      </c>
      <c r="BW48" s="69">
        <f t="shared" si="130"/>
        <v>45.024311284443961</v>
      </c>
      <c r="BX48" s="69">
        <f t="shared" si="131"/>
        <v>18.410745950097134</v>
      </c>
      <c r="BZ48" t="str">
        <f t="shared" si="146"/>
        <v>22 Health professionals</v>
      </c>
      <c r="CA48" s="18">
        <f t="shared" si="132"/>
        <v>1.0906388032712451</v>
      </c>
      <c r="CB48" s="18">
        <f t="shared" si="132"/>
        <v>1.4055418455175002</v>
      </c>
      <c r="CC48" s="18">
        <f t="shared" si="132"/>
        <v>1.4381288915046342</v>
      </c>
      <c r="CD48" s="18">
        <f t="shared" si="132"/>
        <v>1.527921521034719</v>
      </c>
      <c r="CE48" s="18">
        <f t="shared" si="132"/>
        <v>1.5432463705124084</v>
      </c>
      <c r="CG48" s="68">
        <f t="shared" si="133"/>
        <v>-31.251156663516355</v>
      </c>
      <c r="CH48" s="69">
        <f t="shared" si="134"/>
        <v>32.595217621603481</v>
      </c>
      <c r="CI48" s="69">
        <f t="shared" si="135"/>
        <v>1.3440609580871234</v>
      </c>
      <c r="CK48" t="str">
        <f t="shared" si="147"/>
        <v>22 Health professionals</v>
      </c>
      <c r="CL48" s="18">
        <f t="shared" si="136"/>
        <v>0.48498076414698377</v>
      </c>
      <c r="CM48" s="18">
        <f t="shared" si="136"/>
        <v>0.62863361973081422</v>
      </c>
      <c r="CN48" s="18">
        <f t="shared" si="136"/>
        <v>0.6853371637567065</v>
      </c>
      <c r="CO48" s="18">
        <f t="shared" si="136"/>
        <v>1.3794932101731778</v>
      </c>
      <c r="CP48" s="18">
        <f t="shared" si="136"/>
        <v>2.4944274237475494</v>
      </c>
      <c r="CR48" s="68">
        <f t="shared" si="137"/>
        <v>99.119148562339447</v>
      </c>
      <c r="CS48" s="69">
        <f t="shared" si="138"/>
        <v>77.073766787471428</v>
      </c>
      <c r="CT48" s="69">
        <f t="shared" si="139"/>
        <v>176.19291534981087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26.787011415688262</v>
      </c>
      <c r="C49" s="18">
        <f t="shared" si="104"/>
        <v>25.546952655668782</v>
      </c>
      <c r="D49" s="18">
        <f t="shared" si="104"/>
        <v>25.211195172848644</v>
      </c>
      <c r="E49" s="18">
        <f t="shared" si="104"/>
        <v>22.78615522881352</v>
      </c>
      <c r="F49" s="18">
        <f t="shared" si="104"/>
        <v>19.643495069346951</v>
      </c>
      <c r="H49" s="68">
        <f t="shared" si="105"/>
        <v>51.71293491871505</v>
      </c>
      <c r="I49" s="69">
        <f t="shared" si="106"/>
        <v>63.902514879254099</v>
      </c>
      <c r="J49" s="69">
        <f t="shared" si="107"/>
        <v>115.61544979796916</v>
      </c>
      <c r="L49" t="str">
        <f t="shared" si="140"/>
        <v>23 Teaching and other educational professionals</v>
      </c>
      <c r="M49" s="18">
        <f t="shared" si="108"/>
        <v>20.931342962236638</v>
      </c>
      <c r="N49" s="18">
        <f t="shared" si="108"/>
        <v>20.911111259755483</v>
      </c>
      <c r="O49" s="18">
        <f t="shared" si="108"/>
        <v>20.557709737025988</v>
      </c>
      <c r="P49" s="18">
        <f t="shared" si="108"/>
        <v>18.389098983736169</v>
      </c>
      <c r="Q49" s="18">
        <f t="shared" si="108"/>
        <v>15.694761031616775</v>
      </c>
      <c r="S49" s="68">
        <f t="shared" si="109"/>
        <v>47.786174240215047</v>
      </c>
      <c r="T49" s="69">
        <f t="shared" si="110"/>
        <v>65.123074327562122</v>
      </c>
      <c r="U49" s="69">
        <f t="shared" si="111"/>
        <v>112.90924856777715</v>
      </c>
      <c r="W49" t="str">
        <f t="shared" si="141"/>
        <v>23 Teaching and other educational professionals</v>
      </c>
      <c r="X49" s="18">
        <f t="shared" si="112"/>
        <v>6.9765146479979876</v>
      </c>
      <c r="Y49" s="18">
        <f t="shared" si="112"/>
        <v>6.3743571647796111</v>
      </c>
      <c r="Z49" s="18">
        <f t="shared" si="112"/>
        <v>6.3140886865807069</v>
      </c>
      <c r="AA49" s="18">
        <f t="shared" si="112"/>
        <v>5.037807933107243</v>
      </c>
      <c r="AB49" s="18">
        <f t="shared" si="112"/>
        <v>3.4962555917560723</v>
      </c>
      <c r="AD49" s="68">
        <f t="shared" si="113"/>
        <v>-30.614394127537825</v>
      </c>
      <c r="AE49" s="69">
        <f t="shared" si="114"/>
        <v>44.997734268101212</v>
      </c>
      <c r="AF49" s="69">
        <f t="shared" si="115"/>
        <v>14.38334014056338</v>
      </c>
      <c r="AH49" t="str">
        <f t="shared" si="142"/>
        <v>23 Teaching and other educational professionals</v>
      </c>
      <c r="AI49" s="18">
        <f t="shared" si="116"/>
        <v>3.6559732178864346</v>
      </c>
      <c r="AJ49" s="18">
        <f t="shared" si="116"/>
        <v>2.5462653627065248</v>
      </c>
      <c r="AK49" s="18">
        <f t="shared" si="116"/>
        <v>2.1165314427522133</v>
      </c>
      <c r="AL49" s="18">
        <f t="shared" si="116"/>
        <v>1.5066743247607701</v>
      </c>
      <c r="AM49" s="18">
        <f t="shared" si="116"/>
        <v>1.4043165103402833</v>
      </c>
      <c r="AO49" s="68">
        <f t="shared" si="117"/>
        <v>-22.932924268267346</v>
      </c>
      <c r="AP49" s="69">
        <f t="shared" si="118"/>
        <v>27.084803121683365</v>
      </c>
      <c r="AQ49" s="69">
        <f t="shared" si="119"/>
        <v>4.1518788534160178</v>
      </c>
      <c r="AS49" t="str">
        <f t="shared" si="143"/>
        <v>23 Teaching and other educational professionals</v>
      </c>
      <c r="AT49" s="18">
        <f t="shared" si="120"/>
        <v>0.9901089707942099</v>
      </c>
      <c r="AU49" s="18">
        <f t="shared" si="120"/>
        <v>1.0733211986215483</v>
      </c>
      <c r="AV49" s="18">
        <f t="shared" si="120"/>
        <v>0.93262255575781128</v>
      </c>
      <c r="AW49" s="18">
        <f t="shared" si="120"/>
        <v>0.74194087558703947</v>
      </c>
      <c r="AX49" s="18">
        <f t="shared" si="120"/>
        <v>0.52866961994079986</v>
      </c>
      <c r="AZ49" s="68">
        <f t="shared" si="121"/>
        <v>-30.350489952613678</v>
      </c>
      <c r="BA49" s="69">
        <f t="shared" si="122"/>
        <v>43.454994632852632</v>
      </c>
      <c r="BB49" s="69">
        <f t="shared" si="123"/>
        <v>13.104504680238952</v>
      </c>
      <c r="BD49" t="str">
        <f t="shared" si="144"/>
        <v>23 Teaching and other educational professionals</v>
      </c>
      <c r="BE49" s="18">
        <f t="shared" si="124"/>
        <v>0.95304242434017428</v>
      </c>
      <c r="BF49" s="18">
        <f t="shared" si="124"/>
        <v>1.0793553920063939</v>
      </c>
      <c r="BG49" s="18">
        <f t="shared" si="124"/>
        <v>1.0868180075664187</v>
      </c>
      <c r="BH49" s="18">
        <f t="shared" si="124"/>
        <v>1.0651846184615723</v>
      </c>
      <c r="BI49" s="18">
        <f t="shared" si="124"/>
        <v>1.1433618634827116</v>
      </c>
      <c r="BK49" s="68">
        <f t="shared" si="125"/>
        <v>10.681820413455736</v>
      </c>
      <c r="BL49" s="69">
        <f t="shared" si="126"/>
        <v>43.240701299430704</v>
      </c>
      <c r="BM49" s="69">
        <f t="shared" si="127"/>
        <v>53.922521712886443</v>
      </c>
      <c r="BO49" t="str">
        <f t="shared" si="145"/>
        <v>23 Teaching and other educational professionals</v>
      </c>
      <c r="BP49" s="18">
        <f t="shared" si="128"/>
        <v>0.6801367056919051</v>
      </c>
      <c r="BQ49" s="18">
        <f t="shared" si="128"/>
        <v>0.79748679269244227</v>
      </c>
      <c r="BR49" s="18">
        <f t="shared" si="128"/>
        <v>0.77061272124363356</v>
      </c>
      <c r="BS49" s="18">
        <f t="shared" si="128"/>
        <v>0.74315685998421965</v>
      </c>
      <c r="BT49" s="18">
        <f t="shared" si="128"/>
        <v>0.7353916751773707</v>
      </c>
      <c r="BV49" s="68">
        <f t="shared" si="129"/>
        <v>-32.397396126841933</v>
      </c>
      <c r="BW49" s="69">
        <f t="shared" si="130"/>
        <v>39.541936198487029</v>
      </c>
      <c r="BX49" s="69">
        <f t="shared" si="131"/>
        <v>7.1445400716450944</v>
      </c>
      <c r="BZ49" t="str">
        <f t="shared" si="146"/>
        <v>23 Teaching and other educational professionals</v>
      </c>
      <c r="CA49" s="18">
        <f t="shared" si="132"/>
        <v>0.77202590034396612</v>
      </c>
      <c r="CB49" s="18">
        <f t="shared" si="132"/>
        <v>0.90035337080601274</v>
      </c>
      <c r="CC49" s="18">
        <f t="shared" si="132"/>
        <v>1.0646056443219747</v>
      </c>
      <c r="CD49" s="18">
        <f t="shared" si="132"/>
        <v>1.1011535970979891</v>
      </c>
      <c r="CE49" s="18">
        <f t="shared" si="132"/>
        <v>1.3403787949689483</v>
      </c>
      <c r="CG49" s="68">
        <f t="shared" si="133"/>
        <v>-19.338419585419736</v>
      </c>
      <c r="CH49" s="69">
        <f t="shared" si="134"/>
        <v>35.614883194335533</v>
      </c>
      <c r="CI49" s="69">
        <f t="shared" si="135"/>
        <v>16.276463608915794</v>
      </c>
      <c r="CK49" t="str">
        <f t="shared" si="147"/>
        <v>23 Teaching and other educational professionals</v>
      </c>
      <c r="CL49" s="18">
        <f t="shared" si="136"/>
        <v>0.3894883946339896</v>
      </c>
      <c r="CM49" s="18">
        <f t="shared" si="136"/>
        <v>0.55813660339968296</v>
      </c>
      <c r="CN49" s="18">
        <f t="shared" si="136"/>
        <v>0.64907537036438967</v>
      </c>
      <c r="CO49" s="18">
        <f t="shared" si="136"/>
        <v>0.91909634187639577</v>
      </c>
      <c r="CP49" s="18">
        <f t="shared" si="136"/>
        <v>0.94981028813762303</v>
      </c>
      <c r="CR49" s="68">
        <f t="shared" si="137"/>
        <v>-19.945052582017325</v>
      </c>
      <c r="CS49" s="69">
        <f t="shared" si="138"/>
        <v>40.160578411403506</v>
      </c>
      <c r="CT49" s="69">
        <f t="shared" si="139"/>
        <v>20.215525829386181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7.4197667214686511</v>
      </c>
      <c r="C50" s="18">
        <f t="shared" si="104"/>
        <v>7.7086884292939084</v>
      </c>
      <c r="D50" s="18">
        <f t="shared" si="104"/>
        <v>7.9236700562678797</v>
      </c>
      <c r="E50" s="18">
        <f t="shared" si="104"/>
        <v>8.7401669795566868</v>
      </c>
      <c r="F50" s="18">
        <f t="shared" si="104"/>
        <v>9.1583606256325112</v>
      </c>
      <c r="H50" s="68">
        <f t="shared" si="105"/>
        <v>125.05498640384907</v>
      </c>
      <c r="I50" s="69">
        <f t="shared" si="106"/>
        <v>77.659395672960159</v>
      </c>
      <c r="J50" s="69">
        <f t="shared" si="107"/>
        <v>202.71438207680922</v>
      </c>
      <c r="L50" t="str">
        <f t="shared" si="140"/>
        <v>24 Business, media and public service professionals</v>
      </c>
      <c r="M50" s="18">
        <f t="shared" si="108"/>
        <v>13.570825210099663</v>
      </c>
      <c r="N50" s="18">
        <f t="shared" si="108"/>
        <v>14.278852162537545</v>
      </c>
      <c r="O50" s="18">
        <f t="shared" si="108"/>
        <v>14.936155697285022</v>
      </c>
      <c r="P50" s="18">
        <f t="shared" si="108"/>
        <v>15.371235796186964</v>
      </c>
      <c r="Q50" s="18">
        <f t="shared" si="108"/>
        <v>15.097196036783931</v>
      </c>
      <c r="S50" s="68">
        <f t="shared" si="109"/>
        <v>95.664163772715924</v>
      </c>
      <c r="T50" s="69">
        <f t="shared" si="110"/>
        <v>73.369938547825171</v>
      </c>
      <c r="U50" s="69">
        <f t="shared" si="111"/>
        <v>169.03410232054111</v>
      </c>
      <c r="W50" t="str">
        <f t="shared" si="141"/>
        <v>24 Business, media and public service professionals</v>
      </c>
      <c r="X50" s="18">
        <f t="shared" si="112"/>
        <v>11.679184393287869</v>
      </c>
      <c r="Y50" s="18">
        <f t="shared" si="112"/>
        <v>12.284121389928233</v>
      </c>
      <c r="Z50" s="18">
        <f t="shared" si="112"/>
        <v>12.743985285130508</v>
      </c>
      <c r="AA50" s="18">
        <f t="shared" si="112"/>
        <v>12.730962335331665</v>
      </c>
      <c r="AB50" s="18">
        <f t="shared" si="112"/>
        <v>11.549382651165233</v>
      </c>
      <c r="AD50" s="68">
        <f t="shared" si="113"/>
        <v>13.561311041125437</v>
      </c>
      <c r="AE50" s="69">
        <f t="shared" si="114"/>
        <v>58.38360351231119</v>
      </c>
      <c r="AF50" s="69">
        <f t="shared" si="115"/>
        <v>71.944914553436632</v>
      </c>
      <c r="AH50" t="str">
        <f t="shared" si="142"/>
        <v>24 Business, media and public service professionals</v>
      </c>
      <c r="AI50" s="18">
        <f t="shared" si="116"/>
        <v>3.9034527579118397</v>
      </c>
      <c r="AJ50" s="18">
        <f t="shared" si="116"/>
        <v>3.8237795582467253</v>
      </c>
      <c r="AK50" s="18">
        <f t="shared" si="116"/>
        <v>4.0457329092380379</v>
      </c>
      <c r="AL50" s="18">
        <f t="shared" si="116"/>
        <v>3.8638724992697311</v>
      </c>
      <c r="AM50" s="18">
        <f t="shared" si="116"/>
        <v>3.5304978488906178</v>
      </c>
      <c r="AO50" s="68">
        <f t="shared" si="117"/>
        <v>1.360173696682424</v>
      </c>
      <c r="AP50" s="69">
        <f t="shared" si="118"/>
        <v>39.067012500227605</v>
      </c>
      <c r="AQ50" s="69">
        <f t="shared" si="119"/>
        <v>40.427186196910029</v>
      </c>
      <c r="AS50" t="str">
        <f t="shared" si="143"/>
        <v>24 Business, media and public service professionals</v>
      </c>
      <c r="AT50" s="18">
        <f t="shared" si="120"/>
        <v>6.4391197801119668</v>
      </c>
      <c r="AU50" s="18">
        <f t="shared" si="120"/>
        <v>6.918211531273009</v>
      </c>
      <c r="AV50" s="18">
        <f t="shared" si="120"/>
        <v>7.301930526419782</v>
      </c>
      <c r="AW50" s="18">
        <f t="shared" si="120"/>
        <v>7.422759438458101</v>
      </c>
      <c r="AX50" s="18">
        <f t="shared" si="120"/>
        <v>7.0283138578723428</v>
      </c>
      <c r="AZ50" s="68">
        <f t="shared" si="121"/>
        <v>18.264139665475046</v>
      </c>
      <c r="BA50" s="69">
        <f t="shared" si="122"/>
        <v>56.602368585806687</v>
      </c>
      <c r="BB50" s="69">
        <f t="shared" si="123"/>
        <v>74.866508251281743</v>
      </c>
      <c r="BD50" t="str">
        <f t="shared" si="144"/>
        <v>24 Business, media and public service professionals</v>
      </c>
      <c r="BE50" s="18">
        <f t="shared" si="124"/>
        <v>3.7821764473888098</v>
      </c>
      <c r="BF50" s="18">
        <f t="shared" si="124"/>
        <v>4.2704524822845631</v>
      </c>
      <c r="BG50" s="18">
        <f t="shared" si="124"/>
        <v>4.7443254579267871</v>
      </c>
      <c r="BH50" s="18">
        <f t="shared" si="124"/>
        <v>4.8910075536208915</v>
      </c>
      <c r="BI50" s="18">
        <f t="shared" si="124"/>
        <v>4.9824966005559874</v>
      </c>
      <c r="BK50" s="68">
        <f t="shared" si="125"/>
        <v>10.489740643085264</v>
      </c>
      <c r="BL50" s="69">
        <f t="shared" si="126"/>
        <v>42.520952056686987</v>
      </c>
      <c r="BM50" s="69">
        <f t="shared" si="127"/>
        <v>53.010692699772257</v>
      </c>
      <c r="BO50" t="str">
        <f t="shared" si="145"/>
        <v>24 Business, media and public service professionals</v>
      </c>
      <c r="BP50" s="18">
        <f t="shared" si="128"/>
        <v>2.5684216646305358</v>
      </c>
      <c r="BQ50" s="18">
        <f t="shared" si="128"/>
        <v>2.821728396104207</v>
      </c>
      <c r="BR50" s="18">
        <f t="shared" si="128"/>
        <v>3.3879246237228662</v>
      </c>
      <c r="BS50" s="18">
        <f t="shared" si="128"/>
        <v>3.3385371456780013</v>
      </c>
      <c r="BT50" s="18">
        <f t="shared" si="128"/>
        <v>3.2809938374104273</v>
      </c>
      <c r="BV50" s="68">
        <f t="shared" si="129"/>
        <v>-31.395506195595814</v>
      </c>
      <c r="BW50" s="69">
        <f t="shared" si="130"/>
        <v>35.26444501341426</v>
      </c>
      <c r="BX50" s="69">
        <f t="shared" si="131"/>
        <v>3.8689388178184445</v>
      </c>
      <c r="BZ50" t="str">
        <f t="shared" si="146"/>
        <v>24 Business, media and public service professionals</v>
      </c>
      <c r="CA50" s="18">
        <f t="shared" si="132"/>
        <v>2.2882305645822267</v>
      </c>
      <c r="CB50" s="18">
        <f t="shared" si="132"/>
        <v>2.7922303661701964</v>
      </c>
      <c r="CC50" s="18">
        <f t="shared" si="132"/>
        <v>3.1976711611693389</v>
      </c>
      <c r="CD50" s="18">
        <f t="shared" si="132"/>
        <v>3.2910546190918146</v>
      </c>
      <c r="CE50" s="18">
        <f t="shared" si="132"/>
        <v>3.5497264246540117</v>
      </c>
      <c r="CG50" s="68">
        <f t="shared" si="133"/>
        <v>-28.88044573339198</v>
      </c>
      <c r="CH50" s="69">
        <f t="shared" si="134"/>
        <v>29.767009970869818</v>
      </c>
      <c r="CI50" s="69">
        <f t="shared" si="135"/>
        <v>0.88656423747784241</v>
      </c>
      <c r="CK50" t="str">
        <f t="shared" si="147"/>
        <v>24 Business, media and public service professionals</v>
      </c>
      <c r="CL50" s="18">
        <f t="shared" si="136"/>
        <v>1.3207115042462625</v>
      </c>
      <c r="CM50" s="18">
        <f t="shared" si="136"/>
        <v>1.895803094717001</v>
      </c>
      <c r="CN50" s="18">
        <f t="shared" si="136"/>
        <v>2.2180625193808337</v>
      </c>
      <c r="CO50" s="18">
        <f t="shared" si="136"/>
        <v>2.8166245672868611</v>
      </c>
      <c r="CP50" s="18">
        <f t="shared" si="136"/>
        <v>3.2702628158311535</v>
      </c>
      <c r="CR50" s="68">
        <f t="shared" si="137"/>
        <v>-19.340540021004731</v>
      </c>
      <c r="CS50" s="69">
        <f t="shared" si="138"/>
        <v>32.542143386959786</v>
      </c>
      <c r="CT50" s="69">
        <f t="shared" si="139"/>
        <v>13.201603365955053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2.2414444584608808</v>
      </c>
      <c r="C51" s="18">
        <f t="shared" si="104"/>
        <v>2.6153593454134358</v>
      </c>
      <c r="D51" s="18">
        <f t="shared" si="104"/>
        <v>3.0305208348942085</v>
      </c>
      <c r="E51" s="18">
        <f t="shared" si="104"/>
        <v>2.7502436920084623</v>
      </c>
      <c r="F51" s="18">
        <f t="shared" si="104"/>
        <v>3.0383460102812294</v>
      </c>
      <c r="H51" s="68">
        <f t="shared" si="105"/>
        <v>95.216821985366863</v>
      </c>
      <c r="I51" s="69">
        <f t="shared" si="106"/>
        <v>64.609096815375125</v>
      </c>
      <c r="J51" s="69">
        <f t="shared" si="107"/>
        <v>159.82591880074199</v>
      </c>
      <c r="L51" t="str">
        <f t="shared" si="140"/>
        <v>31 Science, engineering and technology associate professionals</v>
      </c>
      <c r="M51" s="18">
        <f t="shared" si="108"/>
        <v>1.9159030739401506</v>
      </c>
      <c r="N51" s="18">
        <f t="shared" si="108"/>
        <v>2.0586154289374305</v>
      </c>
      <c r="O51" s="18">
        <f t="shared" si="108"/>
        <v>2.1637498876226569</v>
      </c>
      <c r="P51" s="18">
        <f t="shared" si="108"/>
        <v>1.9052090390821901</v>
      </c>
      <c r="Q51" s="18">
        <f t="shared" si="108"/>
        <v>1.9220188586442242</v>
      </c>
      <c r="S51" s="68">
        <f t="shared" si="109"/>
        <v>71.95088491330938</v>
      </c>
      <c r="T51" s="69">
        <f t="shared" si="110"/>
        <v>57.359660109686708</v>
      </c>
      <c r="U51" s="69">
        <f t="shared" si="111"/>
        <v>129.31054502299611</v>
      </c>
      <c r="W51" t="str">
        <f t="shared" si="141"/>
        <v>31 Science, engineering and technology associate professionals</v>
      </c>
      <c r="X51" s="18">
        <f t="shared" si="112"/>
        <v>2.2820230959566206</v>
      </c>
      <c r="Y51" s="18">
        <f t="shared" si="112"/>
        <v>2.5224457527678465</v>
      </c>
      <c r="Z51" s="18">
        <f t="shared" si="112"/>
        <v>2.6017448640556702</v>
      </c>
      <c r="AA51" s="18">
        <f t="shared" si="112"/>
        <v>2.2070120778490865</v>
      </c>
      <c r="AB51" s="18">
        <f t="shared" si="112"/>
        <v>2.1339302247504248</v>
      </c>
      <c r="AD51" s="68">
        <f t="shared" si="113"/>
        <v>2.776162404367335</v>
      </c>
      <c r="AE51" s="69">
        <f t="shared" si="114"/>
        <v>45.205970636857352</v>
      </c>
      <c r="AF51" s="69">
        <f t="shared" si="115"/>
        <v>47.982133041224692</v>
      </c>
      <c r="AH51" t="str">
        <f t="shared" si="142"/>
        <v>31 Science, engineering and technology associate professionals</v>
      </c>
      <c r="AI51" s="18">
        <f t="shared" si="116"/>
        <v>1.402465005093003</v>
      </c>
      <c r="AJ51" s="18">
        <f t="shared" si="116"/>
        <v>1.9118641104088525</v>
      </c>
      <c r="AK51" s="18">
        <f t="shared" si="116"/>
        <v>1.832128983449812</v>
      </c>
      <c r="AL51" s="18">
        <f t="shared" si="116"/>
        <v>1.8329577701160782</v>
      </c>
      <c r="AM51" s="18">
        <f t="shared" si="116"/>
        <v>2.1218857748110236</v>
      </c>
      <c r="AO51" s="68">
        <f t="shared" si="117"/>
        <v>34.522385233376795</v>
      </c>
      <c r="AP51" s="69">
        <f t="shared" si="118"/>
        <v>54.470167870276462</v>
      </c>
      <c r="AQ51" s="69">
        <f t="shared" si="119"/>
        <v>88.992553103653265</v>
      </c>
      <c r="AS51" t="str">
        <f t="shared" si="143"/>
        <v>31 Science, engineering and technology associate professionals</v>
      </c>
      <c r="AT51" s="18">
        <f t="shared" si="120"/>
        <v>3.7434579316422836</v>
      </c>
      <c r="AU51" s="18">
        <f t="shared" si="120"/>
        <v>4.2101548338883328</v>
      </c>
      <c r="AV51" s="18">
        <f t="shared" si="120"/>
        <v>4.0477642669083149</v>
      </c>
      <c r="AW51" s="18">
        <f t="shared" si="120"/>
        <v>3.1722834388425341</v>
      </c>
      <c r="AX51" s="18">
        <f t="shared" si="120"/>
        <v>2.6877087463262779</v>
      </c>
      <c r="AZ51" s="68">
        <f t="shared" si="121"/>
        <v>-18.415694937266778</v>
      </c>
      <c r="BA51" s="69">
        <f t="shared" si="122"/>
        <v>34.622584542768529</v>
      </c>
      <c r="BB51" s="69">
        <f t="shared" si="123"/>
        <v>16.206889605501747</v>
      </c>
      <c r="BD51" t="str">
        <f t="shared" si="144"/>
        <v>31 Science, engineering and technology associate professionals</v>
      </c>
      <c r="BE51" s="18">
        <f t="shared" si="124"/>
        <v>1.496363924218522</v>
      </c>
      <c r="BF51" s="18">
        <f t="shared" si="124"/>
        <v>1.5479083718064053</v>
      </c>
      <c r="BG51" s="18">
        <f t="shared" si="124"/>
        <v>1.774846230632477</v>
      </c>
      <c r="BH51" s="18">
        <f t="shared" si="124"/>
        <v>1.2871004740543297</v>
      </c>
      <c r="BI51" s="18">
        <f t="shared" si="124"/>
        <v>0.98591941479672029</v>
      </c>
      <c r="BK51" s="68">
        <f t="shared" si="125"/>
        <v>-41.557322693762792</v>
      </c>
      <c r="BL51" s="69">
        <f t="shared" si="126"/>
        <v>24.001125304256977</v>
      </c>
      <c r="BM51" s="69">
        <f t="shared" si="127"/>
        <v>-17.556197389505819</v>
      </c>
      <c r="BO51" t="str">
        <f t="shared" si="145"/>
        <v>31 Science, engineering and technology associate professionals</v>
      </c>
      <c r="BP51" s="18">
        <f t="shared" si="128"/>
        <v>1.0662244411424744</v>
      </c>
      <c r="BQ51" s="18">
        <f t="shared" si="128"/>
        <v>1.2072690591368496</v>
      </c>
      <c r="BR51" s="18">
        <f t="shared" si="128"/>
        <v>1.4503157532024686</v>
      </c>
      <c r="BS51" s="18">
        <f t="shared" si="128"/>
        <v>1.1853512690461163</v>
      </c>
      <c r="BT51" s="18">
        <f t="shared" si="128"/>
        <v>1.3160788961292893</v>
      </c>
      <c r="BV51" s="68">
        <f t="shared" si="129"/>
        <v>-35.716391161535952</v>
      </c>
      <c r="BW51" s="69">
        <f t="shared" si="130"/>
        <v>28.998439719194163</v>
      </c>
      <c r="BX51" s="69">
        <f t="shared" si="131"/>
        <v>-6.7179514423417892</v>
      </c>
      <c r="BZ51" t="str">
        <f t="shared" si="146"/>
        <v>31 Science, engineering and technology associate professionals</v>
      </c>
      <c r="CA51" s="18">
        <f t="shared" si="132"/>
        <v>1.2531780679219255</v>
      </c>
      <c r="CB51" s="18">
        <f t="shared" si="132"/>
        <v>1.5478206057925399</v>
      </c>
      <c r="CC51" s="18">
        <f t="shared" si="132"/>
        <v>1.8481243134016483</v>
      </c>
      <c r="CD51" s="18">
        <f t="shared" si="132"/>
        <v>1.6520645347480309</v>
      </c>
      <c r="CE51" s="18">
        <f t="shared" si="132"/>
        <v>2.0238695245482137</v>
      </c>
      <c r="CG51" s="68">
        <f t="shared" si="133"/>
        <v>-29.841665119734063</v>
      </c>
      <c r="CH51" s="69">
        <f t="shared" si="134"/>
        <v>25.764999744819246</v>
      </c>
      <c r="CI51" s="69">
        <f t="shared" si="135"/>
        <v>-4.0766653749148185</v>
      </c>
      <c r="CK51" t="str">
        <f t="shared" si="147"/>
        <v>31 Science, engineering and technology associate professionals</v>
      </c>
      <c r="CL51" s="18">
        <f t="shared" si="136"/>
        <v>0.68437789515454828</v>
      </c>
      <c r="CM51" s="18">
        <f t="shared" si="136"/>
        <v>0.96250179771378508</v>
      </c>
      <c r="CN51" s="18">
        <f t="shared" si="136"/>
        <v>1.1192312684270145</v>
      </c>
      <c r="CO51" s="18">
        <f t="shared" si="136"/>
        <v>1.5186751109545191</v>
      </c>
      <c r="CP51" s="18">
        <f t="shared" si="136"/>
        <v>2.4701009902296298</v>
      </c>
      <c r="CR51" s="68">
        <f t="shared" si="137"/>
        <v>20.737258955932685</v>
      </c>
      <c r="CS51" s="69">
        <f t="shared" si="138"/>
        <v>42.284928097508661</v>
      </c>
      <c r="CT51" s="69">
        <f t="shared" si="139"/>
        <v>63.02218705344135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0.6678747323975418</v>
      </c>
      <c r="C52" s="18">
        <f t="shared" si="104"/>
        <v>0.67031048200137089</v>
      </c>
      <c r="D52" s="18">
        <f t="shared" si="104"/>
        <v>0.59523894853843873</v>
      </c>
      <c r="E52" s="18">
        <f t="shared" si="104"/>
        <v>0.63052880642826414</v>
      </c>
      <c r="F52" s="18">
        <f t="shared" si="104"/>
        <v>0.73310169773828515</v>
      </c>
      <c r="H52" s="68">
        <f t="shared" si="105"/>
        <v>139.8115889725388</v>
      </c>
      <c r="I52" s="69">
        <f t="shared" si="106"/>
        <v>97.82753233097263</v>
      </c>
      <c r="J52" s="69">
        <f t="shared" si="107"/>
        <v>237.63912130351144</v>
      </c>
      <c r="L52" t="str">
        <f t="shared" si="140"/>
        <v>32 Health and social care associate professionals</v>
      </c>
      <c r="M52" s="18">
        <f t="shared" si="108"/>
        <v>1.8244663262893126</v>
      </c>
      <c r="N52" s="18">
        <f t="shared" si="108"/>
        <v>1.8313236938005624</v>
      </c>
      <c r="O52" s="18">
        <f t="shared" si="108"/>
        <v>1.8278667492555922</v>
      </c>
      <c r="P52" s="18">
        <f t="shared" si="108"/>
        <v>1.8076221521497153</v>
      </c>
      <c r="Q52" s="18">
        <f t="shared" si="108"/>
        <v>2.0150386335315909</v>
      </c>
      <c r="S52" s="68">
        <f t="shared" si="109"/>
        <v>113.39914416295929</v>
      </c>
      <c r="T52" s="69">
        <f t="shared" si="110"/>
        <v>89.064275917486441</v>
      </c>
      <c r="U52" s="69">
        <f t="shared" si="111"/>
        <v>202.46342008044573</v>
      </c>
      <c r="W52" t="str">
        <f t="shared" si="141"/>
        <v>32 Health and social care associate professionals</v>
      </c>
      <c r="X52" s="18">
        <f t="shared" si="112"/>
        <v>2.6254536725484603</v>
      </c>
      <c r="Y52" s="18">
        <f t="shared" si="112"/>
        <v>2.6934369530297606</v>
      </c>
      <c r="Z52" s="18">
        <f t="shared" si="112"/>
        <v>2.7162675739229236</v>
      </c>
      <c r="AA52" s="18">
        <f t="shared" si="112"/>
        <v>2.7679991793772603</v>
      </c>
      <c r="AB52" s="18">
        <f t="shared" si="112"/>
        <v>2.9662535235891165</v>
      </c>
      <c r="AD52" s="68">
        <f t="shared" si="113"/>
        <v>36.839855367510829</v>
      </c>
      <c r="AE52" s="69">
        <f t="shared" si="114"/>
        <v>77.980136251903588</v>
      </c>
      <c r="AF52" s="69">
        <f t="shared" si="115"/>
        <v>114.81999161941442</v>
      </c>
      <c r="AH52" t="str">
        <f t="shared" si="142"/>
        <v>32 Health and social care associate professionals</v>
      </c>
      <c r="AI52" s="18">
        <f t="shared" si="116"/>
        <v>6.0053899342234587</v>
      </c>
      <c r="AJ52" s="18">
        <f t="shared" si="116"/>
        <v>5.2457271439346105</v>
      </c>
      <c r="AK52" s="18">
        <f t="shared" si="116"/>
        <v>4.9728587754856983</v>
      </c>
      <c r="AL52" s="18">
        <f t="shared" si="116"/>
        <v>3.7093138713374376</v>
      </c>
      <c r="AM52" s="18">
        <f t="shared" si="116"/>
        <v>2.16551582536749</v>
      </c>
      <c r="AO52" s="68">
        <f t="shared" si="117"/>
        <v>-49.419416035247551</v>
      </c>
      <c r="AP52" s="69">
        <f t="shared" si="118"/>
        <v>32.145456883147276</v>
      </c>
      <c r="AQ52" s="69">
        <f t="shared" si="119"/>
        <v>-17.273959152100275</v>
      </c>
      <c r="AS52" t="str">
        <f t="shared" si="143"/>
        <v>32 Health and social care associate professionals</v>
      </c>
      <c r="AT52" s="18">
        <f t="shared" si="120"/>
        <v>1.449265055060708</v>
      </c>
      <c r="AU52" s="18">
        <f t="shared" si="120"/>
        <v>1.5381341741589096</v>
      </c>
      <c r="AV52" s="18">
        <f t="shared" si="120"/>
        <v>1.6680588071974232</v>
      </c>
      <c r="AW52" s="18">
        <f t="shared" si="120"/>
        <v>1.5662512000050501</v>
      </c>
      <c r="AX52" s="18">
        <f t="shared" si="120"/>
        <v>1.5706687788443026</v>
      </c>
      <c r="AZ52" s="68">
        <f t="shared" si="121"/>
        <v>15.694544261694318</v>
      </c>
      <c r="BA52" s="69">
        <f t="shared" si="122"/>
        <v>63.731299208667672</v>
      </c>
      <c r="BB52" s="69">
        <f t="shared" si="123"/>
        <v>79.425843470361983</v>
      </c>
      <c r="BD52" t="str">
        <f t="shared" si="144"/>
        <v>32 Health and social care associate professionals</v>
      </c>
      <c r="BE52" s="18">
        <f t="shared" si="124"/>
        <v>1.2986641519420972</v>
      </c>
      <c r="BF52" s="18">
        <f t="shared" si="124"/>
        <v>1.645893601072101</v>
      </c>
      <c r="BG52" s="18">
        <f t="shared" si="124"/>
        <v>1.725423058467888</v>
      </c>
      <c r="BH52" s="18">
        <f t="shared" si="124"/>
        <v>1.7709512973372421</v>
      </c>
      <c r="BI52" s="18">
        <f t="shared" si="124"/>
        <v>2.0154477947194898</v>
      </c>
      <c r="BK52" s="68">
        <f t="shared" si="125"/>
        <v>22.892498104035379</v>
      </c>
      <c r="BL52" s="69">
        <f t="shared" si="126"/>
        <v>59.138634008316494</v>
      </c>
      <c r="BM52" s="69">
        <f t="shared" si="127"/>
        <v>82.031132112351884</v>
      </c>
      <c r="BO52" t="str">
        <f t="shared" si="145"/>
        <v>32 Health and social care associate professionals</v>
      </c>
      <c r="BP52" s="18">
        <f t="shared" si="128"/>
        <v>1.1684460705857056</v>
      </c>
      <c r="BQ52" s="18">
        <f t="shared" si="128"/>
        <v>1.4292686972070301</v>
      </c>
      <c r="BR52" s="18">
        <f t="shared" si="128"/>
        <v>1.38307104755315</v>
      </c>
      <c r="BS52" s="18">
        <f t="shared" si="128"/>
        <v>1.3452958917883373</v>
      </c>
      <c r="BT52" s="18">
        <f t="shared" si="128"/>
        <v>1.3214611422190135</v>
      </c>
      <c r="BV52" s="68">
        <f t="shared" si="129"/>
        <v>-32.315255170034803</v>
      </c>
      <c r="BW52" s="69">
        <f t="shared" si="130"/>
        <v>43.934865529839179</v>
      </c>
      <c r="BX52" s="69">
        <f t="shared" si="131"/>
        <v>11.61961035980438</v>
      </c>
      <c r="BZ52" t="str">
        <f t="shared" si="146"/>
        <v>32 Health and social care associate professionals</v>
      </c>
      <c r="CA52" s="18">
        <f t="shared" si="132"/>
        <v>0.6654730214042498</v>
      </c>
      <c r="CB52" s="18">
        <f t="shared" si="132"/>
        <v>0.66356172968497351</v>
      </c>
      <c r="CC52" s="18">
        <f t="shared" si="132"/>
        <v>0.69409536383964054</v>
      </c>
      <c r="CD52" s="18">
        <f t="shared" si="132"/>
        <v>0.65111256716600896</v>
      </c>
      <c r="CE52" s="18">
        <f t="shared" si="132"/>
        <v>0.68034095488742996</v>
      </c>
      <c r="CG52" s="68">
        <f t="shared" si="133"/>
        <v>-37.203503522493527</v>
      </c>
      <c r="CH52" s="69">
        <f t="shared" si="134"/>
        <v>30.388067682583632</v>
      </c>
      <c r="CI52" s="69">
        <f t="shared" si="135"/>
        <v>-6.8154358399098909</v>
      </c>
      <c r="CK52" t="str">
        <f t="shared" si="147"/>
        <v>32 Health and social care associate professionals</v>
      </c>
      <c r="CL52" s="18">
        <f t="shared" si="136"/>
        <v>0.26544091079603321</v>
      </c>
      <c r="CM52" s="18">
        <f t="shared" si="136"/>
        <v>0.29705999849014075</v>
      </c>
      <c r="CN52" s="18">
        <f t="shared" si="136"/>
        <v>0.35013923185200857</v>
      </c>
      <c r="CO52" s="18">
        <f t="shared" si="136"/>
        <v>0.50821402763783063</v>
      </c>
      <c r="CP52" s="18">
        <f t="shared" si="136"/>
        <v>0.84493414298447722</v>
      </c>
      <c r="CR52" s="68">
        <f t="shared" si="137"/>
        <v>32.016593505547348</v>
      </c>
      <c r="CS52" s="69">
        <f t="shared" si="138"/>
        <v>51.471274249095011</v>
      </c>
      <c r="CT52" s="69">
        <f t="shared" si="139"/>
        <v>83.487867754642352</v>
      </c>
    </row>
    <row r="53" spans="1:98" x14ac:dyDescent="0.2">
      <c r="A53" t="str">
        <f t="shared" si="103"/>
        <v>33 Protective service occupations</v>
      </c>
      <c r="B53" s="18">
        <f t="shared" si="104"/>
        <v>0.21314368872317821</v>
      </c>
      <c r="C53" s="18">
        <f t="shared" si="104"/>
        <v>0.17615408140631811</v>
      </c>
      <c r="D53" s="18">
        <f t="shared" si="104"/>
        <v>0.19292488337620425</v>
      </c>
      <c r="E53" s="18">
        <f t="shared" si="104"/>
        <v>0.26185690810149725</v>
      </c>
      <c r="F53" s="18">
        <f t="shared" si="104"/>
        <v>0.30921749407984034</v>
      </c>
      <c r="H53" s="68">
        <f t="shared" si="105"/>
        <v>212.08514147681109</v>
      </c>
      <c r="I53" s="69">
        <f t="shared" si="106"/>
        <v>67.934359823439024</v>
      </c>
      <c r="J53" s="69">
        <f t="shared" si="107"/>
        <v>280.01950130025011</v>
      </c>
      <c r="L53" t="str">
        <f t="shared" si="140"/>
        <v>33 Protective service occupations</v>
      </c>
      <c r="M53" s="18">
        <f t="shared" si="108"/>
        <v>0.46504636772589741</v>
      </c>
      <c r="N53" s="18">
        <f t="shared" si="108"/>
        <v>0.40867916886382516</v>
      </c>
      <c r="O53" s="18">
        <f t="shared" si="108"/>
        <v>0.42244280740675155</v>
      </c>
      <c r="P53" s="18">
        <f t="shared" si="108"/>
        <v>0.53119114103359388</v>
      </c>
      <c r="Q53" s="18">
        <f t="shared" si="108"/>
        <v>0.6329445805370193</v>
      </c>
      <c r="S53" s="68">
        <f t="shared" si="109"/>
        <v>190.03579127518418</v>
      </c>
      <c r="T53" s="69">
        <f t="shared" si="110"/>
        <v>60.413988796089257</v>
      </c>
      <c r="U53" s="69">
        <f t="shared" si="111"/>
        <v>250.44978007127347</v>
      </c>
      <c r="W53" t="str">
        <f t="shared" si="141"/>
        <v>33 Protective service occupations</v>
      </c>
      <c r="X53" s="18">
        <f t="shared" si="112"/>
        <v>0.98262055956501204</v>
      </c>
      <c r="Y53" s="18">
        <f t="shared" si="112"/>
        <v>0.96106023473209179</v>
      </c>
      <c r="Z53" s="18">
        <f t="shared" si="112"/>
        <v>1.0299500933153076</v>
      </c>
      <c r="AA53" s="18">
        <f t="shared" si="112"/>
        <v>1.256743886355244</v>
      </c>
      <c r="AB53" s="18">
        <f t="shared" si="112"/>
        <v>1.4975634946628786</v>
      </c>
      <c r="AD53" s="68">
        <f t="shared" si="113"/>
        <v>82.198984554942385</v>
      </c>
      <c r="AE53" s="69">
        <f t="shared" si="114"/>
        <v>63.356113737119927</v>
      </c>
      <c r="AF53" s="69">
        <f t="shared" si="115"/>
        <v>145.55509829206233</v>
      </c>
      <c r="AH53" t="str">
        <f t="shared" si="142"/>
        <v>33 Protective service occupations</v>
      </c>
      <c r="AI53" s="18">
        <f t="shared" si="116"/>
        <v>0.87101886103632642</v>
      </c>
      <c r="AJ53" s="18">
        <f t="shared" si="116"/>
        <v>0.95840811999310727</v>
      </c>
      <c r="AK53" s="18">
        <f t="shared" si="116"/>
        <v>1.0277597610199962</v>
      </c>
      <c r="AL53" s="18">
        <f t="shared" si="116"/>
        <v>1.3231920159793842</v>
      </c>
      <c r="AM53" s="18">
        <f t="shared" si="116"/>
        <v>1.5937036429149014</v>
      </c>
      <c r="AO53" s="68">
        <f t="shared" si="117"/>
        <v>80.112791935791591</v>
      </c>
      <c r="AP53" s="69">
        <f t="shared" si="118"/>
        <v>56.166330925299469</v>
      </c>
      <c r="AQ53" s="69">
        <f t="shared" si="119"/>
        <v>136.27912286109108</v>
      </c>
      <c r="AS53" t="str">
        <f t="shared" si="143"/>
        <v>33 Protective service occupations</v>
      </c>
      <c r="AT53" s="18">
        <f t="shared" si="120"/>
        <v>0.85087786551519584</v>
      </c>
      <c r="AU53" s="18">
        <f t="shared" si="120"/>
        <v>0.73395036776351308</v>
      </c>
      <c r="AV53" s="18">
        <f t="shared" si="120"/>
        <v>0.77819000956716389</v>
      </c>
      <c r="AW53" s="18">
        <f t="shared" si="120"/>
        <v>0.80213645254786858</v>
      </c>
      <c r="AX53" s="18">
        <f t="shared" si="120"/>
        <v>0.75290740956032631</v>
      </c>
      <c r="AZ53" s="68">
        <f t="shared" si="121"/>
        <v>18.876373085691139</v>
      </c>
      <c r="BA53" s="69">
        <f t="shared" si="122"/>
        <v>42.751038688475553</v>
      </c>
      <c r="BB53" s="69">
        <f t="shared" si="123"/>
        <v>61.627411774166696</v>
      </c>
      <c r="BD53" t="str">
        <f t="shared" si="144"/>
        <v>33 Protective service occupations</v>
      </c>
      <c r="BE53" s="18">
        <f t="shared" si="124"/>
        <v>0.84681925274825098</v>
      </c>
      <c r="BF53" s="18">
        <f t="shared" si="124"/>
        <v>0.72633486199471931</v>
      </c>
      <c r="BG53" s="18">
        <f t="shared" si="124"/>
        <v>0.79393511843522691</v>
      </c>
      <c r="BH53" s="18">
        <f t="shared" si="124"/>
        <v>0.8592939347599875</v>
      </c>
      <c r="BI53" s="18">
        <f t="shared" si="124"/>
        <v>0.81063584750535445</v>
      </c>
      <c r="BK53" s="68">
        <f t="shared" si="125"/>
        <v>7.4212518250058759</v>
      </c>
      <c r="BL53" s="69">
        <f t="shared" si="126"/>
        <v>25.745744158952682</v>
      </c>
      <c r="BM53" s="69">
        <f t="shared" si="127"/>
        <v>33.166995983958557</v>
      </c>
      <c r="BO53" t="str">
        <f t="shared" si="145"/>
        <v>33 Protective service occupations</v>
      </c>
      <c r="BP53" s="18">
        <f t="shared" si="128"/>
        <v>0.93192428578212261</v>
      </c>
      <c r="BQ53" s="18">
        <f t="shared" si="128"/>
        <v>0.87500555455480278</v>
      </c>
      <c r="BR53" s="18">
        <f t="shared" si="128"/>
        <v>1.0083322761270381</v>
      </c>
      <c r="BS53" s="18">
        <f t="shared" si="128"/>
        <v>1.0929840194530867</v>
      </c>
      <c r="BT53" s="18">
        <f t="shared" si="128"/>
        <v>0.99257234169010855</v>
      </c>
      <c r="BV53" s="68">
        <f t="shared" si="129"/>
        <v>-30.26683303888947</v>
      </c>
      <c r="BW53" s="69">
        <f t="shared" si="130"/>
        <v>27.475362659677181</v>
      </c>
      <c r="BX53" s="69">
        <f t="shared" si="131"/>
        <v>-2.7914703792122899</v>
      </c>
      <c r="BZ53" t="str">
        <f t="shared" si="146"/>
        <v>33 Protective service occupations</v>
      </c>
      <c r="CA53" s="18">
        <f t="shared" si="132"/>
        <v>0.76368384198318717</v>
      </c>
      <c r="CB53" s="18">
        <f t="shared" si="132"/>
        <v>0.79424490955330573</v>
      </c>
      <c r="CC53" s="18">
        <f t="shared" si="132"/>
        <v>0.88783129706970776</v>
      </c>
      <c r="CD53" s="18">
        <f t="shared" si="132"/>
        <v>1.0979585692652192</v>
      </c>
      <c r="CE53" s="18">
        <f t="shared" si="132"/>
        <v>1.5834811602207899</v>
      </c>
      <c r="CG53" s="68">
        <f t="shared" si="133"/>
        <v>14.264255169291834</v>
      </c>
      <c r="CH53" s="69">
        <f t="shared" si="134"/>
        <v>34.66320451864722</v>
      </c>
      <c r="CI53" s="69">
        <f t="shared" si="135"/>
        <v>48.927459687939049</v>
      </c>
      <c r="CK53" t="str">
        <f t="shared" si="147"/>
        <v>33 Protective service occupations</v>
      </c>
      <c r="CL53" s="18">
        <f t="shared" si="136"/>
        <v>0.30790412998447014</v>
      </c>
      <c r="CM53" s="18">
        <f t="shared" si="136"/>
        <v>0.28883535274865579</v>
      </c>
      <c r="CN53" s="18">
        <f t="shared" si="136"/>
        <v>0.34285217069253365</v>
      </c>
      <c r="CO53" s="18">
        <f t="shared" si="136"/>
        <v>0.31644499840599627</v>
      </c>
      <c r="CP53" s="18">
        <f t="shared" si="136"/>
        <v>0.4357078921053667</v>
      </c>
      <c r="CR53" s="68">
        <f t="shared" si="137"/>
        <v>-30.475966519948162</v>
      </c>
      <c r="CS53" s="69">
        <f t="shared" si="138"/>
        <v>16.144359698072826</v>
      </c>
      <c r="CT53" s="69">
        <f t="shared" si="139"/>
        <v>-14.33160682187534</v>
      </c>
    </row>
    <row r="54" spans="1:98" x14ac:dyDescent="0.2">
      <c r="A54" t="str">
        <f t="shared" si="103"/>
        <v>34 Culture, media and sports occupations</v>
      </c>
      <c r="B54" s="18">
        <f t="shared" si="104"/>
        <v>1.5205309339489821</v>
      </c>
      <c r="C54" s="18">
        <f t="shared" si="104"/>
        <v>1.8676433688832765</v>
      </c>
      <c r="D54" s="18">
        <f t="shared" si="104"/>
        <v>1.8163324391901225</v>
      </c>
      <c r="E54" s="18">
        <f t="shared" si="104"/>
        <v>1.6974469751824057</v>
      </c>
      <c r="F54" s="18">
        <f t="shared" si="104"/>
        <v>1.7338091760424164</v>
      </c>
      <c r="H54" s="68">
        <f t="shared" si="105"/>
        <v>85.867406898104349</v>
      </c>
      <c r="I54" s="69">
        <f t="shared" si="106"/>
        <v>75.708606215891933</v>
      </c>
      <c r="J54" s="69">
        <f t="shared" si="107"/>
        <v>161.57601311399628</v>
      </c>
      <c r="L54" t="str">
        <f t="shared" si="140"/>
        <v>34 Culture, media and sports occupations</v>
      </c>
      <c r="M54" s="18">
        <f t="shared" si="108"/>
        <v>3.6741344177283524</v>
      </c>
      <c r="N54" s="18">
        <f t="shared" si="108"/>
        <v>3.8013062763677552</v>
      </c>
      <c r="O54" s="18">
        <f t="shared" si="108"/>
        <v>3.8338176386817726</v>
      </c>
      <c r="P54" s="18">
        <f t="shared" si="108"/>
        <v>3.7569553317570987</v>
      </c>
      <c r="Q54" s="18">
        <f t="shared" si="108"/>
        <v>3.8743023903253939</v>
      </c>
      <c r="S54" s="68">
        <f t="shared" si="109"/>
        <v>95.621188096675297</v>
      </c>
      <c r="T54" s="69">
        <f t="shared" si="110"/>
        <v>75.862971073902443</v>
      </c>
      <c r="U54" s="69">
        <f t="shared" si="111"/>
        <v>171.48415917057773</v>
      </c>
      <c r="W54" t="str">
        <f t="shared" si="141"/>
        <v>34 Culture, media and sports occupations</v>
      </c>
      <c r="X54" s="18">
        <f t="shared" si="112"/>
        <v>4.0872579672688616</v>
      </c>
      <c r="Y54" s="18">
        <f t="shared" si="112"/>
        <v>4.0259089168267597</v>
      </c>
      <c r="Z54" s="18">
        <f t="shared" si="112"/>
        <v>3.8864481421642769</v>
      </c>
      <c r="AA54" s="18">
        <f t="shared" si="112"/>
        <v>3.7109769029826594</v>
      </c>
      <c r="AB54" s="18">
        <f t="shared" si="112"/>
        <v>3.5863670929097489</v>
      </c>
      <c r="AD54" s="68">
        <f t="shared" si="113"/>
        <v>15.632190355296796</v>
      </c>
      <c r="AE54" s="69">
        <f t="shared" si="114"/>
        <v>55.920830148405621</v>
      </c>
      <c r="AF54" s="69">
        <f t="shared" si="115"/>
        <v>71.553020503702427</v>
      </c>
      <c r="AH54" t="str">
        <f t="shared" si="142"/>
        <v>34 Culture, media and sports occupations</v>
      </c>
      <c r="AI54" s="18">
        <f t="shared" si="116"/>
        <v>1.5978954276826292</v>
      </c>
      <c r="AJ54" s="18">
        <f t="shared" si="116"/>
        <v>1.6164237254885627</v>
      </c>
      <c r="AK54" s="18">
        <f t="shared" si="116"/>
        <v>1.8878128369244476</v>
      </c>
      <c r="AL54" s="18">
        <f t="shared" si="116"/>
        <v>1.8999831920427799</v>
      </c>
      <c r="AM54" s="18">
        <f t="shared" si="116"/>
        <v>2.1197317269308438</v>
      </c>
      <c r="AO54" s="68">
        <f t="shared" si="117"/>
        <v>30.42191366797881</v>
      </c>
      <c r="AP54" s="69">
        <f t="shared" si="118"/>
        <v>57.606097145162202</v>
      </c>
      <c r="AQ54" s="69">
        <f t="shared" si="119"/>
        <v>88.028010813141009</v>
      </c>
      <c r="AS54" t="str">
        <f t="shared" si="143"/>
        <v>34 Culture, media and sports occupations</v>
      </c>
      <c r="AT54" s="18">
        <f t="shared" si="120"/>
        <v>2.4429831880481605</v>
      </c>
      <c r="AU54" s="18">
        <f t="shared" si="120"/>
        <v>2.364718877830962</v>
      </c>
      <c r="AV54" s="18">
        <f t="shared" si="120"/>
        <v>2.2784854876044323</v>
      </c>
      <c r="AW54" s="18">
        <f t="shared" si="120"/>
        <v>2.0870851792266452</v>
      </c>
      <c r="AX54" s="18">
        <f t="shared" si="120"/>
        <v>1.9209514801397751</v>
      </c>
      <c r="AZ54" s="68">
        <f t="shared" si="121"/>
        <v>3.5880731673044912</v>
      </c>
      <c r="BA54" s="69">
        <f t="shared" si="122"/>
        <v>49.890480439365007</v>
      </c>
      <c r="BB54" s="69">
        <f t="shared" si="123"/>
        <v>53.4785536066695</v>
      </c>
      <c r="BD54" t="str">
        <f t="shared" si="144"/>
        <v>34 Culture, media and sports occupations</v>
      </c>
      <c r="BE54" s="18">
        <f t="shared" si="124"/>
        <v>1.5447790553744098</v>
      </c>
      <c r="BF54" s="18">
        <f t="shared" si="124"/>
        <v>1.5144241929371642</v>
      </c>
      <c r="BG54" s="18">
        <f t="shared" si="124"/>
        <v>1.4824591596378209</v>
      </c>
      <c r="BH54" s="18">
        <f t="shared" si="124"/>
        <v>1.4031075450696195</v>
      </c>
      <c r="BI54" s="18">
        <f t="shared" si="124"/>
        <v>1.4948086615476328</v>
      </c>
      <c r="BK54" s="68">
        <f t="shared" si="125"/>
        <v>6.0845857085054735</v>
      </c>
      <c r="BL54" s="69">
        <f t="shared" si="126"/>
        <v>39.07804040338241</v>
      </c>
      <c r="BM54" s="69">
        <f t="shared" si="127"/>
        <v>45.162626111887874</v>
      </c>
      <c r="BO54" t="str">
        <f t="shared" si="145"/>
        <v>34 Culture, media and sports occupations</v>
      </c>
      <c r="BP54" s="18">
        <f t="shared" si="128"/>
        <v>0.84994826683446822</v>
      </c>
      <c r="BQ54" s="18">
        <f t="shared" si="128"/>
        <v>0.8539079542940291</v>
      </c>
      <c r="BR54" s="18">
        <f t="shared" si="128"/>
        <v>0.78074401332888677</v>
      </c>
      <c r="BS54" s="18">
        <f t="shared" si="128"/>
        <v>0.65604248514576491</v>
      </c>
      <c r="BT54" s="18">
        <f t="shared" si="128"/>
        <v>0.48264235894101309</v>
      </c>
      <c r="BV54" s="68">
        <f t="shared" si="129"/>
        <v>-56.207709488693766</v>
      </c>
      <c r="BW54" s="69">
        <f t="shared" si="130"/>
        <v>26.23237951482502</v>
      </c>
      <c r="BX54" s="69">
        <f t="shared" si="131"/>
        <v>-29.975329973868742</v>
      </c>
      <c r="BZ54" t="str">
        <f t="shared" si="146"/>
        <v>34 Culture, media and sports occupations</v>
      </c>
      <c r="CA54" s="18">
        <f t="shared" si="132"/>
        <v>1.0290153542529157</v>
      </c>
      <c r="CB54" s="18">
        <f t="shared" si="132"/>
        <v>1.1162110133947716</v>
      </c>
      <c r="CC54" s="18">
        <f t="shared" si="132"/>
        <v>1.1136407620862445</v>
      </c>
      <c r="CD54" s="18">
        <f t="shared" si="132"/>
        <v>1.0259205004294067</v>
      </c>
      <c r="CE54" s="18">
        <f t="shared" si="132"/>
        <v>1.1452994658486992</v>
      </c>
      <c r="CG54" s="68">
        <f t="shared" si="133"/>
        <v>-34.112674037066554</v>
      </c>
      <c r="CH54" s="69">
        <f t="shared" si="134"/>
        <v>27.311346995898756</v>
      </c>
      <c r="CI54" s="69">
        <f t="shared" si="135"/>
        <v>-6.8013270411677995</v>
      </c>
      <c r="CK54" t="str">
        <f t="shared" si="147"/>
        <v>34 Culture, media and sports occupations</v>
      </c>
      <c r="CL54" s="18">
        <f t="shared" si="136"/>
        <v>0.69422748380070032</v>
      </c>
      <c r="CM54" s="18">
        <f t="shared" si="136"/>
        <v>0.99427412017329708</v>
      </c>
      <c r="CN54" s="18">
        <f t="shared" si="136"/>
        <v>1.0084688056893623</v>
      </c>
      <c r="CO54" s="18">
        <f t="shared" si="136"/>
        <v>1.1975473873594125</v>
      </c>
      <c r="CP54" s="18">
        <f t="shared" si="136"/>
        <v>1.3321399143286241</v>
      </c>
      <c r="CR54" s="68">
        <f t="shared" si="137"/>
        <v>-27.734034557914239</v>
      </c>
      <c r="CS54" s="69">
        <f t="shared" si="138"/>
        <v>28.893228001207682</v>
      </c>
      <c r="CT54" s="69">
        <f t="shared" si="139"/>
        <v>1.1591934432934403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5.5080478913557354</v>
      </c>
      <c r="C55" s="18">
        <f t="shared" si="148"/>
        <v>5.2893165908989088</v>
      </c>
      <c r="D55" s="18">
        <f t="shared" si="148"/>
        <v>5.1432351613844176</v>
      </c>
      <c r="E55" s="18">
        <f t="shared" si="148"/>
        <v>5.0987108382365243</v>
      </c>
      <c r="F55" s="18">
        <f t="shared" si="148"/>
        <v>5.299314595387302</v>
      </c>
      <c r="H55" s="68">
        <f t="shared" si="105"/>
        <v>100.62294571431482</v>
      </c>
      <c r="I55" s="69">
        <f t="shared" si="106"/>
        <v>69.270205046281561</v>
      </c>
      <c r="J55" s="69">
        <f t="shared" si="107"/>
        <v>169.8931507605964</v>
      </c>
      <c r="L55" t="str">
        <f t="shared" si="140"/>
        <v>35 Business and public service associate professionals</v>
      </c>
      <c r="M55" s="18">
        <f t="shared" ref="M55:Q64" si="149">M18/M$35*100</f>
        <v>8.4510513888507752</v>
      </c>
      <c r="N55" s="18">
        <f t="shared" si="149"/>
        <v>8.1076221226712466</v>
      </c>
      <c r="O55" s="18">
        <f t="shared" si="149"/>
        <v>8.3786388963541292</v>
      </c>
      <c r="P55" s="18">
        <f t="shared" si="149"/>
        <v>8.0619587249248177</v>
      </c>
      <c r="Q55" s="18">
        <f t="shared" si="149"/>
        <v>7.8613794849645702</v>
      </c>
      <c r="S55" s="68">
        <f t="shared" si="109"/>
        <v>81.62645918104657</v>
      </c>
      <c r="T55" s="69">
        <f t="shared" si="110"/>
        <v>69.02242809136024</v>
      </c>
      <c r="U55" s="69">
        <f t="shared" si="111"/>
        <v>150.6488872724068</v>
      </c>
      <c r="W55" t="str">
        <f t="shared" si="141"/>
        <v>35 Business and public service associate professionals</v>
      </c>
      <c r="X55" s="18">
        <f t="shared" ref="X55:AB64" si="150">X18/X$35*100</f>
        <v>8.8026781050374616</v>
      </c>
      <c r="Y55" s="18">
        <f t="shared" si="150"/>
        <v>8.4937813402595221</v>
      </c>
      <c r="Z55" s="18">
        <f t="shared" si="150"/>
        <v>8.550527778809716</v>
      </c>
      <c r="AA55" s="18">
        <f t="shared" si="150"/>
        <v>7.8506969598225895</v>
      </c>
      <c r="AB55" s="18">
        <f t="shared" si="150"/>
        <v>7.1451845342350122</v>
      </c>
      <c r="AD55" s="68">
        <f t="shared" si="113"/>
        <v>4.7122317315964777</v>
      </c>
      <c r="AE55" s="69">
        <f t="shared" si="114"/>
        <v>54.20284379624335</v>
      </c>
      <c r="AF55" s="69">
        <f t="shared" si="115"/>
        <v>58.915075527839825</v>
      </c>
      <c r="AH55" t="str">
        <f t="shared" si="142"/>
        <v>35 Business and public service associate professionals</v>
      </c>
      <c r="AI55" s="18">
        <f t="shared" ref="AI55:AM64" si="151">AI18/AI$35*100</f>
        <v>7.3114834993107225</v>
      </c>
      <c r="AJ55" s="18">
        <f t="shared" si="151"/>
        <v>7.8223305604173721</v>
      </c>
      <c r="AK55" s="18">
        <f t="shared" si="151"/>
        <v>8.2336171964844294</v>
      </c>
      <c r="AL55" s="18">
        <f t="shared" si="151"/>
        <v>7.9196152547448095</v>
      </c>
      <c r="AM55" s="18">
        <f t="shared" si="151"/>
        <v>7.6545340705431748</v>
      </c>
      <c r="AO55" s="68">
        <f t="shared" si="117"/>
        <v>7.9833239761108548</v>
      </c>
      <c r="AP55" s="69">
        <f t="shared" si="118"/>
        <v>51.603821427302599</v>
      </c>
      <c r="AQ55" s="69">
        <f t="shared" si="119"/>
        <v>59.587145403413459</v>
      </c>
      <c r="AS55" t="str">
        <f t="shared" si="143"/>
        <v>35 Business and public service associate professionals</v>
      </c>
      <c r="AT55" s="18">
        <f t="shared" ref="AT55:AX64" si="152">AT18/AT$35*100</f>
        <v>7.1155368603475448</v>
      </c>
      <c r="AU55" s="18">
        <f t="shared" si="152"/>
        <v>6.7556692250311983</v>
      </c>
      <c r="AV55" s="18">
        <f t="shared" si="152"/>
        <v>6.9023882730105708</v>
      </c>
      <c r="AW55" s="18">
        <f t="shared" si="152"/>
        <v>6.2564773696632434</v>
      </c>
      <c r="AX55" s="18">
        <f t="shared" si="152"/>
        <v>5.7800651992263257</v>
      </c>
      <c r="AZ55" s="68">
        <f t="shared" si="121"/>
        <v>2.8899551431916275</v>
      </c>
      <c r="BA55" s="69">
        <f t="shared" si="122"/>
        <v>49.217692110644776</v>
      </c>
      <c r="BB55" s="69">
        <f t="shared" si="123"/>
        <v>52.107647253836411</v>
      </c>
      <c r="BD55" t="str">
        <f t="shared" si="144"/>
        <v>35 Business and public service associate professionals</v>
      </c>
      <c r="BE55" s="18">
        <f t="shared" ref="BE55:BI64" si="153">BE18/BE$35*100</f>
        <v>5.5173719110821615</v>
      </c>
      <c r="BF55" s="18">
        <f t="shared" si="153"/>
        <v>5.4811155417486361</v>
      </c>
      <c r="BG55" s="18">
        <f t="shared" si="153"/>
        <v>5.8806791335333468</v>
      </c>
      <c r="BH55" s="18">
        <f t="shared" si="153"/>
        <v>5.1366104917912114</v>
      </c>
      <c r="BI55" s="18">
        <f t="shared" si="153"/>
        <v>4.7140494571365448</v>
      </c>
      <c r="BK55" s="68">
        <f t="shared" si="125"/>
        <v>-15.663404065597456</v>
      </c>
      <c r="BL55" s="69">
        <f t="shared" si="126"/>
        <v>34.977544833463483</v>
      </c>
      <c r="BM55" s="69">
        <f t="shared" si="127"/>
        <v>19.314140767866022</v>
      </c>
      <c r="BO55" t="str">
        <f t="shared" si="145"/>
        <v>35 Business and public service associate professionals</v>
      </c>
      <c r="BP55" s="18">
        <f t="shared" ref="BP55:BT64" si="154">BP18/BP$35*100</f>
        <v>4.5330097811438685</v>
      </c>
      <c r="BQ55" s="18">
        <f t="shared" si="154"/>
        <v>4.4892364279666603</v>
      </c>
      <c r="BR55" s="18">
        <f t="shared" si="154"/>
        <v>4.9938001199790483</v>
      </c>
      <c r="BS55" s="18">
        <f t="shared" si="154"/>
        <v>4.2931680740094817</v>
      </c>
      <c r="BT55" s="18">
        <f t="shared" si="154"/>
        <v>3.9939589543710796</v>
      </c>
      <c r="BV55" s="68">
        <f t="shared" si="129"/>
        <v>-43.343031826834874</v>
      </c>
      <c r="BW55" s="69">
        <f t="shared" si="130"/>
        <v>29.743006346582586</v>
      </c>
      <c r="BX55" s="69">
        <f t="shared" si="131"/>
        <v>-13.60002548025229</v>
      </c>
      <c r="BZ55" t="str">
        <f t="shared" si="146"/>
        <v>35 Business and public service associate professionals</v>
      </c>
      <c r="CA55" s="18">
        <f t="shared" ref="CA55:CE64" si="155">CA18/CA$35*100</f>
        <v>4.0605554048014847</v>
      </c>
      <c r="CB55" s="18">
        <f t="shared" si="155"/>
        <v>4.338121702103062</v>
      </c>
      <c r="CC55" s="18">
        <f t="shared" si="155"/>
        <v>4.5873550659405762</v>
      </c>
      <c r="CD55" s="18">
        <f t="shared" si="155"/>
        <v>4.0206069722721116</v>
      </c>
      <c r="CE55" s="18">
        <f t="shared" si="155"/>
        <v>3.9962694467849955</v>
      </c>
      <c r="CG55" s="68">
        <f t="shared" si="133"/>
        <v>-44.18892995916783</v>
      </c>
      <c r="CH55" s="69">
        <f t="shared" si="134"/>
        <v>23.308655868332512</v>
      </c>
      <c r="CI55" s="69">
        <f t="shared" si="135"/>
        <v>-20.880274090835314</v>
      </c>
      <c r="CK55" t="str">
        <f t="shared" si="147"/>
        <v>35 Business and public service associate professionals</v>
      </c>
      <c r="CL55" s="18">
        <f t="shared" ref="CL55:CP64" si="156">CL18/CL$35*100</f>
        <v>2.348673695779206</v>
      </c>
      <c r="CM55" s="18">
        <f t="shared" si="156"/>
        <v>2.690719128014746</v>
      </c>
      <c r="CN55" s="18">
        <f t="shared" si="156"/>
        <v>2.8197610649725129</v>
      </c>
      <c r="CO55" s="18">
        <f t="shared" si="156"/>
        <v>2.6713596795065504</v>
      </c>
      <c r="CP55" s="18">
        <f t="shared" si="156"/>
        <v>2.7043261015191669</v>
      </c>
      <c r="CR55" s="68">
        <f t="shared" si="137"/>
        <v>-47.532159779909009</v>
      </c>
      <c r="CS55" s="69">
        <f t="shared" si="138"/>
        <v>22.473249052076728</v>
      </c>
      <c r="CT55" s="69">
        <f t="shared" si="139"/>
        <v>-25.058910727832277</v>
      </c>
    </row>
    <row r="56" spans="1:98" x14ac:dyDescent="0.2">
      <c r="A56" t="str">
        <f t="shared" si="103"/>
        <v>41 Administrative occupations</v>
      </c>
      <c r="B56" s="18">
        <f t="shared" si="148"/>
        <v>3.0768864388570161</v>
      </c>
      <c r="C56" s="18">
        <f t="shared" si="148"/>
        <v>2.8520648563813844</v>
      </c>
      <c r="D56" s="18">
        <f t="shared" si="148"/>
        <v>2.8622650742851548</v>
      </c>
      <c r="E56" s="18">
        <f t="shared" si="148"/>
        <v>2.8723929724857351</v>
      </c>
      <c r="F56" s="18">
        <f t="shared" si="148"/>
        <v>3.2269462735621937</v>
      </c>
      <c r="H56" s="68">
        <f t="shared" si="105"/>
        <v>119.52256359101365</v>
      </c>
      <c r="I56" s="69">
        <f t="shared" si="106"/>
        <v>85.769669133563426</v>
      </c>
      <c r="J56" s="69">
        <f t="shared" si="107"/>
        <v>205.2922327245771</v>
      </c>
      <c r="L56" t="str">
        <f t="shared" si="140"/>
        <v>41 Administrative occupations</v>
      </c>
      <c r="M56" s="18">
        <f t="shared" si="149"/>
        <v>5.3824055710671974</v>
      </c>
      <c r="N56" s="18">
        <f t="shared" si="149"/>
        <v>5.0303119542615162</v>
      </c>
      <c r="O56" s="18">
        <f t="shared" si="149"/>
        <v>5.4007863618916732</v>
      </c>
      <c r="P56" s="18">
        <f t="shared" si="149"/>
        <v>5.3169402232006879</v>
      </c>
      <c r="Q56" s="18">
        <f t="shared" si="149"/>
        <v>5.7170030597668227</v>
      </c>
      <c r="S56" s="68">
        <f t="shared" si="109"/>
        <v>104.910991743278</v>
      </c>
      <c r="T56" s="69">
        <f t="shared" si="110"/>
        <v>82.791657867182295</v>
      </c>
      <c r="U56" s="69">
        <f t="shared" si="111"/>
        <v>187.7026496104603</v>
      </c>
      <c r="W56" t="str">
        <f t="shared" si="141"/>
        <v>41 Administrative occupations</v>
      </c>
      <c r="X56" s="18">
        <f t="shared" si="150"/>
        <v>8.7130174354250389</v>
      </c>
      <c r="Y56" s="18">
        <f t="shared" si="150"/>
        <v>7.871009530663355</v>
      </c>
      <c r="Z56" s="18">
        <f t="shared" si="150"/>
        <v>8.6058628677010063</v>
      </c>
      <c r="AA56" s="18">
        <f t="shared" si="150"/>
        <v>8.309295076722</v>
      </c>
      <c r="AB56" s="18">
        <f t="shared" si="150"/>
        <v>8.3105578514681593</v>
      </c>
      <c r="AD56" s="68">
        <f t="shared" si="113"/>
        <v>21.007599081985095</v>
      </c>
      <c r="AE56" s="69">
        <f t="shared" si="114"/>
        <v>65.081700241370925</v>
      </c>
      <c r="AF56" s="69">
        <f t="shared" si="115"/>
        <v>86.089299323356016</v>
      </c>
      <c r="AH56" t="str">
        <f t="shared" si="142"/>
        <v>41 Administrative occupations</v>
      </c>
      <c r="AI56" s="18">
        <f t="shared" si="151"/>
        <v>10.569388889473325</v>
      </c>
      <c r="AJ56" s="18">
        <f t="shared" si="151"/>
        <v>10.934897656423171</v>
      </c>
      <c r="AK56" s="18">
        <f t="shared" si="151"/>
        <v>11.591095289452458</v>
      </c>
      <c r="AL56" s="18">
        <f t="shared" si="151"/>
        <v>11.453659364643727</v>
      </c>
      <c r="AM56" s="18">
        <f t="shared" si="151"/>
        <v>11.500807203878853</v>
      </c>
      <c r="AO56" s="68">
        <f t="shared" si="117"/>
        <v>15.247748594207502</v>
      </c>
      <c r="AP56" s="69">
        <f t="shared" si="118"/>
        <v>65.530844914053802</v>
      </c>
      <c r="AQ56" s="69">
        <f t="shared" si="119"/>
        <v>80.778593508261309</v>
      </c>
      <c r="AS56" t="str">
        <f t="shared" si="143"/>
        <v>41 Administrative occupations</v>
      </c>
      <c r="AT56" s="18">
        <f t="shared" si="152"/>
        <v>10.962491260932403</v>
      </c>
      <c r="AU56" s="18">
        <f t="shared" si="152"/>
        <v>10.383857430696484</v>
      </c>
      <c r="AV56" s="18">
        <f t="shared" si="152"/>
        <v>11.247884794098665</v>
      </c>
      <c r="AW56" s="18">
        <f t="shared" si="152"/>
        <v>10.600389894809224</v>
      </c>
      <c r="AX56" s="18">
        <f t="shared" si="152"/>
        <v>10.436243149216057</v>
      </c>
      <c r="AZ56" s="68">
        <f t="shared" si="121"/>
        <v>14.002127364011466</v>
      </c>
      <c r="BA56" s="69">
        <f t="shared" si="122"/>
        <v>61.716833256556789</v>
      </c>
      <c r="BB56" s="69">
        <f t="shared" si="123"/>
        <v>75.718960620568254</v>
      </c>
      <c r="BD56" t="str">
        <f t="shared" si="144"/>
        <v>41 Administrative occupations</v>
      </c>
      <c r="BE56" s="18">
        <f t="shared" si="153"/>
        <v>9.0046013449290747</v>
      </c>
      <c r="BF56" s="18">
        <f t="shared" si="153"/>
        <v>8.497567270902417</v>
      </c>
      <c r="BG56" s="18">
        <f t="shared" si="153"/>
        <v>9.2222383407191408</v>
      </c>
      <c r="BH56" s="18">
        <f t="shared" si="153"/>
        <v>8.1559919032003556</v>
      </c>
      <c r="BI56" s="18">
        <f t="shared" si="153"/>
        <v>6.8850808699824988</v>
      </c>
      <c r="BK56" s="68">
        <f t="shared" si="125"/>
        <v>-21.454353167257107</v>
      </c>
      <c r="BL56" s="69">
        <f t="shared" si="126"/>
        <v>39.399463447212483</v>
      </c>
      <c r="BM56" s="69">
        <f t="shared" si="127"/>
        <v>17.945110279955376</v>
      </c>
      <c r="BO56" t="str">
        <f t="shared" si="145"/>
        <v>41 Administrative occupations</v>
      </c>
      <c r="BP56" s="18">
        <f t="shared" si="154"/>
        <v>10.662467835661662</v>
      </c>
      <c r="BQ56" s="18">
        <f t="shared" si="154"/>
        <v>10.080343673686025</v>
      </c>
      <c r="BR56" s="18">
        <f t="shared" si="154"/>
        <v>10.372022469149595</v>
      </c>
      <c r="BS56" s="18">
        <f t="shared" si="154"/>
        <v>8.7108187456760362</v>
      </c>
      <c r="BT56" s="18">
        <f t="shared" si="154"/>
        <v>6.5017258617411144</v>
      </c>
      <c r="BV56" s="68">
        <f t="shared" si="129"/>
        <v>-55.593546072519139</v>
      </c>
      <c r="BW56" s="69">
        <f t="shared" si="130"/>
        <v>30.126196448701808</v>
      </c>
      <c r="BX56" s="69">
        <f t="shared" si="131"/>
        <v>-25.467349623817338</v>
      </c>
      <c r="BZ56" t="str">
        <f t="shared" si="146"/>
        <v>41 Administrative occupations</v>
      </c>
      <c r="CA56" s="18">
        <f t="shared" si="155"/>
        <v>8.248817076940842</v>
      </c>
      <c r="CB56" s="18">
        <f t="shared" si="155"/>
        <v>7.3952201976218515</v>
      </c>
      <c r="CC56" s="18">
        <f t="shared" si="155"/>
        <v>8.3828939046350257</v>
      </c>
      <c r="CD56" s="18">
        <f t="shared" si="155"/>
        <v>6.0798985130921155</v>
      </c>
      <c r="CE56" s="18">
        <f t="shared" si="155"/>
        <v>2.8243764265722802</v>
      </c>
      <c r="CG56" s="68">
        <f t="shared" si="133"/>
        <v>-78.414776437935757</v>
      </c>
      <c r="CH56" s="69">
        <f t="shared" si="134"/>
        <v>17.575963359969382</v>
      </c>
      <c r="CI56" s="69">
        <f t="shared" si="135"/>
        <v>-60.838813077966378</v>
      </c>
      <c r="CK56" t="str">
        <f t="shared" si="147"/>
        <v>41 Administrative occupations</v>
      </c>
      <c r="CL56" s="18">
        <f t="shared" si="156"/>
        <v>5.8559384797580165</v>
      </c>
      <c r="CM56" s="18">
        <f t="shared" si="156"/>
        <v>5.2816751264272934</v>
      </c>
      <c r="CN56" s="18">
        <f t="shared" si="156"/>
        <v>4.8978470113715593</v>
      </c>
      <c r="CO56" s="18">
        <f t="shared" si="156"/>
        <v>4.2598075386717902</v>
      </c>
      <c r="CP56" s="18">
        <f t="shared" si="156"/>
        <v>2.6598343790148511</v>
      </c>
      <c r="CR56" s="68">
        <f t="shared" si="137"/>
        <v>-70.290467589018917</v>
      </c>
      <c r="CS56" s="69">
        <f t="shared" si="138"/>
        <v>17.799970542796984</v>
      </c>
      <c r="CT56" s="69">
        <f t="shared" si="139"/>
        <v>-52.490497046221932</v>
      </c>
    </row>
    <row r="57" spans="1:98" x14ac:dyDescent="0.2">
      <c r="A57" t="str">
        <f t="shared" si="103"/>
        <v>42 Secretarial and related occupations</v>
      </c>
      <c r="B57" s="18">
        <f t="shared" si="148"/>
        <v>0.3256268727425265</v>
      </c>
      <c r="C57" s="18">
        <f t="shared" si="148"/>
        <v>0.29511557881266709</v>
      </c>
      <c r="D57" s="18">
        <f t="shared" si="148"/>
        <v>0.28193441580589074</v>
      </c>
      <c r="E57" s="18">
        <f t="shared" si="148"/>
        <v>0.35806165449877692</v>
      </c>
      <c r="F57" s="18">
        <f t="shared" si="148"/>
        <v>0.5229266183780642</v>
      </c>
      <c r="H57" s="68">
        <f t="shared" si="105"/>
        <v>261.15192818606812</v>
      </c>
      <c r="I57" s="69">
        <f t="shared" si="106"/>
        <v>141.07116546866811</v>
      </c>
      <c r="J57" s="69">
        <f t="shared" si="107"/>
        <v>402.22309365473626</v>
      </c>
      <c r="L57" t="str">
        <f t="shared" si="140"/>
        <v>42 Secretarial and related occupations</v>
      </c>
      <c r="M57" s="18">
        <f t="shared" si="149"/>
        <v>0.96644087240743315</v>
      </c>
      <c r="N57" s="18">
        <f t="shared" si="149"/>
        <v>0.78648835246998183</v>
      </c>
      <c r="O57" s="18">
        <f t="shared" si="149"/>
        <v>0.82914706386718795</v>
      </c>
      <c r="P57" s="18">
        <f t="shared" si="149"/>
        <v>1.0668148937674502</v>
      </c>
      <c r="Q57" s="18">
        <f t="shared" si="149"/>
        <v>1.0258330704083412</v>
      </c>
      <c r="S57" s="68">
        <f t="shared" si="109"/>
        <v>139.49638214172307</v>
      </c>
      <c r="T57" s="69">
        <f t="shared" si="110"/>
        <v>107.87516978101036</v>
      </c>
      <c r="U57" s="69">
        <f t="shared" si="111"/>
        <v>247.3715519227334</v>
      </c>
      <c r="W57" t="str">
        <f t="shared" si="141"/>
        <v>42 Secretarial and related occupations</v>
      </c>
      <c r="X57" s="18">
        <f t="shared" si="150"/>
        <v>1.5953952539271965</v>
      </c>
      <c r="Y57" s="18">
        <f t="shared" si="150"/>
        <v>1.3909212805362017</v>
      </c>
      <c r="Z57" s="18">
        <f t="shared" si="150"/>
        <v>1.4309345125341804</v>
      </c>
      <c r="AA57" s="18">
        <f t="shared" si="150"/>
        <v>1.987921735627787</v>
      </c>
      <c r="AB57" s="18">
        <f t="shared" si="150"/>
        <v>3.1532806480736961</v>
      </c>
      <c r="AD57" s="68">
        <f t="shared" si="113"/>
        <v>176.1339183212169</v>
      </c>
      <c r="AE57" s="69">
        <f t="shared" si="114"/>
        <v>113.65878191834827</v>
      </c>
      <c r="AF57" s="69">
        <f t="shared" si="115"/>
        <v>289.79270023956514</v>
      </c>
      <c r="AH57" t="str">
        <f t="shared" si="142"/>
        <v>42 Secretarial and related occupations</v>
      </c>
      <c r="AI57" s="18">
        <f t="shared" si="151"/>
        <v>2.412862231796344</v>
      </c>
      <c r="AJ57" s="18">
        <f t="shared" si="151"/>
        <v>2.2568630709749113</v>
      </c>
      <c r="AK57" s="18">
        <f t="shared" si="151"/>
        <v>2.5057848336288848</v>
      </c>
      <c r="AL57" s="18">
        <f t="shared" si="151"/>
        <v>3.3371583379173586</v>
      </c>
      <c r="AM57" s="18">
        <f t="shared" si="151"/>
        <v>3.5630822701065492</v>
      </c>
      <c r="AO57" s="68">
        <f t="shared" si="117"/>
        <v>65.162206747332363</v>
      </c>
      <c r="AP57" s="69">
        <f t="shared" si="118"/>
        <v>92.0889748202964</v>
      </c>
      <c r="AQ57" s="69">
        <f t="shared" si="119"/>
        <v>157.25118156762875</v>
      </c>
      <c r="AS57" t="str">
        <f t="shared" si="143"/>
        <v>42 Secretarial and related occupations</v>
      </c>
      <c r="AT57" s="18">
        <f t="shared" si="152"/>
        <v>1.9902381667658824</v>
      </c>
      <c r="AU57" s="18">
        <f t="shared" si="152"/>
        <v>1.6631437672872835</v>
      </c>
      <c r="AV57" s="18">
        <f t="shared" si="152"/>
        <v>1.9245833330220272</v>
      </c>
      <c r="AW57" s="18">
        <f t="shared" si="152"/>
        <v>2.2482715616746884</v>
      </c>
      <c r="AX57" s="18">
        <f t="shared" si="152"/>
        <v>3.0420998109831143</v>
      </c>
      <c r="AZ57" s="68">
        <f t="shared" si="121"/>
        <v>94.212136010359117</v>
      </c>
      <c r="BA57" s="69">
        <f t="shared" si="122"/>
        <v>77.743044990169935</v>
      </c>
      <c r="BB57" s="69">
        <f t="shared" si="123"/>
        <v>171.95518100052908</v>
      </c>
      <c r="BD57" t="str">
        <f t="shared" si="144"/>
        <v>42 Secretarial and related occupations</v>
      </c>
      <c r="BE57" s="18">
        <f t="shared" si="153"/>
        <v>1.8865088411425073</v>
      </c>
      <c r="BF57" s="18">
        <f t="shared" si="153"/>
        <v>1.71989150724059</v>
      </c>
      <c r="BG57" s="18">
        <f t="shared" si="153"/>
        <v>1.6889673153823486</v>
      </c>
      <c r="BH57" s="18">
        <f t="shared" si="153"/>
        <v>1.8612440084424253</v>
      </c>
      <c r="BI57" s="18">
        <f t="shared" si="153"/>
        <v>0.68143696479409943</v>
      </c>
      <c r="BK57" s="68">
        <f t="shared" si="125"/>
        <v>-57.552329653145705</v>
      </c>
      <c r="BL57" s="69">
        <f t="shared" si="126"/>
        <v>37.01094418503714</v>
      </c>
      <c r="BM57" s="69">
        <f t="shared" si="127"/>
        <v>-20.541385468108562</v>
      </c>
      <c r="BO57" t="str">
        <f t="shared" si="145"/>
        <v>42 Secretarial and related occupations</v>
      </c>
      <c r="BP57" s="18">
        <f t="shared" si="154"/>
        <v>2.6798904867926105</v>
      </c>
      <c r="BQ57" s="18">
        <f t="shared" si="154"/>
        <v>2.4021689564567232</v>
      </c>
      <c r="BR57" s="18">
        <f t="shared" si="154"/>
        <v>2.1637146364564881</v>
      </c>
      <c r="BS57" s="18">
        <f t="shared" si="154"/>
        <v>1.8453696468357854</v>
      </c>
      <c r="BT57" s="18">
        <f t="shared" si="154"/>
        <v>0.54060076857561057</v>
      </c>
      <c r="BV57" s="68">
        <f t="shared" si="129"/>
        <v>-82.300639914162559</v>
      </c>
      <c r="BW57" s="69">
        <f t="shared" si="130"/>
        <v>28.356914416958812</v>
      </c>
      <c r="BX57" s="69">
        <f t="shared" si="131"/>
        <v>-53.943725497203751</v>
      </c>
      <c r="BZ57" t="str">
        <f t="shared" si="146"/>
        <v>42 Secretarial and related occupations</v>
      </c>
      <c r="CA57" s="18">
        <f t="shared" si="155"/>
        <v>3.1075597647074513</v>
      </c>
      <c r="CB57" s="18">
        <f t="shared" si="155"/>
        <v>2.9195066895370618</v>
      </c>
      <c r="CC57" s="18">
        <f t="shared" si="155"/>
        <v>3.1221740736932753</v>
      </c>
      <c r="CD57" s="18">
        <f t="shared" si="155"/>
        <v>1.996376726733913</v>
      </c>
      <c r="CE57" s="18">
        <f t="shared" si="155"/>
        <v>0.90365031560702935</v>
      </c>
      <c r="CG57" s="68">
        <f t="shared" si="133"/>
        <v>-81.457374192259394</v>
      </c>
      <c r="CH57" s="69">
        <f t="shared" si="134"/>
        <v>18.946977975468275</v>
      </c>
      <c r="CI57" s="69">
        <f t="shared" si="135"/>
        <v>-62.510396216791122</v>
      </c>
      <c r="CK57" t="str">
        <f t="shared" si="147"/>
        <v>42 Secretarial and related occupations</v>
      </c>
      <c r="CL57" s="18">
        <f t="shared" si="156"/>
        <v>2.3509648288472293</v>
      </c>
      <c r="CM57" s="18">
        <f t="shared" si="156"/>
        <v>2.4053491138863774</v>
      </c>
      <c r="CN57" s="18">
        <f t="shared" si="156"/>
        <v>2.0952852358284213</v>
      </c>
      <c r="CO57" s="18">
        <f t="shared" si="156"/>
        <v>3.0572524287972738</v>
      </c>
      <c r="CP57" s="18">
        <f t="shared" si="156"/>
        <v>1.3940058108317677</v>
      </c>
      <c r="CR57" s="68">
        <f t="shared" si="137"/>
        <v>-63.602808952591715</v>
      </c>
      <c r="CS57" s="69">
        <f t="shared" si="138"/>
        <v>32.813221506835177</v>
      </c>
      <c r="CT57" s="69">
        <f t="shared" si="139"/>
        <v>-30.789587445756535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0.22348310075395841</v>
      </c>
      <c r="C58" s="18">
        <f t="shared" si="148"/>
        <v>0.30701124511188527</v>
      </c>
      <c r="D58" s="18">
        <f t="shared" si="148"/>
        <v>0.26920319048480462</v>
      </c>
      <c r="E58" s="18">
        <f t="shared" si="148"/>
        <v>0.27299572269118766</v>
      </c>
      <c r="F58" s="18">
        <f t="shared" si="148"/>
        <v>0.32273817211545958</v>
      </c>
      <c r="H58" s="68">
        <f t="shared" si="105"/>
        <v>133.43577519090726</v>
      </c>
      <c r="I58" s="69">
        <f t="shared" si="106"/>
        <v>122.8573453636477</v>
      </c>
      <c r="J58" s="69">
        <f t="shared" si="107"/>
        <v>256.293120554555</v>
      </c>
      <c r="L58" t="str">
        <f t="shared" si="140"/>
        <v>51 Skilled agricultural and related trades</v>
      </c>
      <c r="M58" s="18">
        <f t="shared" si="149"/>
        <v>0.23045928464068971</v>
      </c>
      <c r="N58" s="18">
        <f t="shared" si="149"/>
        <v>0.1910367908456638</v>
      </c>
      <c r="O58" s="18">
        <f t="shared" si="149"/>
        <v>0.20032325109883448</v>
      </c>
      <c r="P58" s="18">
        <f t="shared" si="149"/>
        <v>0.2044881902302744</v>
      </c>
      <c r="Q58" s="18">
        <f t="shared" si="149"/>
        <v>0.22608329773291469</v>
      </c>
      <c r="S58" s="68">
        <f t="shared" si="109"/>
        <v>118.46956722187767</v>
      </c>
      <c r="T58" s="69">
        <f t="shared" si="110"/>
        <v>81.456127729813559</v>
      </c>
      <c r="U58" s="69">
        <f t="shared" si="111"/>
        <v>199.92569495169127</v>
      </c>
      <c r="W58" t="str">
        <f t="shared" si="141"/>
        <v>51 Skilled agricultural and related trades</v>
      </c>
      <c r="X58" s="18">
        <f t="shared" si="150"/>
        <v>0.87365897032663375</v>
      </c>
      <c r="Y58" s="18">
        <f t="shared" si="150"/>
        <v>0.80302696592131872</v>
      </c>
      <c r="Z58" s="18">
        <f t="shared" si="150"/>
        <v>0.91725907891991276</v>
      </c>
      <c r="AA58" s="18">
        <f t="shared" si="150"/>
        <v>1.0064383774077819</v>
      </c>
      <c r="AB58" s="18">
        <f t="shared" si="150"/>
        <v>1.2438039094645499</v>
      </c>
      <c r="AD58" s="68">
        <f t="shared" si="113"/>
        <v>69.916982519435692</v>
      </c>
      <c r="AE58" s="69">
        <f t="shared" si="114"/>
        <v>91.767970245634487</v>
      </c>
      <c r="AF58" s="69">
        <f t="shared" si="115"/>
        <v>161.68495276507016</v>
      </c>
      <c r="AH58" t="str">
        <f t="shared" si="142"/>
        <v>51 Skilled agricultural and related trades</v>
      </c>
      <c r="AI58" s="18">
        <f t="shared" si="151"/>
        <v>1.3703984272941716</v>
      </c>
      <c r="AJ58" s="18">
        <f t="shared" si="151"/>
        <v>1.5627335730812324</v>
      </c>
      <c r="AK58" s="18">
        <f t="shared" si="151"/>
        <v>1.5247217636384671</v>
      </c>
      <c r="AL58" s="18">
        <f t="shared" si="151"/>
        <v>1.8363193903952746</v>
      </c>
      <c r="AM58" s="18">
        <f t="shared" si="151"/>
        <v>2.2667891784168899</v>
      </c>
      <c r="AO58" s="68">
        <f t="shared" si="117"/>
        <v>72.682820811390485</v>
      </c>
      <c r="AP58" s="69">
        <f t="shared" si="118"/>
        <v>98.877270306853987</v>
      </c>
      <c r="AQ58" s="69">
        <f t="shared" si="119"/>
        <v>171.56009111824446</v>
      </c>
      <c r="AS58" t="str">
        <f t="shared" si="143"/>
        <v>51 Skilled agricultural and related trades</v>
      </c>
      <c r="AT58" s="18">
        <f t="shared" si="152"/>
        <v>2.2088080941916513</v>
      </c>
      <c r="AU58" s="18">
        <f t="shared" si="152"/>
        <v>2.2076737791749013</v>
      </c>
      <c r="AV58" s="18">
        <f t="shared" si="152"/>
        <v>2.1956074140532764</v>
      </c>
      <c r="AW58" s="18">
        <f t="shared" si="152"/>
        <v>2.3718476357648632</v>
      </c>
      <c r="AX58" s="18">
        <f t="shared" si="152"/>
        <v>2.7642041632531011</v>
      </c>
      <c r="AZ58" s="68">
        <f t="shared" si="121"/>
        <v>54.687440752377711</v>
      </c>
      <c r="BA58" s="69">
        <f t="shared" si="122"/>
        <v>81.497663721898178</v>
      </c>
      <c r="BB58" s="69">
        <f t="shared" si="123"/>
        <v>136.18510447427587</v>
      </c>
      <c r="BD58" t="str">
        <f t="shared" si="144"/>
        <v>51 Skilled agricultural and related trades</v>
      </c>
      <c r="BE58" s="18">
        <f t="shared" si="153"/>
        <v>1.1142654014395188</v>
      </c>
      <c r="BF58" s="18">
        <f t="shared" si="153"/>
        <v>1.0099716232410774</v>
      </c>
      <c r="BG58" s="18">
        <f t="shared" si="153"/>
        <v>1.0648324430936451</v>
      </c>
      <c r="BH58" s="18">
        <f t="shared" si="153"/>
        <v>1.0331853258202501</v>
      </c>
      <c r="BI58" s="18">
        <f t="shared" si="153"/>
        <v>1.0774851198049056</v>
      </c>
      <c r="BK58" s="68">
        <f t="shared" si="125"/>
        <v>6.4582746480456699</v>
      </c>
      <c r="BL58" s="69">
        <f t="shared" si="126"/>
        <v>47.827051983956991</v>
      </c>
      <c r="BM58" s="69">
        <f t="shared" si="127"/>
        <v>54.285326632002665</v>
      </c>
      <c r="BO58" t="str">
        <f t="shared" si="145"/>
        <v>51 Skilled agricultural and related trades</v>
      </c>
      <c r="BP58" s="18">
        <f t="shared" si="154"/>
        <v>1.5990688364822383</v>
      </c>
      <c r="BQ58" s="18">
        <f t="shared" si="154"/>
        <v>1.4884854676777213</v>
      </c>
      <c r="BR58" s="18">
        <f t="shared" si="154"/>
        <v>1.6253467661335244</v>
      </c>
      <c r="BS58" s="18">
        <f t="shared" si="154"/>
        <v>1.6451522376007155</v>
      </c>
      <c r="BT58" s="18">
        <f t="shared" si="154"/>
        <v>2.0282142737908413</v>
      </c>
      <c r="BV58" s="68">
        <f t="shared" si="129"/>
        <v>-11.600727229690468</v>
      </c>
      <c r="BW58" s="69">
        <f t="shared" si="130"/>
        <v>49.184451193381015</v>
      </c>
      <c r="BX58" s="69">
        <f t="shared" si="131"/>
        <v>37.583723963690545</v>
      </c>
      <c r="BZ58" t="str">
        <f t="shared" si="146"/>
        <v>51 Skilled agricultural and related trades</v>
      </c>
      <c r="CA58" s="18">
        <f t="shared" si="155"/>
        <v>2.1670591125612084</v>
      </c>
      <c r="CB58" s="18">
        <f t="shared" si="155"/>
        <v>2.0704821893568464</v>
      </c>
      <c r="CC58" s="18">
        <f t="shared" si="155"/>
        <v>2.1321155224853854</v>
      </c>
      <c r="CD58" s="18">
        <f t="shared" si="155"/>
        <v>2.2228198163809583</v>
      </c>
      <c r="CE58" s="18">
        <f t="shared" si="155"/>
        <v>3.3100375589162594</v>
      </c>
      <c r="CG58" s="68">
        <f t="shared" si="133"/>
        <v>-0.5396158048171682</v>
      </c>
      <c r="CH58" s="69">
        <f t="shared" si="134"/>
        <v>38.924215861604402</v>
      </c>
      <c r="CI58" s="69">
        <f t="shared" si="135"/>
        <v>38.384600056787235</v>
      </c>
      <c r="CK58" t="str">
        <f t="shared" si="147"/>
        <v>51 Skilled agricultural and related trades</v>
      </c>
      <c r="CL58" s="18">
        <f t="shared" si="156"/>
        <v>3.7077170964727872</v>
      </c>
      <c r="CM58" s="18">
        <f t="shared" si="156"/>
        <v>4.2606970865598335</v>
      </c>
      <c r="CN58" s="18">
        <f t="shared" si="156"/>
        <v>5.6411863506947695</v>
      </c>
      <c r="CO58" s="18">
        <f t="shared" si="156"/>
        <v>5.9097734306744245</v>
      </c>
      <c r="CP58" s="18">
        <f t="shared" si="156"/>
        <v>3.2119722039818033</v>
      </c>
      <c r="CR58" s="68">
        <f t="shared" si="137"/>
        <v>-68.850737484326032</v>
      </c>
      <c r="CS58" s="69">
        <f t="shared" si="138"/>
        <v>23.031443405002165</v>
      </c>
      <c r="CT58" s="69">
        <f t="shared" si="139"/>
        <v>-45.819294079323875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0.24317552993507785</v>
      </c>
      <c r="C59" s="18">
        <f t="shared" si="148"/>
        <v>0.22747325980663827</v>
      </c>
      <c r="D59" s="18">
        <f t="shared" si="148"/>
        <v>0.22344050573849283</v>
      </c>
      <c r="E59" s="18">
        <f t="shared" si="148"/>
        <v>0.2428298734233193</v>
      </c>
      <c r="F59" s="18">
        <f t="shared" si="148"/>
        <v>0.25590752800886429</v>
      </c>
      <c r="H59" s="68">
        <f t="shared" si="105"/>
        <v>123.00697067155009</v>
      </c>
      <c r="I59" s="69">
        <f t="shared" si="106"/>
        <v>65.933341058376556</v>
      </c>
      <c r="J59" s="69">
        <f t="shared" si="107"/>
        <v>188.94031172992663</v>
      </c>
      <c r="L59" t="str">
        <f t="shared" si="140"/>
        <v>52 Skilled metal, electrical and electronic trades</v>
      </c>
      <c r="M59" s="18">
        <f t="shared" si="149"/>
        <v>0.89731586119846907</v>
      </c>
      <c r="N59" s="18">
        <f t="shared" si="149"/>
        <v>0.83579935619813883</v>
      </c>
      <c r="O59" s="18">
        <f t="shared" si="149"/>
        <v>0.65527685720738338</v>
      </c>
      <c r="P59" s="18">
        <f t="shared" si="149"/>
        <v>0.90287181745900069</v>
      </c>
      <c r="Q59" s="18">
        <f t="shared" si="149"/>
        <v>1.1714305212857541</v>
      </c>
      <c r="S59" s="68">
        <f t="shared" si="109"/>
        <v>246.05532319613999</v>
      </c>
      <c r="T59" s="69">
        <f t="shared" si="110"/>
        <v>113.08732574147216</v>
      </c>
      <c r="U59" s="69">
        <f t="shared" si="111"/>
        <v>359.14264893761214</v>
      </c>
      <c r="W59" t="str">
        <f t="shared" si="141"/>
        <v>52 Skilled metal, electrical and electronic trades</v>
      </c>
      <c r="X59" s="18">
        <f t="shared" si="150"/>
        <v>1.1793263311870026</v>
      </c>
      <c r="Y59" s="18">
        <f t="shared" si="150"/>
        <v>1.166087634335373</v>
      </c>
      <c r="Z59" s="18">
        <f t="shared" si="150"/>
        <v>0.93200164104684413</v>
      </c>
      <c r="AA59" s="18">
        <f t="shared" si="150"/>
        <v>1.1404169424867345</v>
      </c>
      <c r="AB59" s="18">
        <f t="shared" si="150"/>
        <v>1.335445313474392</v>
      </c>
      <c r="AD59" s="68">
        <f t="shared" si="113"/>
        <v>79.550376375485527</v>
      </c>
      <c r="AE59" s="69">
        <f t="shared" si="114"/>
        <v>77.377576097376519</v>
      </c>
      <c r="AF59" s="69">
        <f t="shared" si="115"/>
        <v>156.92795247286202</v>
      </c>
      <c r="AH59" t="str">
        <f t="shared" si="142"/>
        <v>52 Skilled metal, electrical and electronic trades</v>
      </c>
      <c r="AI59" s="18">
        <f t="shared" si="151"/>
        <v>1.4354813016001082</v>
      </c>
      <c r="AJ59" s="18">
        <f t="shared" si="151"/>
        <v>1.4776303720680568</v>
      </c>
      <c r="AK59" s="18">
        <f t="shared" si="151"/>
        <v>1.247985057120546</v>
      </c>
      <c r="AL59" s="18">
        <f t="shared" si="151"/>
        <v>1.4231545284929394</v>
      </c>
      <c r="AM59" s="18">
        <f t="shared" si="151"/>
        <v>1.5633949812401817</v>
      </c>
      <c r="AO59" s="68">
        <f t="shared" si="117"/>
        <v>45.508355088343308</v>
      </c>
      <c r="AP59" s="69">
        <f t="shared" si="118"/>
        <v>60.051580468530432</v>
      </c>
      <c r="AQ59" s="69">
        <f t="shared" si="119"/>
        <v>105.55993555687373</v>
      </c>
      <c r="AS59" t="str">
        <f t="shared" si="143"/>
        <v>52 Skilled metal, electrical and electronic trades</v>
      </c>
      <c r="AT59" s="18">
        <f t="shared" si="152"/>
        <v>5.8973688432772295</v>
      </c>
      <c r="AU59" s="18">
        <f t="shared" si="152"/>
        <v>5.7402586572500001</v>
      </c>
      <c r="AV59" s="18">
        <f t="shared" si="152"/>
        <v>4.8325881128991961</v>
      </c>
      <c r="AW59" s="18">
        <f t="shared" si="152"/>
        <v>5.1331328815140038</v>
      </c>
      <c r="AX59" s="18">
        <f t="shared" si="152"/>
        <v>5.4127634858980027</v>
      </c>
      <c r="AZ59" s="68">
        <f t="shared" si="121"/>
        <v>37.619157758243695</v>
      </c>
      <c r="BA59" s="69">
        <f t="shared" si="122"/>
        <v>57.359833939059314</v>
      </c>
      <c r="BB59" s="69">
        <f t="shared" si="123"/>
        <v>94.978991697303002</v>
      </c>
      <c r="BD59" t="str">
        <f t="shared" si="144"/>
        <v>52 Skilled metal, electrical and electronic trades</v>
      </c>
      <c r="BE59" s="18">
        <f t="shared" si="153"/>
        <v>8.7005451977841908</v>
      </c>
      <c r="BF59" s="18">
        <f t="shared" si="153"/>
        <v>8.2006181898132375</v>
      </c>
      <c r="BG59" s="18">
        <f t="shared" si="153"/>
        <v>7.5753695664589715</v>
      </c>
      <c r="BH59" s="18">
        <f t="shared" si="153"/>
        <v>7.3783284772751356</v>
      </c>
      <c r="BI59" s="18">
        <f t="shared" si="153"/>
        <v>7.1258422870044926</v>
      </c>
      <c r="BK59" s="68">
        <f t="shared" si="125"/>
        <v>-1.0349614850534616</v>
      </c>
      <c r="BL59" s="69">
        <f t="shared" si="126"/>
        <v>33.75008365285565</v>
      </c>
      <c r="BM59" s="69">
        <f t="shared" si="127"/>
        <v>32.715122167802193</v>
      </c>
      <c r="BO59" t="str">
        <f t="shared" si="145"/>
        <v>52 Skilled metal, electrical and electronic trades</v>
      </c>
      <c r="BP59" s="18">
        <f t="shared" si="154"/>
        <v>4.8900149829986042</v>
      </c>
      <c r="BQ59" s="18">
        <f t="shared" si="154"/>
        <v>4.5288687660944893</v>
      </c>
      <c r="BR59" s="18">
        <f t="shared" si="154"/>
        <v>4.6000672199813692</v>
      </c>
      <c r="BS59" s="18">
        <f t="shared" si="154"/>
        <v>4.2577611973227487</v>
      </c>
      <c r="BT59" s="18">
        <f t="shared" si="154"/>
        <v>3.9901483772277522</v>
      </c>
      <c r="BV59" s="68">
        <f t="shared" si="129"/>
        <v>-38.552282345807136</v>
      </c>
      <c r="BW59" s="69">
        <f t="shared" si="130"/>
        <v>30.96195777506161</v>
      </c>
      <c r="BX59" s="69">
        <f t="shared" si="131"/>
        <v>-7.5903245707455298</v>
      </c>
      <c r="BZ59" t="str">
        <f t="shared" si="146"/>
        <v>52 Skilled metal, electrical and electronic trades</v>
      </c>
      <c r="CA59" s="18">
        <f t="shared" si="155"/>
        <v>4.0380850816081102</v>
      </c>
      <c r="CB59" s="18">
        <f t="shared" si="155"/>
        <v>3.9838206245849919</v>
      </c>
      <c r="CC59" s="18">
        <f t="shared" si="155"/>
        <v>3.4275299171744202</v>
      </c>
      <c r="CD59" s="18">
        <f t="shared" si="155"/>
        <v>3.4651970717619709</v>
      </c>
      <c r="CE59" s="18">
        <f t="shared" si="155"/>
        <v>2.7061695746723387</v>
      </c>
      <c r="CG59" s="68">
        <f t="shared" si="133"/>
        <v>-49.41733632332565</v>
      </c>
      <c r="CH59" s="69">
        <f t="shared" si="134"/>
        <v>27.010289381592024</v>
      </c>
      <c r="CI59" s="69">
        <f t="shared" si="135"/>
        <v>-22.407046941733629</v>
      </c>
      <c r="CK59" t="str">
        <f t="shared" si="147"/>
        <v>52 Skilled metal, electrical and electronic trades</v>
      </c>
      <c r="CL59" s="18">
        <f t="shared" si="156"/>
        <v>3.6176433416189098</v>
      </c>
      <c r="CM59" s="18">
        <f t="shared" si="156"/>
        <v>4.3147723761838002</v>
      </c>
      <c r="CN59" s="18">
        <f t="shared" si="156"/>
        <v>4.3601324980565774</v>
      </c>
      <c r="CO59" s="18">
        <f t="shared" si="156"/>
        <v>4.0922924731125949</v>
      </c>
      <c r="CP59" s="18">
        <f t="shared" si="156"/>
        <v>2.6432169017293679</v>
      </c>
      <c r="CR59" s="68">
        <f t="shared" si="137"/>
        <v>-66.83503428883526</v>
      </c>
      <c r="CS59" s="69">
        <f t="shared" si="138"/>
        <v>19.643628287180199</v>
      </c>
      <c r="CT59" s="69">
        <f t="shared" si="139"/>
        <v>-47.191406001655054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0.17613871962864114</v>
      </c>
      <c r="C60" s="18">
        <f t="shared" si="148"/>
        <v>0.10372931226730438</v>
      </c>
      <c r="D60" s="18">
        <f t="shared" si="148"/>
        <v>6.9043901843174521E-2</v>
      </c>
      <c r="E60" s="18">
        <f t="shared" si="148"/>
        <v>0.11257287484388516</v>
      </c>
      <c r="F60" s="18">
        <f t="shared" si="148"/>
        <v>9.7726903785858674E-2</v>
      </c>
      <c r="H60" s="68">
        <f t="shared" si="105"/>
        <v>175.60436737642206</v>
      </c>
      <c r="I60" s="69">
        <f t="shared" si="106"/>
        <v>94.581545484474034</v>
      </c>
      <c r="J60" s="69">
        <f t="shared" si="107"/>
        <v>270.18591286089611</v>
      </c>
      <c r="L60" t="str">
        <f t="shared" si="140"/>
        <v>53 Skilled construction and building trades</v>
      </c>
      <c r="M60" s="18">
        <f t="shared" si="149"/>
        <v>0.38208413777118905</v>
      </c>
      <c r="N60" s="18">
        <f t="shared" si="149"/>
        <v>0.34825817606537179</v>
      </c>
      <c r="O60" s="18">
        <f t="shared" si="149"/>
        <v>0.24740357465064566</v>
      </c>
      <c r="P60" s="18">
        <f t="shared" si="149"/>
        <v>0.31700647508153867</v>
      </c>
      <c r="Q60" s="18">
        <f t="shared" si="149"/>
        <v>0.30764935622962147</v>
      </c>
      <c r="S60" s="68">
        <f t="shared" si="109"/>
        <v>140.71539648689574</v>
      </c>
      <c r="T60" s="69">
        <f t="shared" si="110"/>
        <v>86.718787240070611</v>
      </c>
      <c r="U60" s="69">
        <f t="shared" si="111"/>
        <v>227.43418372696635</v>
      </c>
      <c r="W60" t="str">
        <f t="shared" si="141"/>
        <v>53 Skilled construction and building trades</v>
      </c>
      <c r="X60" s="18">
        <f t="shared" si="150"/>
        <v>0.75539890023553757</v>
      </c>
      <c r="Y60" s="18">
        <f t="shared" si="150"/>
        <v>0.67362826980816737</v>
      </c>
      <c r="Z60" s="18">
        <f t="shared" si="150"/>
        <v>0.5244349954204599</v>
      </c>
      <c r="AA60" s="18">
        <f t="shared" si="150"/>
        <v>0.65186475568064417</v>
      </c>
      <c r="AB60" s="18">
        <f t="shared" si="150"/>
        <v>0.68246899026516661</v>
      </c>
      <c r="AD60" s="68">
        <f t="shared" si="113"/>
        <v>63.067775603598832</v>
      </c>
      <c r="AE60" s="69">
        <f t="shared" si="114"/>
        <v>75.060670972315521</v>
      </c>
      <c r="AF60" s="69">
        <f t="shared" si="115"/>
        <v>138.12844657591435</v>
      </c>
      <c r="AH60" t="str">
        <f t="shared" si="142"/>
        <v>53 Skilled construction and building trades</v>
      </c>
      <c r="AI60" s="18">
        <f t="shared" si="151"/>
        <v>1.3869133824757685</v>
      </c>
      <c r="AJ60" s="18">
        <f t="shared" si="151"/>
        <v>1.7199784249376011</v>
      </c>
      <c r="AK60" s="18">
        <f t="shared" si="151"/>
        <v>1.2738077869587634</v>
      </c>
      <c r="AL60" s="18">
        <f t="shared" si="151"/>
        <v>1.6885306826385953</v>
      </c>
      <c r="AM60" s="18">
        <f t="shared" si="151"/>
        <v>1.8428304699330826</v>
      </c>
      <c r="AO60" s="68">
        <f t="shared" si="117"/>
        <v>68.038999852628834</v>
      </c>
      <c r="AP60" s="69">
        <f t="shared" si="118"/>
        <v>83.52051437371361</v>
      </c>
      <c r="AQ60" s="69">
        <f t="shared" si="119"/>
        <v>151.55951422634243</v>
      </c>
      <c r="AS60" t="str">
        <f t="shared" si="143"/>
        <v>53 Skilled construction and building trades</v>
      </c>
      <c r="AT60" s="18">
        <f t="shared" si="152"/>
        <v>2.2029989399857541</v>
      </c>
      <c r="AU60" s="18">
        <f t="shared" si="152"/>
        <v>2.2700941227062899</v>
      </c>
      <c r="AV60" s="18">
        <f t="shared" si="152"/>
        <v>1.7787342541898479</v>
      </c>
      <c r="AW60" s="18">
        <f t="shared" si="152"/>
        <v>2.3130981494991758</v>
      </c>
      <c r="AX60" s="18">
        <f t="shared" si="152"/>
        <v>2.4068335592708832</v>
      </c>
      <c r="AZ60" s="68">
        <f t="shared" si="121"/>
        <v>66.254961961925403</v>
      </c>
      <c r="BA60" s="69">
        <f t="shared" si="122"/>
        <v>84.193238496935763</v>
      </c>
      <c r="BB60" s="69">
        <f t="shared" si="123"/>
        <v>150.44820045886115</v>
      </c>
      <c r="BD60" t="str">
        <f t="shared" si="144"/>
        <v>53 Skilled construction and building trades</v>
      </c>
      <c r="BE60" s="18">
        <f t="shared" si="153"/>
        <v>6.2745824762285212</v>
      </c>
      <c r="BF60" s="18">
        <f t="shared" si="153"/>
        <v>6.1545141036176823</v>
      </c>
      <c r="BG60" s="18">
        <f t="shared" si="153"/>
        <v>4.9682915984272968</v>
      </c>
      <c r="BH60" s="18">
        <f t="shared" si="153"/>
        <v>5.2297253686016463</v>
      </c>
      <c r="BI60" s="18">
        <f t="shared" si="153"/>
        <v>4.8791163012993657</v>
      </c>
      <c r="BK60" s="68">
        <f t="shared" si="125"/>
        <v>3.3197887743447363</v>
      </c>
      <c r="BL60" s="69">
        <f t="shared" si="126"/>
        <v>39.282450501860048</v>
      </c>
      <c r="BM60" s="69">
        <f t="shared" si="127"/>
        <v>42.602239276204784</v>
      </c>
      <c r="BO60" t="str">
        <f t="shared" si="145"/>
        <v>53 Skilled construction and building trades</v>
      </c>
      <c r="BP60" s="18">
        <f t="shared" si="154"/>
        <v>5.0493625472168544</v>
      </c>
      <c r="BQ60" s="18">
        <f t="shared" si="154"/>
        <v>5.5118963874316389</v>
      </c>
      <c r="BR60" s="18">
        <f t="shared" si="154"/>
        <v>5.0341586611929614</v>
      </c>
      <c r="BS60" s="18">
        <f t="shared" si="154"/>
        <v>5.783532187506947</v>
      </c>
      <c r="BT60" s="18">
        <f t="shared" si="154"/>
        <v>6.973021057970727</v>
      </c>
      <c r="BV60" s="68">
        <f t="shared" si="129"/>
        <v>-1.8760626210156779</v>
      </c>
      <c r="BW60" s="69">
        <f t="shared" si="130"/>
        <v>49.247810091568276</v>
      </c>
      <c r="BX60" s="69">
        <f t="shared" si="131"/>
        <v>47.371747470552599</v>
      </c>
      <c r="BZ60" t="str">
        <f t="shared" si="146"/>
        <v>53 Skilled construction and building trades</v>
      </c>
      <c r="CA60" s="18">
        <f t="shared" si="155"/>
        <v>4.2585341908390886</v>
      </c>
      <c r="CB60" s="18">
        <f t="shared" si="155"/>
        <v>4.8149474648671715</v>
      </c>
      <c r="CC60" s="18">
        <f t="shared" si="155"/>
        <v>3.735145749973992</v>
      </c>
      <c r="CD60" s="18">
        <f t="shared" si="155"/>
        <v>4.3994422564358242</v>
      </c>
      <c r="CE60" s="18">
        <f t="shared" si="155"/>
        <v>6.2390337950786527</v>
      </c>
      <c r="CG60" s="68">
        <f t="shared" si="133"/>
        <v>7.0132928312111789</v>
      </c>
      <c r="CH60" s="69">
        <f t="shared" si="134"/>
        <v>38.960181129120727</v>
      </c>
      <c r="CI60" s="69">
        <f t="shared" si="135"/>
        <v>45.973473960331901</v>
      </c>
      <c r="CK60" t="str">
        <f t="shared" si="147"/>
        <v>53 Skilled construction and building trades</v>
      </c>
      <c r="CL60" s="18">
        <f t="shared" si="156"/>
        <v>5.3859563824566967</v>
      </c>
      <c r="CM60" s="18">
        <f t="shared" si="156"/>
        <v>6.7792447350824041</v>
      </c>
      <c r="CN60" s="18">
        <f t="shared" si="156"/>
        <v>6.3662702428392688</v>
      </c>
      <c r="CO60" s="18">
        <f t="shared" si="156"/>
        <v>5.4230288079244913</v>
      </c>
      <c r="CP60" s="18">
        <f t="shared" si="156"/>
        <v>2.7719215375876307</v>
      </c>
      <c r="CR60" s="68">
        <f t="shared" si="137"/>
        <v>-76.179970238270727</v>
      </c>
      <c r="CS60" s="69">
        <f t="shared" si="138"/>
        <v>16.560716109692404</v>
      </c>
      <c r="CT60" s="69">
        <f t="shared" si="139"/>
        <v>-59.619254128578326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0.61284938847136317</v>
      </c>
      <c r="C61" s="18">
        <f t="shared" si="148"/>
        <v>0.54749748931711917</v>
      </c>
      <c r="D61" s="18">
        <f t="shared" si="148"/>
        <v>0.47898831428752831</v>
      </c>
      <c r="E61" s="18">
        <f t="shared" si="148"/>
        <v>0.55614983345389124</v>
      </c>
      <c r="F61" s="18">
        <f t="shared" si="148"/>
        <v>0.61225512372831914</v>
      </c>
      <c r="H61" s="68">
        <f t="shared" si="105"/>
        <v>148.88847823512035</v>
      </c>
      <c r="I61" s="69">
        <f t="shared" si="106"/>
        <v>87.707602130486435</v>
      </c>
      <c r="J61" s="69">
        <f t="shared" si="107"/>
        <v>236.59608036560681</v>
      </c>
      <c r="L61" t="str">
        <f t="shared" si="140"/>
        <v>54 Textiles, printing and other skilled trades</v>
      </c>
      <c r="M61" s="18">
        <f t="shared" si="149"/>
        <v>0.64679112700123509</v>
      </c>
      <c r="N61" s="18">
        <f t="shared" si="149"/>
        <v>0.68248111565989356</v>
      </c>
      <c r="O61" s="18">
        <f t="shared" si="149"/>
        <v>0.67498413789312206</v>
      </c>
      <c r="P61" s="18">
        <f t="shared" si="149"/>
        <v>0.76262068455401977</v>
      </c>
      <c r="Q61" s="18">
        <f t="shared" si="149"/>
        <v>0.81865772317746643</v>
      </c>
      <c r="S61" s="68">
        <f t="shared" si="109"/>
        <v>134.78082542704689</v>
      </c>
      <c r="T61" s="69">
        <f t="shared" si="110"/>
        <v>97.94816887461306</v>
      </c>
      <c r="U61" s="69">
        <f t="shared" si="111"/>
        <v>232.72899430165995</v>
      </c>
      <c r="W61" t="str">
        <f t="shared" si="141"/>
        <v>54 Textiles, printing and other skilled trades</v>
      </c>
      <c r="X61" s="18">
        <f t="shared" si="150"/>
        <v>0.8726222846113203</v>
      </c>
      <c r="Y61" s="18">
        <f t="shared" si="150"/>
        <v>0.81950320583760139</v>
      </c>
      <c r="Z61" s="18">
        <f t="shared" si="150"/>
        <v>0.79611301529850698</v>
      </c>
      <c r="AA61" s="18">
        <f t="shared" si="150"/>
        <v>0.90569726192436895</v>
      </c>
      <c r="AB61" s="18">
        <f t="shared" si="150"/>
        <v>0.90824441126081767</v>
      </c>
      <c r="AD61" s="68">
        <f t="shared" si="113"/>
        <v>42.956826485133938</v>
      </c>
      <c r="AE61" s="69">
        <f t="shared" si="114"/>
        <v>76.28349766707781</v>
      </c>
      <c r="AF61" s="69">
        <f t="shared" si="115"/>
        <v>119.24032415221176</v>
      </c>
      <c r="AH61" t="str">
        <f t="shared" si="142"/>
        <v>54 Textiles, printing and other skilled trades</v>
      </c>
      <c r="AI61" s="18">
        <f t="shared" si="151"/>
        <v>1.2585880259696398</v>
      </c>
      <c r="AJ61" s="18">
        <f t="shared" si="151"/>
        <v>1.1844417321932847</v>
      </c>
      <c r="AK61" s="18">
        <f t="shared" si="151"/>
        <v>1.3171514835851896</v>
      </c>
      <c r="AL61" s="18">
        <f t="shared" si="151"/>
        <v>1.4676388223795891</v>
      </c>
      <c r="AM61" s="18">
        <f t="shared" si="151"/>
        <v>1.6749166757740481</v>
      </c>
      <c r="AO61" s="68">
        <f t="shared" si="117"/>
        <v>47.701900743972367</v>
      </c>
      <c r="AP61" s="69">
        <f t="shared" si="118"/>
        <v>78.251823890065907</v>
      </c>
      <c r="AQ61" s="69">
        <f t="shared" si="119"/>
        <v>125.95372463403829</v>
      </c>
      <c r="AS61" t="str">
        <f t="shared" si="143"/>
        <v>54 Textiles, printing and other skilled trades</v>
      </c>
      <c r="AT61" s="18">
        <f t="shared" si="152"/>
        <v>1.4240052979669242</v>
      </c>
      <c r="AU61" s="18">
        <f t="shared" si="152"/>
        <v>1.2764097314681433</v>
      </c>
      <c r="AV61" s="18">
        <f t="shared" si="152"/>
        <v>1.3283662928035072</v>
      </c>
      <c r="AW61" s="18">
        <f t="shared" si="152"/>
        <v>1.5137554104675897</v>
      </c>
      <c r="AX61" s="18">
        <f t="shared" si="152"/>
        <v>1.2878927614657347</v>
      </c>
      <c r="AZ61" s="68">
        <f t="shared" si="121"/>
        <v>19.124607184477462</v>
      </c>
      <c r="BA61" s="69">
        <f t="shared" si="122"/>
        <v>73.138341770656893</v>
      </c>
      <c r="BB61" s="69">
        <f t="shared" si="123"/>
        <v>92.262948955134377</v>
      </c>
      <c r="BD61" t="str">
        <f t="shared" si="144"/>
        <v>54 Textiles, printing and other skilled trades</v>
      </c>
      <c r="BE61" s="18">
        <f t="shared" si="153"/>
        <v>2.4082204458857208</v>
      </c>
      <c r="BF61" s="18">
        <f t="shared" si="153"/>
        <v>2.2133319303498711</v>
      </c>
      <c r="BG61" s="18">
        <f t="shared" si="153"/>
        <v>2.0327191060455081</v>
      </c>
      <c r="BH61" s="18">
        <f t="shared" si="153"/>
        <v>2.1817179073216315</v>
      </c>
      <c r="BI61" s="18">
        <f t="shared" si="153"/>
        <v>2.1033414127219867</v>
      </c>
      <c r="BK61" s="68">
        <f t="shared" si="125"/>
        <v>8.8633815314322977</v>
      </c>
      <c r="BL61" s="69">
        <f t="shared" si="126"/>
        <v>42.702347672341531</v>
      </c>
      <c r="BM61" s="69">
        <f t="shared" si="127"/>
        <v>51.565729203773834</v>
      </c>
      <c r="BO61" t="str">
        <f t="shared" si="145"/>
        <v>54 Textiles, printing and other skilled trades</v>
      </c>
      <c r="BP61" s="18">
        <f t="shared" si="154"/>
        <v>2.5771917843402576</v>
      </c>
      <c r="BQ61" s="18">
        <f t="shared" si="154"/>
        <v>2.2583203339287095</v>
      </c>
      <c r="BR61" s="18">
        <f t="shared" si="154"/>
        <v>2.3659264302540279</v>
      </c>
      <c r="BS61" s="18">
        <f t="shared" si="154"/>
        <v>2.3054859678699442</v>
      </c>
      <c r="BT61" s="18">
        <f t="shared" si="154"/>
        <v>2.4237500215686945</v>
      </c>
      <c r="BV61" s="68">
        <f t="shared" si="129"/>
        <v>-27.428269516349811</v>
      </c>
      <c r="BW61" s="69">
        <f t="shared" si="130"/>
        <v>34.527089502531531</v>
      </c>
      <c r="BX61" s="69">
        <f t="shared" si="131"/>
        <v>7.0988199861817218</v>
      </c>
      <c r="BZ61" t="str">
        <f t="shared" si="146"/>
        <v>54 Textiles, printing and other skilled trades</v>
      </c>
      <c r="CA61" s="18">
        <f t="shared" si="155"/>
        <v>3.0672593404889952</v>
      </c>
      <c r="CB61" s="18">
        <f t="shared" si="155"/>
        <v>2.8849926465964013</v>
      </c>
      <c r="CC61" s="18">
        <f t="shared" si="155"/>
        <v>2.926722204172501</v>
      </c>
      <c r="CD61" s="18">
        <f t="shared" si="155"/>
        <v>3.0880133348664716</v>
      </c>
      <c r="CE61" s="18">
        <f t="shared" si="155"/>
        <v>3.1567242407959348</v>
      </c>
      <c r="CG61" s="68">
        <f t="shared" si="133"/>
        <v>-30.899198376609878</v>
      </c>
      <c r="CH61" s="69">
        <f t="shared" si="134"/>
        <v>30.433051098825771</v>
      </c>
      <c r="CI61" s="69">
        <f t="shared" si="135"/>
        <v>-0.46614727778410581</v>
      </c>
      <c r="CK61" t="str">
        <f t="shared" si="147"/>
        <v>54 Textiles, printing and other skilled trades</v>
      </c>
      <c r="CL61" s="18">
        <f t="shared" si="156"/>
        <v>3.6857807960970193</v>
      </c>
      <c r="CM61" s="18">
        <f t="shared" si="156"/>
        <v>3.5488462506524057</v>
      </c>
      <c r="CN61" s="18">
        <f t="shared" si="156"/>
        <v>3.6394725252259188</v>
      </c>
      <c r="CO61" s="18">
        <f t="shared" si="156"/>
        <v>2.8238700854547916</v>
      </c>
      <c r="CP61" s="18">
        <f t="shared" si="156"/>
        <v>2.2133931751081479</v>
      </c>
      <c r="CR61" s="68">
        <f t="shared" si="137"/>
        <v>-66.728946070088341</v>
      </c>
      <c r="CS61" s="69">
        <f t="shared" si="138"/>
        <v>17.58519060356987</v>
      </c>
      <c r="CT61" s="69">
        <f t="shared" si="139"/>
        <v>-49.143755466518463</v>
      </c>
    </row>
    <row r="62" spans="1:98" x14ac:dyDescent="0.2">
      <c r="A62" t="str">
        <f t="shared" si="103"/>
        <v>61 Caring personal service occupations</v>
      </c>
      <c r="B62" s="18">
        <f t="shared" si="148"/>
        <v>0.31757516406511188</v>
      </c>
      <c r="C62" s="18">
        <f t="shared" si="148"/>
        <v>0.28154846450614845</v>
      </c>
      <c r="D62" s="18">
        <f t="shared" si="148"/>
        <v>0.27448906192036182</v>
      </c>
      <c r="E62" s="18">
        <f t="shared" si="148"/>
        <v>0.30191360495516567</v>
      </c>
      <c r="F62" s="18">
        <f t="shared" si="148"/>
        <v>0.34747217926897028</v>
      </c>
      <c r="H62" s="68">
        <f t="shared" si="105"/>
        <v>146.48601150268888</v>
      </c>
      <c r="I62" s="69">
        <f t="shared" si="106"/>
        <v>97.493754656091539</v>
      </c>
      <c r="J62" s="69">
        <f t="shared" si="107"/>
        <v>243.97976615878042</v>
      </c>
      <c r="L62" t="str">
        <f t="shared" si="140"/>
        <v>61 Caring personal service occupations</v>
      </c>
      <c r="M62" s="18">
        <f t="shared" si="149"/>
        <v>2.6520876603341961</v>
      </c>
      <c r="N62" s="18">
        <f t="shared" si="149"/>
        <v>2.4700994063288562</v>
      </c>
      <c r="O62" s="18">
        <f t="shared" si="149"/>
        <v>2.4861003373379482</v>
      </c>
      <c r="P62" s="18">
        <f t="shared" si="149"/>
        <v>2.6901848715211067</v>
      </c>
      <c r="Q62" s="18">
        <f t="shared" si="149"/>
        <v>3.0148118802835708</v>
      </c>
      <c r="S62" s="68">
        <f t="shared" si="109"/>
        <v>134.74448311177417</v>
      </c>
      <c r="T62" s="69">
        <f t="shared" si="110"/>
        <v>101.3327521988838</v>
      </c>
      <c r="U62" s="69">
        <f t="shared" si="111"/>
        <v>236.07723531065798</v>
      </c>
      <c r="W62" t="str">
        <f t="shared" si="141"/>
        <v>61 Caring personal service occupations</v>
      </c>
      <c r="X62" s="18">
        <f t="shared" si="150"/>
        <v>4.2038086623816628</v>
      </c>
      <c r="Y62" s="18">
        <f t="shared" si="150"/>
        <v>4.0551510028641919</v>
      </c>
      <c r="Z62" s="18">
        <f t="shared" si="150"/>
        <v>4.1642466740674191</v>
      </c>
      <c r="AA62" s="18">
        <f t="shared" si="150"/>
        <v>4.5292738480498453</v>
      </c>
      <c r="AB62" s="18">
        <f t="shared" si="150"/>
        <v>4.9015405858720484</v>
      </c>
      <c r="AD62" s="68">
        <f t="shared" si="113"/>
        <v>47.493555202763538</v>
      </c>
      <c r="AE62" s="69">
        <f t="shared" si="114"/>
        <v>87.171755841209503</v>
      </c>
      <c r="AF62" s="69">
        <f t="shared" si="115"/>
        <v>134.66531104397305</v>
      </c>
      <c r="AH62" t="str">
        <f t="shared" si="142"/>
        <v>61 Caring personal service occupations</v>
      </c>
      <c r="AI62" s="18">
        <f t="shared" si="151"/>
        <v>13.030383468853968</v>
      </c>
      <c r="AJ62" s="18">
        <f t="shared" si="151"/>
        <v>12.359541377004712</v>
      </c>
      <c r="AK62" s="18">
        <f t="shared" si="151"/>
        <v>12.577246479469197</v>
      </c>
      <c r="AL62" s="18">
        <f t="shared" si="151"/>
        <v>13.032449772176033</v>
      </c>
      <c r="AM62" s="18">
        <f t="shared" si="151"/>
        <v>12.479261315694609</v>
      </c>
      <c r="AO62" s="68">
        <f t="shared" si="117"/>
        <v>15.247605288849394</v>
      </c>
      <c r="AP62" s="69">
        <f t="shared" si="118"/>
        <v>67.421782880368355</v>
      </c>
      <c r="AQ62" s="69">
        <f t="shared" si="119"/>
        <v>82.669388169217768</v>
      </c>
      <c r="AS62" t="str">
        <f t="shared" si="143"/>
        <v>61 Caring personal service occupations</v>
      </c>
      <c r="AT62" s="18">
        <f t="shared" si="152"/>
        <v>7.1661452704757673</v>
      </c>
      <c r="AU62" s="18">
        <f t="shared" si="152"/>
        <v>6.8547282063382422</v>
      </c>
      <c r="AV62" s="18">
        <f t="shared" si="152"/>
        <v>7.3250234543564954</v>
      </c>
      <c r="AW62" s="18">
        <f t="shared" si="152"/>
        <v>7.5043648888184888</v>
      </c>
      <c r="AX62" s="18">
        <f t="shared" si="152"/>
        <v>7.4912326303370653</v>
      </c>
      <c r="AZ62" s="68">
        <f t="shared" si="121"/>
        <v>25.656190824194287</v>
      </c>
      <c r="BA62" s="69">
        <f t="shared" si="122"/>
        <v>73.328063999036203</v>
      </c>
      <c r="BB62" s="69">
        <f t="shared" si="123"/>
        <v>98.984254823230501</v>
      </c>
      <c r="BD62" t="str">
        <f t="shared" si="144"/>
        <v>61 Caring personal service occupations</v>
      </c>
      <c r="BE62" s="18">
        <f t="shared" si="153"/>
        <v>10.506743938454191</v>
      </c>
      <c r="BF62" s="18">
        <f t="shared" si="153"/>
        <v>11.796719682504552</v>
      </c>
      <c r="BG62" s="18">
        <f t="shared" si="153"/>
        <v>11.65419333481195</v>
      </c>
      <c r="BH62" s="18">
        <f t="shared" si="153"/>
        <v>13.021284508076969</v>
      </c>
      <c r="BI62" s="18">
        <f t="shared" si="153"/>
        <v>15.024032272393512</v>
      </c>
      <c r="BK62" s="68">
        <f t="shared" si="125"/>
        <v>35.629358039493077</v>
      </c>
      <c r="BL62" s="69">
        <f t="shared" si="126"/>
        <v>64.567400697415422</v>
      </c>
      <c r="BM62" s="69">
        <f t="shared" si="127"/>
        <v>100.19675873690849</v>
      </c>
      <c r="BO62" t="str">
        <f t="shared" si="145"/>
        <v>61 Caring personal service occupations</v>
      </c>
      <c r="BP62" s="18">
        <f t="shared" si="154"/>
        <v>9.1128422170940375</v>
      </c>
      <c r="BQ62" s="18">
        <f t="shared" si="154"/>
        <v>9.4096540418213408</v>
      </c>
      <c r="BR62" s="18">
        <f t="shared" si="154"/>
        <v>8.3480408935716213</v>
      </c>
      <c r="BS62" s="18">
        <f t="shared" si="154"/>
        <v>8.7076529855300819</v>
      </c>
      <c r="BT62" s="18">
        <f t="shared" si="154"/>
        <v>8.3162733632165704</v>
      </c>
      <c r="BV62" s="68">
        <f t="shared" si="129"/>
        <v>-29.429193990963892</v>
      </c>
      <c r="BW62" s="69">
        <f t="shared" si="130"/>
        <v>44.560491282358356</v>
      </c>
      <c r="BX62" s="69">
        <f t="shared" si="131"/>
        <v>15.131297291394461</v>
      </c>
      <c r="BZ62" t="str">
        <f t="shared" si="146"/>
        <v>61 Caring personal service occupations</v>
      </c>
      <c r="CA62" s="18">
        <f t="shared" si="155"/>
        <v>3.891356486409181</v>
      </c>
      <c r="CB62" s="18">
        <f t="shared" si="155"/>
        <v>2.3222806003874998</v>
      </c>
      <c r="CC62" s="18">
        <f t="shared" si="155"/>
        <v>2.3074136393518558</v>
      </c>
      <c r="CD62" s="18">
        <f t="shared" si="155"/>
        <v>1.8957484756178151</v>
      </c>
      <c r="CE62" s="18">
        <f t="shared" si="155"/>
        <v>2.5927425254870853</v>
      </c>
      <c r="CG62" s="68">
        <f t="shared" si="133"/>
        <v>-28.011706571106913</v>
      </c>
      <c r="CH62" s="69">
        <f t="shared" si="134"/>
        <v>22.887214952215494</v>
      </c>
      <c r="CI62" s="69">
        <f t="shared" si="135"/>
        <v>-5.1244916188914242</v>
      </c>
      <c r="CK62" t="str">
        <f t="shared" si="147"/>
        <v>61 Caring personal service occupations</v>
      </c>
      <c r="CL62" s="18">
        <f t="shared" si="156"/>
        <v>1.7254685312110889</v>
      </c>
      <c r="CM62" s="18">
        <f t="shared" si="156"/>
        <v>1.5030365577378855</v>
      </c>
      <c r="CN62" s="18">
        <f t="shared" si="156"/>
        <v>1.5198937667596926</v>
      </c>
      <c r="CO62" s="18">
        <f t="shared" si="156"/>
        <v>2.1695784307123449</v>
      </c>
      <c r="CP62" s="18">
        <f t="shared" si="156"/>
        <v>3.2781797012685328</v>
      </c>
      <c r="CR62" s="68">
        <f t="shared" si="137"/>
        <v>17.995639902148262</v>
      </c>
      <c r="CS62" s="69">
        <f t="shared" si="138"/>
        <v>36.998239223969087</v>
      </c>
      <c r="CT62" s="69">
        <f t="shared" si="139"/>
        <v>54.993879126117349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0.20335599370061985</v>
      </c>
      <c r="C63" s="18">
        <f t="shared" si="148"/>
        <v>0.31395482082443371</v>
      </c>
      <c r="D63" s="18">
        <f t="shared" si="148"/>
        <v>0.32926938609328738</v>
      </c>
      <c r="E63" s="18">
        <f t="shared" si="148"/>
        <v>0.36680555009958199</v>
      </c>
      <c r="F63" s="18">
        <f t="shared" si="148"/>
        <v>0.39933770194865248</v>
      </c>
      <c r="H63" s="68">
        <f t="shared" si="105"/>
        <v>136.14907171165365</v>
      </c>
      <c r="I63" s="69">
        <f t="shared" si="106"/>
        <v>100.93205025508199</v>
      </c>
      <c r="J63" s="69">
        <f t="shared" si="107"/>
        <v>237.08112196673565</v>
      </c>
      <c r="L63" t="str">
        <f t="shared" si="140"/>
        <v>62 Leisure, travel and related personal service occupations</v>
      </c>
      <c r="M63" s="18">
        <f t="shared" si="149"/>
        <v>0.5664080107784214</v>
      </c>
      <c r="N63" s="18">
        <f t="shared" si="149"/>
        <v>0.5131920758116667</v>
      </c>
      <c r="O63" s="18">
        <f t="shared" si="149"/>
        <v>0.45588482172072353</v>
      </c>
      <c r="P63" s="18">
        <f t="shared" si="149"/>
        <v>0.51776054183621401</v>
      </c>
      <c r="Q63" s="18">
        <f t="shared" si="149"/>
        <v>0.61295668329538633</v>
      </c>
      <c r="S63" s="68">
        <f t="shared" si="109"/>
        <v>160.27261803575615</v>
      </c>
      <c r="T63" s="69">
        <f t="shared" si="110"/>
        <v>100.93050273160971</v>
      </c>
      <c r="U63" s="69">
        <f t="shared" si="111"/>
        <v>261.20312076736587</v>
      </c>
      <c r="W63" t="str">
        <f t="shared" si="141"/>
        <v>62 Leisure, travel and related personal service occupations</v>
      </c>
      <c r="X63" s="18">
        <f t="shared" si="150"/>
        <v>1.0806077745237812</v>
      </c>
      <c r="Y63" s="18">
        <f t="shared" si="150"/>
        <v>1.1950107825311833</v>
      </c>
      <c r="Z63" s="18">
        <f t="shared" si="150"/>
        <v>1.0912072061272495</v>
      </c>
      <c r="AA63" s="18">
        <f t="shared" si="150"/>
        <v>1.314510687162717</v>
      </c>
      <c r="AB63" s="18">
        <f t="shared" si="150"/>
        <v>1.5908884974047146</v>
      </c>
      <c r="AD63" s="68">
        <f t="shared" si="113"/>
        <v>82.687740734293058</v>
      </c>
      <c r="AE63" s="69">
        <f t="shared" si="114"/>
        <v>95.107750100874682</v>
      </c>
      <c r="AF63" s="69">
        <f t="shared" si="115"/>
        <v>177.79549083516773</v>
      </c>
      <c r="AH63" t="str">
        <f t="shared" si="142"/>
        <v>62 Leisure, travel and related personal service occupations</v>
      </c>
      <c r="AI63" s="18">
        <f t="shared" si="151"/>
        <v>2.2571250522659496</v>
      </c>
      <c r="AJ63" s="18">
        <f t="shared" si="151"/>
        <v>2.6996004888803244</v>
      </c>
      <c r="AK63" s="18">
        <f t="shared" si="151"/>
        <v>2.5027128893809616</v>
      </c>
      <c r="AL63" s="18">
        <f t="shared" si="151"/>
        <v>2.9937271381865402</v>
      </c>
      <c r="AM63" s="18">
        <f t="shared" si="151"/>
        <v>3.7086998914430467</v>
      </c>
      <c r="AO63" s="68">
        <f t="shared" si="117"/>
        <v>72.123141633830386</v>
      </c>
      <c r="AP63" s="69">
        <f t="shared" si="118"/>
        <v>91.359478282287782</v>
      </c>
      <c r="AQ63" s="69">
        <f t="shared" si="119"/>
        <v>163.48261991611815</v>
      </c>
      <c r="AS63" t="str">
        <f t="shared" si="143"/>
        <v>62 Leisure, travel and related personal service occupations</v>
      </c>
      <c r="AT63" s="18">
        <f t="shared" si="152"/>
        <v>2.5341517356480603</v>
      </c>
      <c r="AU63" s="18">
        <f t="shared" si="152"/>
        <v>3.0753203483399538</v>
      </c>
      <c r="AV63" s="18">
        <f t="shared" si="152"/>
        <v>2.8570552806538454</v>
      </c>
      <c r="AW63" s="18">
        <f t="shared" si="152"/>
        <v>3.3956698722653638</v>
      </c>
      <c r="AX63" s="18">
        <f t="shared" si="152"/>
        <v>4.2716537567708075</v>
      </c>
      <c r="AZ63" s="68">
        <f t="shared" si="121"/>
        <v>83.703328737217149</v>
      </c>
      <c r="BA63" s="69">
        <f t="shared" si="122"/>
        <v>94.999315047555399</v>
      </c>
      <c r="BB63" s="69">
        <f t="shared" si="123"/>
        <v>178.70264378477256</v>
      </c>
      <c r="BD63" t="str">
        <f t="shared" si="144"/>
        <v>62 Leisure, travel and related personal service occupations</v>
      </c>
      <c r="BE63" s="18">
        <f t="shared" si="153"/>
        <v>2.5596363931092685</v>
      </c>
      <c r="BF63" s="18">
        <f t="shared" si="153"/>
        <v>2.6925028152972925</v>
      </c>
      <c r="BG63" s="18">
        <f t="shared" si="153"/>
        <v>2.3158729995694705</v>
      </c>
      <c r="BH63" s="18">
        <f t="shared" si="153"/>
        <v>2.3786509723196296</v>
      </c>
      <c r="BI63" s="18">
        <f t="shared" si="153"/>
        <v>2.3419692114126591</v>
      </c>
      <c r="BK63" s="68">
        <f t="shared" si="125"/>
        <v>6.3936868606814938</v>
      </c>
      <c r="BL63" s="69">
        <f t="shared" si="126"/>
        <v>45.664007510135406</v>
      </c>
      <c r="BM63" s="69">
        <f t="shared" si="127"/>
        <v>52.057694370816897</v>
      </c>
      <c r="BO63" t="str">
        <f t="shared" si="145"/>
        <v>62 Leisure, travel and related personal service occupations</v>
      </c>
      <c r="BP63" s="18">
        <f t="shared" si="154"/>
        <v>2.8685134792022815</v>
      </c>
      <c r="BQ63" s="18">
        <f t="shared" si="154"/>
        <v>3.0664947243099951</v>
      </c>
      <c r="BR63" s="18">
        <f t="shared" si="154"/>
        <v>2.6349342648106076</v>
      </c>
      <c r="BS63" s="18">
        <f t="shared" si="154"/>
        <v>2.701090152437267</v>
      </c>
      <c r="BT63" s="18">
        <f t="shared" si="154"/>
        <v>2.7200736172199877</v>
      </c>
      <c r="BV63" s="68">
        <f t="shared" si="129"/>
        <v>-26.870641798771349</v>
      </c>
      <c r="BW63" s="69">
        <f t="shared" si="130"/>
        <v>43.28011182728315</v>
      </c>
      <c r="BX63" s="69">
        <f t="shared" si="131"/>
        <v>16.409470028511805</v>
      </c>
      <c r="BZ63" t="str">
        <f t="shared" si="146"/>
        <v>62 Leisure, travel and related personal service occupations</v>
      </c>
      <c r="CA63" s="18">
        <f t="shared" si="155"/>
        <v>2.6412297432079637</v>
      </c>
      <c r="CB63" s="18">
        <f t="shared" si="155"/>
        <v>2.9941346913037838</v>
      </c>
      <c r="CC63" s="18">
        <f t="shared" si="155"/>
        <v>2.959977521544503</v>
      </c>
      <c r="CD63" s="18">
        <f t="shared" si="155"/>
        <v>3.5343231644249165</v>
      </c>
      <c r="CE63" s="18">
        <f t="shared" si="155"/>
        <v>5.0328811398711455</v>
      </c>
      <c r="CG63" s="68">
        <f t="shared" si="133"/>
        <v>8.9321821680513143</v>
      </c>
      <c r="CH63" s="69">
        <f t="shared" si="134"/>
        <v>42.31564561832483</v>
      </c>
      <c r="CI63" s="69">
        <f t="shared" si="135"/>
        <v>51.247827786376142</v>
      </c>
      <c r="CK63" t="str">
        <f t="shared" si="147"/>
        <v>62 Leisure, travel and related personal service occupations</v>
      </c>
      <c r="CL63" s="18">
        <f t="shared" si="156"/>
        <v>2.9222650287070198</v>
      </c>
      <c r="CM63" s="18">
        <f t="shared" si="156"/>
        <v>2.7581128876997445</v>
      </c>
      <c r="CN63" s="18">
        <f t="shared" si="156"/>
        <v>2.5764323382420722</v>
      </c>
      <c r="CO63" s="18">
        <f t="shared" si="156"/>
        <v>2.6555563890423848</v>
      </c>
      <c r="CP63" s="18">
        <f t="shared" si="156"/>
        <v>2.5698032062758136</v>
      </c>
      <c r="CR63" s="68">
        <f t="shared" si="137"/>
        <v>-45.433316078611433</v>
      </c>
      <c r="CS63" s="69">
        <f t="shared" si="138"/>
        <v>25.108653131545829</v>
      </c>
      <c r="CT63" s="69">
        <f t="shared" si="139"/>
        <v>-20.324662947065608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1.4464832503260635E-2</v>
      </c>
      <c r="C64" s="18">
        <f t="shared" si="148"/>
        <v>1.0192770897180735E-2</v>
      </c>
      <c r="D64" s="18">
        <f t="shared" si="148"/>
        <v>1.1656267972173923E-2</v>
      </c>
      <c r="E64" s="18">
        <f t="shared" si="148"/>
        <v>1.1693537041328842E-2</v>
      </c>
      <c r="F64" s="18">
        <f t="shared" si="148"/>
        <v>1.2762835806232452E-2</v>
      </c>
      <c r="H64" s="68">
        <f t="shared" si="105"/>
        <v>113.1988909881797</v>
      </c>
      <c r="I64" s="69">
        <f t="shared" si="106"/>
        <v>79.69534244144441</v>
      </c>
      <c r="J64" s="69">
        <f t="shared" si="107"/>
        <v>192.89423342962414</v>
      </c>
      <c r="L64" t="str">
        <f t="shared" si="140"/>
        <v>63 Community and civil enforcement occupations</v>
      </c>
      <c r="M64" s="18">
        <f t="shared" si="149"/>
        <v>3.3602501437276645E-2</v>
      </c>
      <c r="N64" s="18">
        <f t="shared" si="149"/>
        <v>2.3430749148457199E-2</v>
      </c>
      <c r="O64" s="18">
        <f t="shared" si="149"/>
        <v>3.0359563392077404E-2</v>
      </c>
      <c r="P64" s="18">
        <f t="shared" si="149"/>
        <v>2.4834778630907901E-2</v>
      </c>
      <c r="Q64" s="18">
        <f t="shared" si="149"/>
        <v>2.7465353822354065E-2</v>
      </c>
      <c r="S64" s="68">
        <f t="shared" si="109"/>
        <v>75.12312785496384</v>
      </c>
      <c r="T64" s="69">
        <f t="shared" si="110"/>
        <v>64.059059129516342</v>
      </c>
      <c r="U64" s="69">
        <f t="shared" si="111"/>
        <v>139.18218698448015</v>
      </c>
      <c r="W64" t="str">
        <f t="shared" si="141"/>
        <v>63 Community and civil enforcement occupations</v>
      </c>
      <c r="X64" s="18">
        <f t="shared" si="150"/>
        <v>7.0565000759619689E-2</v>
      </c>
      <c r="Y64" s="18">
        <f t="shared" si="150"/>
        <v>6.2659695602529306E-2</v>
      </c>
      <c r="Z64" s="18">
        <f t="shared" si="150"/>
        <v>6.8101526060284162E-2</v>
      </c>
      <c r="AA64" s="18">
        <f t="shared" si="150"/>
        <v>6.8910786302912086E-2</v>
      </c>
      <c r="AB64" s="18">
        <f t="shared" si="150"/>
        <v>7.0560833653744146E-2</v>
      </c>
      <c r="AD64" s="68">
        <f t="shared" si="113"/>
        <v>29.832598061290451</v>
      </c>
      <c r="AE64" s="69">
        <f t="shared" si="114"/>
        <v>76.881376224745452</v>
      </c>
      <c r="AF64" s="69">
        <f t="shared" si="115"/>
        <v>106.71397428603591</v>
      </c>
      <c r="AH64" t="str">
        <f t="shared" si="142"/>
        <v>63 Community and civil enforcement occupations</v>
      </c>
      <c r="AI64" s="18">
        <f t="shared" si="151"/>
        <v>7.0776959843815102E-2</v>
      </c>
      <c r="AJ64" s="18">
        <f t="shared" si="151"/>
        <v>6.5098086322120302E-2</v>
      </c>
      <c r="AK64" s="18">
        <f t="shared" si="151"/>
        <v>8.1538137184160281E-2</v>
      </c>
      <c r="AL64" s="18">
        <f t="shared" si="151"/>
        <v>7.299840349099801E-2</v>
      </c>
      <c r="AM64" s="18">
        <f t="shared" si="151"/>
        <v>7.6053716970900437E-2</v>
      </c>
      <c r="AO64" s="68">
        <f t="shared" si="117"/>
        <v>8.3398579614629114</v>
      </c>
      <c r="AP64" s="69">
        <f t="shared" si="118"/>
        <v>60.278981356431437</v>
      </c>
      <c r="AQ64" s="69">
        <f t="shared" si="119"/>
        <v>68.618839317894356</v>
      </c>
      <c r="AS64" t="str">
        <f t="shared" si="143"/>
        <v>63 Community and civil enforcement occupations</v>
      </c>
      <c r="AT64" s="18">
        <f t="shared" si="152"/>
        <v>7.2309031420947981E-2</v>
      </c>
      <c r="AU64" s="18">
        <f t="shared" si="152"/>
        <v>5.6473717597770048E-2</v>
      </c>
      <c r="AV64" s="18">
        <f t="shared" si="152"/>
        <v>6.9764241490576015E-2</v>
      </c>
      <c r="AW64" s="18">
        <f t="shared" si="152"/>
        <v>5.3391517597311582E-2</v>
      </c>
      <c r="AX64" s="18">
        <f t="shared" si="152"/>
        <v>4.7002805666647302E-2</v>
      </c>
      <c r="AZ64" s="68">
        <f t="shared" si="121"/>
        <v>-17.219026037849172</v>
      </c>
      <c r="BA64" s="69">
        <f t="shared" si="122"/>
        <v>51.818876523491411</v>
      </c>
      <c r="BB64" s="69">
        <f t="shared" si="123"/>
        <v>34.599850485642243</v>
      </c>
      <c r="BD64" t="str">
        <f t="shared" si="144"/>
        <v>63 Community and civil enforcement occupations</v>
      </c>
      <c r="BE64" s="18">
        <f t="shared" si="153"/>
        <v>8.1957219184067814E-2</v>
      </c>
      <c r="BF64" s="18">
        <f t="shared" si="153"/>
        <v>5.0413509463714229E-2</v>
      </c>
      <c r="BG64" s="18">
        <f t="shared" si="153"/>
        <v>7.5603318147562645E-2</v>
      </c>
      <c r="BH64" s="18">
        <f t="shared" si="153"/>
        <v>4.7061305570344672E-2</v>
      </c>
      <c r="BI64" s="18">
        <f t="shared" si="153"/>
        <v>4.5650937545344494E-2</v>
      </c>
      <c r="BK64" s="68">
        <f t="shared" si="125"/>
        <v>-36.473012483491793</v>
      </c>
      <c r="BL64" s="69">
        <f t="shared" si="126"/>
        <v>22.977253280869416</v>
      </c>
      <c r="BM64" s="69">
        <f t="shared" si="127"/>
        <v>-13.495759202622375</v>
      </c>
      <c r="BO64" t="str">
        <f t="shared" si="145"/>
        <v>63 Community and civil enforcement occupations</v>
      </c>
      <c r="BP64" s="18">
        <f t="shared" si="154"/>
        <v>0.11270584776685276</v>
      </c>
      <c r="BQ64" s="18">
        <f t="shared" si="154"/>
        <v>8.745373738148246E-2</v>
      </c>
      <c r="BR64" s="18">
        <f t="shared" si="154"/>
        <v>0.12667082723811182</v>
      </c>
      <c r="BS64" s="18">
        <f t="shared" si="154"/>
        <v>9.3830300179021511E-2</v>
      </c>
      <c r="BT64" s="18">
        <f t="shared" si="154"/>
        <v>0.10196880369525187</v>
      </c>
      <c r="BV64" s="68">
        <f t="shared" si="129"/>
        <v>-42.974171145121666</v>
      </c>
      <c r="BW64" s="69">
        <f t="shared" si="130"/>
        <v>29.284525671288769</v>
      </c>
      <c r="BX64" s="69">
        <f t="shared" si="131"/>
        <v>-13.689645473832899</v>
      </c>
      <c r="BZ64" t="str">
        <f t="shared" si="146"/>
        <v>63 Community and civil enforcement occupations</v>
      </c>
      <c r="CA64" s="18">
        <f t="shared" si="155"/>
        <v>0.15140431743553517</v>
      </c>
      <c r="CB64" s="18">
        <f t="shared" si="155"/>
        <v>0.1292977182655318</v>
      </c>
      <c r="CC64" s="18">
        <f t="shared" si="155"/>
        <v>0.17310583792813572</v>
      </c>
      <c r="CD64" s="18">
        <f t="shared" si="155"/>
        <v>0.15594233705140884</v>
      </c>
      <c r="CE64" s="18">
        <f t="shared" si="155"/>
        <v>0.22287724719959068</v>
      </c>
      <c r="CG64" s="68">
        <f t="shared" si="133"/>
        <v>-17.513673428965998</v>
      </c>
      <c r="CH64" s="69">
        <f t="shared" si="134"/>
        <v>29.434905085602619</v>
      </c>
      <c r="CI64" s="69">
        <f t="shared" si="135"/>
        <v>11.921231656636623</v>
      </c>
      <c r="CK64" t="str">
        <f t="shared" si="147"/>
        <v>63 Community and civil enforcement occupations</v>
      </c>
      <c r="CL64" s="18">
        <f t="shared" si="156"/>
        <v>0.12204350577511566</v>
      </c>
      <c r="CM64" s="18">
        <f t="shared" si="156"/>
        <v>8.9389636729550262E-2</v>
      </c>
      <c r="CN64" s="18">
        <f t="shared" si="156"/>
        <v>0.15594363763102867</v>
      </c>
      <c r="CO64" s="18">
        <f t="shared" si="156"/>
        <v>8.9221031676728041E-2</v>
      </c>
      <c r="CP64" s="18">
        <f t="shared" si="156"/>
        <v>0.10051656965958966</v>
      </c>
      <c r="CR64" s="68">
        <f t="shared" si="137"/>
        <v>-64.737229119632815</v>
      </c>
      <c r="CS64" s="69">
        <f t="shared" si="138"/>
        <v>12.731132330423822</v>
      </c>
      <c r="CT64" s="69">
        <f t="shared" si="139"/>
        <v>-52.006096789208996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1.2792824137450327</v>
      </c>
      <c r="C65" s="18">
        <f t="shared" si="157"/>
        <v>1.1299242416528192</v>
      </c>
      <c r="D65" s="18">
        <f t="shared" si="157"/>
        <v>0.98941658773756247</v>
      </c>
      <c r="E65" s="18">
        <f t="shared" si="157"/>
        <v>0.99654352566541093</v>
      </c>
      <c r="F65" s="18">
        <f t="shared" si="157"/>
        <v>0.98466994769085492</v>
      </c>
      <c r="H65" s="68">
        <f t="shared" si="105"/>
        <v>93.77992279931749</v>
      </c>
      <c r="I65" s="69">
        <f t="shared" si="106"/>
        <v>67.346847984685326</v>
      </c>
      <c r="J65" s="69">
        <f t="shared" si="107"/>
        <v>161.12677078400282</v>
      </c>
      <c r="L65" t="str">
        <f t="shared" si="140"/>
        <v>71 Sales occupations</v>
      </c>
      <c r="M65" s="18">
        <f t="shared" ref="M65:Q70" si="158">M28/M$35*100</f>
        <v>2.4536236487742431</v>
      </c>
      <c r="N65" s="18">
        <f t="shared" si="158"/>
        <v>2.1116995020176308</v>
      </c>
      <c r="O65" s="18">
        <f t="shared" si="158"/>
        <v>2.0467997616685425</v>
      </c>
      <c r="P65" s="18">
        <f t="shared" si="158"/>
        <v>2.1180935695739449</v>
      </c>
      <c r="Q65" s="18">
        <f t="shared" si="158"/>
        <v>2.4313136039639955</v>
      </c>
      <c r="S65" s="68">
        <f t="shared" si="109"/>
        <v>129.94260719191439</v>
      </c>
      <c r="T65" s="69">
        <f t="shared" si="110"/>
        <v>77.491015861220561</v>
      </c>
      <c r="U65" s="69">
        <f t="shared" si="111"/>
        <v>207.43362305313494</v>
      </c>
      <c r="W65" t="str">
        <f t="shared" si="141"/>
        <v>71 Sales occupations</v>
      </c>
      <c r="X65" s="18">
        <f t="shared" ref="X65:AB70" si="159">X28/X$35*100</f>
        <v>4.7038915750411334</v>
      </c>
      <c r="Y65" s="18">
        <f t="shared" si="159"/>
        <v>4.2861856356254657</v>
      </c>
      <c r="Z65" s="18">
        <f t="shared" si="159"/>
        <v>4.3986277093922359</v>
      </c>
      <c r="AA65" s="18">
        <f t="shared" si="159"/>
        <v>4.4660368729857662</v>
      </c>
      <c r="AB65" s="18">
        <f t="shared" si="159"/>
        <v>4.9560246120894051</v>
      </c>
      <c r="AD65" s="68">
        <f t="shared" si="113"/>
        <v>41.186488619347436</v>
      </c>
      <c r="AE65" s="69">
        <f t="shared" si="114"/>
        <v>70.096952602103528</v>
      </c>
      <c r="AF65" s="69">
        <f t="shared" si="115"/>
        <v>111.28344122145096</v>
      </c>
      <c r="AH65" t="str">
        <f t="shared" si="142"/>
        <v>71 Sales occupations</v>
      </c>
      <c r="AI65" s="18">
        <f t="shared" ref="AI65:AM70" si="160">AI28/AI$35*100</f>
        <v>5.4216874565032196</v>
      </c>
      <c r="AJ65" s="18">
        <f t="shared" si="160"/>
        <v>5.3714815742066637</v>
      </c>
      <c r="AK65" s="18">
        <f t="shared" si="160"/>
        <v>5.6946500696366975</v>
      </c>
      <c r="AL65" s="18">
        <f t="shared" si="160"/>
        <v>5.8653434008381531</v>
      </c>
      <c r="AM65" s="18">
        <f t="shared" si="160"/>
        <v>6.630910296310442</v>
      </c>
      <c r="AO65" s="68">
        <f t="shared" si="117"/>
        <v>35.249202682473531</v>
      </c>
      <c r="AP65" s="69">
        <f t="shared" si="118"/>
        <v>69.356439435411616</v>
      </c>
      <c r="AQ65" s="69">
        <f t="shared" si="119"/>
        <v>104.60564211788514</v>
      </c>
      <c r="AS65" t="str">
        <f t="shared" si="143"/>
        <v>71 Sales occupations</v>
      </c>
      <c r="AT65" s="18">
        <f t="shared" ref="AT65:AX70" si="161">AT28/AT$35*100</f>
        <v>4.7628341086990185</v>
      </c>
      <c r="AU65" s="18">
        <f t="shared" si="161"/>
        <v>4.140996096173664</v>
      </c>
      <c r="AV65" s="18">
        <f t="shared" si="161"/>
        <v>4.2054110625604073</v>
      </c>
      <c r="AW65" s="18">
        <f t="shared" si="161"/>
        <v>4.0168980935718555</v>
      </c>
      <c r="AX65" s="18">
        <f t="shared" si="161"/>
        <v>4.1273619492992113</v>
      </c>
      <c r="AZ65" s="68">
        <f t="shared" si="121"/>
        <v>20.587899238692607</v>
      </c>
      <c r="BA65" s="69">
        <f t="shared" si="122"/>
        <v>55.914430019078964</v>
      </c>
      <c r="BB65" s="69">
        <f t="shared" si="123"/>
        <v>76.502329257771578</v>
      </c>
      <c r="BD65" t="str">
        <f t="shared" si="144"/>
        <v>71 Sales occupations</v>
      </c>
      <c r="BE65" s="18">
        <f t="shared" ref="BE65:BI70" si="162">BE28/BE$35*100</f>
        <v>9.381777046008839</v>
      </c>
      <c r="BF65" s="18">
        <f t="shared" si="162"/>
        <v>8.7323626377187225</v>
      </c>
      <c r="BG65" s="18">
        <f t="shared" si="162"/>
        <v>9.0626600212623618</v>
      </c>
      <c r="BH65" s="18">
        <f t="shared" si="162"/>
        <v>8.7377295991891479</v>
      </c>
      <c r="BI65" s="18">
        <f t="shared" si="162"/>
        <v>9.1423570517425947</v>
      </c>
      <c r="BK65" s="68">
        <f t="shared" si="125"/>
        <v>6.1333584780404253</v>
      </c>
      <c r="BL65" s="69">
        <f t="shared" si="126"/>
        <v>44.330477595015147</v>
      </c>
      <c r="BM65" s="69">
        <f t="shared" si="127"/>
        <v>50.463836073055568</v>
      </c>
      <c r="BO65" t="str">
        <f t="shared" si="145"/>
        <v>71 Sales occupations</v>
      </c>
      <c r="BP65" s="18">
        <f t="shared" ref="BP65:BT70" si="163">BP28/BP$35*100</f>
        <v>10.343344027527539</v>
      </c>
      <c r="BQ65" s="18">
        <f t="shared" si="163"/>
        <v>9.4201373202698218</v>
      </c>
      <c r="BR65" s="18">
        <f t="shared" si="163"/>
        <v>9.2675859042666069</v>
      </c>
      <c r="BS65" s="18">
        <f t="shared" si="163"/>
        <v>8.6187201105960476</v>
      </c>
      <c r="BT65" s="18">
        <f t="shared" si="163"/>
        <v>8.2586060208794851</v>
      </c>
      <c r="BV65" s="68">
        <f t="shared" si="129"/>
        <v>-36.872147289435183</v>
      </c>
      <c r="BW65" s="69">
        <f t="shared" si="130"/>
        <v>37.946120213229037</v>
      </c>
      <c r="BX65" s="69">
        <f t="shared" si="131"/>
        <v>1.0739729237938502</v>
      </c>
      <c r="BZ65" t="str">
        <f t="shared" si="146"/>
        <v>71 Sales occupations</v>
      </c>
      <c r="CA65" s="18">
        <f t="shared" ref="CA65:CE70" si="164">CA28/CA$35*100</f>
        <v>10.156313438483823</v>
      </c>
      <c r="CB65" s="18">
        <f t="shared" si="164"/>
        <v>9.7662362799613351</v>
      </c>
      <c r="CC65" s="18">
        <f t="shared" si="164"/>
        <v>10.394043324189003</v>
      </c>
      <c r="CD65" s="18">
        <f t="shared" si="164"/>
        <v>9.4973371946347331</v>
      </c>
      <c r="CE65" s="18">
        <f t="shared" si="164"/>
        <v>4.7785096240306553</v>
      </c>
      <c r="CG65" s="68">
        <f t="shared" si="133"/>
        <v>-70.546569511052851</v>
      </c>
      <c r="CH65" s="69">
        <f t="shared" si="134"/>
        <v>22.414700618882254</v>
      </c>
      <c r="CI65" s="69">
        <f t="shared" si="135"/>
        <v>-48.131868892170587</v>
      </c>
      <c r="CK65" t="str">
        <f t="shared" si="147"/>
        <v>71 Sales occupations</v>
      </c>
      <c r="CL65" s="18">
        <f t="shared" ref="CL65:CP70" si="165">CL28/CL$35*100</f>
        <v>12.680384095348884</v>
      </c>
      <c r="CM65" s="18">
        <f t="shared" si="165"/>
        <v>10.678032996581123</v>
      </c>
      <c r="CN65" s="18">
        <f t="shared" si="165"/>
        <v>10.446111558589937</v>
      </c>
      <c r="CO65" s="18">
        <f t="shared" si="165"/>
        <v>8.3564500535888584</v>
      </c>
      <c r="CP65" s="18">
        <f t="shared" si="165"/>
        <v>7.5813051481656126</v>
      </c>
      <c r="CR65" s="68">
        <f t="shared" si="137"/>
        <v>-60.295863541740538</v>
      </c>
      <c r="CS65" s="69">
        <f t="shared" si="138"/>
        <v>17.024916689032146</v>
      </c>
      <c r="CT65" s="69">
        <f t="shared" si="139"/>
        <v>-43.270946852708391</v>
      </c>
    </row>
    <row r="66" spans="1:98" x14ac:dyDescent="0.2">
      <c r="A66" t="str">
        <f t="shared" si="103"/>
        <v>72 Customer service occupations</v>
      </c>
      <c r="B66" s="18">
        <f t="shared" si="157"/>
        <v>0.44027670120273515</v>
      </c>
      <c r="C66" s="18">
        <f t="shared" si="157"/>
        <v>0.39411968232766126</v>
      </c>
      <c r="D66" s="18">
        <f t="shared" si="157"/>
        <v>0.43277810690371132</v>
      </c>
      <c r="E66" s="18">
        <f t="shared" si="157"/>
        <v>0.59625508238910252</v>
      </c>
      <c r="F66" s="18">
        <f t="shared" si="157"/>
        <v>0.69420992576486373</v>
      </c>
      <c r="H66" s="68">
        <f t="shared" si="105"/>
        <v>212.33655680431852</v>
      </c>
      <c r="I66" s="69">
        <f t="shared" si="106"/>
        <v>101.71447281920678</v>
      </c>
      <c r="J66" s="69">
        <f t="shared" si="107"/>
        <v>314.05102962352527</v>
      </c>
      <c r="L66" t="str">
        <f t="shared" si="140"/>
        <v>72 Customer service occupations</v>
      </c>
      <c r="M66" s="18">
        <f t="shared" si="158"/>
        <v>0.69099923956340392</v>
      </c>
      <c r="N66" s="18">
        <f t="shared" si="158"/>
        <v>0.63876200492246926</v>
      </c>
      <c r="O66" s="18">
        <f t="shared" si="158"/>
        <v>0.67160782186747126</v>
      </c>
      <c r="P66" s="18">
        <f t="shared" si="158"/>
        <v>0.89629484916584989</v>
      </c>
      <c r="Q66" s="18">
        <f t="shared" si="158"/>
        <v>1.0248049520969373</v>
      </c>
      <c r="S66" s="68">
        <f t="shared" si="109"/>
        <v>195.37878432651561</v>
      </c>
      <c r="T66" s="69">
        <f t="shared" si="110"/>
        <v>99.135524815478732</v>
      </c>
      <c r="U66" s="69">
        <f t="shared" si="111"/>
        <v>294.51430914199432</v>
      </c>
      <c r="W66" t="str">
        <f t="shared" si="141"/>
        <v>72 Customer service occupations</v>
      </c>
      <c r="X66" s="18">
        <f t="shared" si="159"/>
        <v>1.3622858241414146</v>
      </c>
      <c r="Y66" s="18">
        <f t="shared" si="159"/>
        <v>1.3366358906604194</v>
      </c>
      <c r="Z66" s="18">
        <f t="shared" si="159"/>
        <v>1.4493404449399787</v>
      </c>
      <c r="AA66" s="18">
        <f t="shared" si="159"/>
        <v>1.8776458942492076</v>
      </c>
      <c r="AB66" s="18">
        <f t="shared" si="159"/>
        <v>2.1969052730022836</v>
      </c>
      <c r="AD66" s="68">
        <f t="shared" si="113"/>
        <v>89.940601110963414</v>
      </c>
      <c r="AE66" s="69">
        <f t="shared" si="114"/>
        <v>84.319792384131503</v>
      </c>
      <c r="AF66" s="69">
        <f t="shared" si="115"/>
        <v>174.26039349509489</v>
      </c>
      <c r="AH66" t="str">
        <f t="shared" si="142"/>
        <v>72 Customer service occupations</v>
      </c>
      <c r="AI66" s="18">
        <f t="shared" si="160"/>
        <v>1.3568789828297454</v>
      </c>
      <c r="AJ66" s="18">
        <f t="shared" si="160"/>
        <v>1.5601256652170459</v>
      </c>
      <c r="AK66" s="18">
        <f t="shared" si="160"/>
        <v>1.6894538109762154</v>
      </c>
      <c r="AL66" s="18">
        <f t="shared" si="160"/>
        <v>2.3745618492258336</v>
      </c>
      <c r="AM66" s="18">
        <f t="shared" si="160"/>
        <v>2.7717507657946023</v>
      </c>
      <c r="AO66" s="68">
        <f t="shared" si="117"/>
        <v>90.562067672083074</v>
      </c>
      <c r="AP66" s="69">
        <f t="shared" si="118"/>
        <v>89.289704218755077</v>
      </c>
      <c r="AQ66" s="69">
        <f t="shared" si="119"/>
        <v>179.85177189083819</v>
      </c>
      <c r="AS66" t="str">
        <f t="shared" si="143"/>
        <v>72 Customer service occupations</v>
      </c>
      <c r="AT66" s="18">
        <f t="shared" si="161"/>
        <v>1.8635180269289116</v>
      </c>
      <c r="AU66" s="18">
        <f t="shared" si="161"/>
        <v>1.7778516480688467</v>
      </c>
      <c r="AV66" s="18">
        <f t="shared" si="161"/>
        <v>1.8435492363972068</v>
      </c>
      <c r="AW66" s="18">
        <f t="shared" si="161"/>
        <v>2.3387610656107003</v>
      </c>
      <c r="AX66" s="18">
        <f t="shared" si="161"/>
        <v>2.4449029924701051</v>
      </c>
      <c r="AZ66" s="68">
        <f t="shared" si="121"/>
        <v>62.947055589399071</v>
      </c>
      <c r="BA66" s="69">
        <f t="shared" si="122"/>
        <v>73.169935900072659</v>
      </c>
      <c r="BB66" s="69">
        <f t="shared" si="123"/>
        <v>136.11699148947173</v>
      </c>
      <c r="BD66" t="str">
        <f t="shared" si="144"/>
        <v>72 Customer service occupations</v>
      </c>
      <c r="BE66" s="18">
        <f t="shared" si="162"/>
        <v>1.8727116768088616</v>
      </c>
      <c r="BF66" s="18">
        <f t="shared" si="162"/>
        <v>1.8793959442851167</v>
      </c>
      <c r="BG66" s="18">
        <f t="shared" si="162"/>
        <v>2.0821534795275385</v>
      </c>
      <c r="BH66" s="18">
        <f t="shared" si="162"/>
        <v>2.5478740240844409</v>
      </c>
      <c r="BI66" s="18">
        <f t="shared" si="162"/>
        <v>2.843513215303882</v>
      </c>
      <c r="BK66" s="68">
        <f t="shared" si="125"/>
        <v>43.678547451304887</v>
      </c>
      <c r="BL66" s="69">
        <f t="shared" si="126"/>
        <v>54.28034152292701</v>
      </c>
      <c r="BM66" s="69">
        <f t="shared" si="127"/>
        <v>97.958888974231897</v>
      </c>
      <c r="BO66" t="str">
        <f t="shared" si="145"/>
        <v>72 Customer service occupations</v>
      </c>
      <c r="BP66" s="18">
        <f t="shared" si="163"/>
        <v>2.0564404192263575</v>
      </c>
      <c r="BQ66" s="18">
        <f t="shared" si="163"/>
        <v>2.267628091081122</v>
      </c>
      <c r="BR66" s="18">
        <f t="shared" si="163"/>
        <v>2.2578597110575678</v>
      </c>
      <c r="BS66" s="18">
        <f t="shared" si="163"/>
        <v>2.9252933320154275</v>
      </c>
      <c r="BT66" s="18">
        <f t="shared" si="163"/>
        <v>3.3036863562772814</v>
      </c>
      <c r="BV66" s="68">
        <f t="shared" si="129"/>
        <v>3.6532072372253386</v>
      </c>
      <c r="BW66" s="69">
        <f t="shared" si="130"/>
        <v>53.02129356013581</v>
      </c>
      <c r="BX66" s="69">
        <f t="shared" si="131"/>
        <v>56.674500797361148</v>
      </c>
      <c r="BZ66" t="str">
        <f t="shared" si="146"/>
        <v>72 Customer service occupations</v>
      </c>
      <c r="CA66" s="18">
        <f t="shared" si="164"/>
        <v>1.4951454342493338</v>
      </c>
      <c r="CB66" s="18">
        <f t="shared" si="164"/>
        <v>1.4578629983121156</v>
      </c>
      <c r="CC66" s="18">
        <f t="shared" si="164"/>
        <v>1.5910382930292299</v>
      </c>
      <c r="CD66" s="18">
        <f t="shared" si="164"/>
        <v>1.7869520190497632</v>
      </c>
      <c r="CE66" s="18">
        <f t="shared" si="164"/>
        <v>2.0355570208427385</v>
      </c>
      <c r="CG66" s="68">
        <f t="shared" si="133"/>
        <v>-18.034596173031247</v>
      </c>
      <c r="CH66" s="69">
        <f t="shared" si="134"/>
        <v>28.467917311308344</v>
      </c>
      <c r="CI66" s="69">
        <f t="shared" si="135"/>
        <v>10.433321138277094</v>
      </c>
      <c r="CK66" t="str">
        <f t="shared" si="147"/>
        <v>72 Customer service occupations</v>
      </c>
      <c r="CL66" s="18">
        <f t="shared" si="165"/>
        <v>1.2963373915167318</v>
      </c>
      <c r="CM66" s="18">
        <f t="shared" si="165"/>
        <v>1.5618612009452568</v>
      </c>
      <c r="CN66" s="18">
        <f t="shared" si="165"/>
        <v>1.5487878252019351</v>
      </c>
      <c r="CO66" s="18">
        <f t="shared" si="165"/>
        <v>2.9006181542193858</v>
      </c>
      <c r="CP66" s="18">
        <f t="shared" si="165"/>
        <v>4.3139099837314472</v>
      </c>
      <c r="CR66" s="68">
        <f t="shared" si="137"/>
        <v>52.379165054132926</v>
      </c>
      <c r="CS66" s="69">
        <f t="shared" si="138"/>
        <v>48.042648166832656</v>
      </c>
      <c r="CT66" s="69">
        <f t="shared" si="139"/>
        <v>100.42181322096559</v>
      </c>
    </row>
    <row r="67" spans="1:98" x14ac:dyDescent="0.2">
      <c r="A67" t="str">
        <f t="shared" si="103"/>
        <v>81 Process, plant and machine operatives</v>
      </c>
      <c r="B67" s="18">
        <f t="shared" si="157"/>
        <v>0.30811220241330711</v>
      </c>
      <c r="C67" s="18">
        <f t="shared" si="157"/>
        <v>0.32220390080797384</v>
      </c>
      <c r="D67" s="18">
        <f t="shared" si="157"/>
        <v>0.25162706927911116</v>
      </c>
      <c r="E67" s="18">
        <f t="shared" si="157"/>
        <v>0.36484752937202258</v>
      </c>
      <c r="F67" s="18">
        <f t="shared" si="157"/>
        <v>0.56714629371773018</v>
      </c>
      <c r="H67" s="68">
        <f t="shared" si="105"/>
        <v>338.86911740963484</v>
      </c>
      <c r="I67" s="69">
        <f t="shared" si="106"/>
        <v>135.6405814223786</v>
      </c>
      <c r="J67" s="69">
        <f t="shared" si="107"/>
        <v>474.50969883201344</v>
      </c>
      <c r="L67" t="str">
        <f t="shared" si="140"/>
        <v>81 Process, plant and machine operatives</v>
      </c>
      <c r="M67" s="18">
        <f t="shared" si="158"/>
        <v>0.35111993406701458</v>
      </c>
      <c r="N67" s="18">
        <f t="shared" si="158"/>
        <v>0.33142431687695517</v>
      </c>
      <c r="O67" s="18">
        <f t="shared" si="158"/>
        <v>0.27441871042522636</v>
      </c>
      <c r="P67" s="18">
        <f t="shared" si="158"/>
        <v>0.40148001224895219</v>
      </c>
      <c r="Q67" s="18">
        <f t="shared" si="158"/>
        <v>0.49830274574874628</v>
      </c>
      <c r="S67" s="68">
        <f t="shared" si="109"/>
        <v>251.50652401789989</v>
      </c>
      <c r="T67" s="69">
        <f t="shared" si="110"/>
        <v>106.55819993180431</v>
      </c>
      <c r="U67" s="69">
        <f t="shared" si="111"/>
        <v>358.06472394970422</v>
      </c>
      <c r="W67" t="str">
        <f t="shared" si="141"/>
        <v>81 Process, plant and machine operatives</v>
      </c>
      <c r="X67" s="18">
        <f t="shared" si="159"/>
        <v>0.53951779032778313</v>
      </c>
      <c r="Y67" s="18">
        <f t="shared" si="159"/>
        <v>0.49285712464689041</v>
      </c>
      <c r="Z67" s="18">
        <f t="shared" si="159"/>
        <v>0.42186963384755682</v>
      </c>
      <c r="AA67" s="18">
        <f t="shared" si="159"/>
        <v>0.65646678934881686</v>
      </c>
      <c r="AB67" s="18">
        <f t="shared" si="159"/>
        <v>0.97300050395952786</v>
      </c>
      <c r="AD67" s="68">
        <f t="shared" si="113"/>
        <v>189.00921324464414</v>
      </c>
      <c r="AE67" s="69">
        <f t="shared" si="114"/>
        <v>106.35644484578366</v>
      </c>
      <c r="AF67" s="69">
        <f t="shared" si="115"/>
        <v>295.36565809042781</v>
      </c>
      <c r="AH67" t="str">
        <f t="shared" si="142"/>
        <v>81 Process, plant and machine operatives</v>
      </c>
      <c r="AI67" s="18">
        <f t="shared" si="160"/>
        <v>0.73211340930883373</v>
      </c>
      <c r="AJ67" s="18">
        <f t="shared" si="160"/>
        <v>0.75431241049741138</v>
      </c>
      <c r="AK67" s="18">
        <f t="shared" si="160"/>
        <v>0.65443878080504869</v>
      </c>
      <c r="AL67" s="18">
        <f t="shared" si="160"/>
        <v>1.057504656081703</v>
      </c>
      <c r="AM67" s="18">
        <f t="shared" si="160"/>
        <v>1.5811873493368311</v>
      </c>
      <c r="AO67" s="68">
        <f t="shared" si="117"/>
        <v>180.63569344484259</v>
      </c>
      <c r="AP67" s="69">
        <f t="shared" si="118"/>
        <v>96.440507661555827</v>
      </c>
      <c r="AQ67" s="69">
        <f t="shared" si="119"/>
        <v>277.0762011063984</v>
      </c>
      <c r="AS67" t="str">
        <f t="shared" si="143"/>
        <v>81 Process, plant and machine operatives</v>
      </c>
      <c r="AT67" s="18">
        <f t="shared" si="161"/>
        <v>1.8029535391148506</v>
      </c>
      <c r="AU67" s="18">
        <f t="shared" si="161"/>
        <v>1.6827064308621047</v>
      </c>
      <c r="AV67" s="18">
        <f t="shared" si="161"/>
        <v>1.4462121164254547</v>
      </c>
      <c r="AW67" s="18">
        <f t="shared" si="161"/>
        <v>2.0775048823854125</v>
      </c>
      <c r="AX67" s="18">
        <f t="shared" si="161"/>
        <v>2.5607308624302809</v>
      </c>
      <c r="AZ67" s="68">
        <f t="shared" si="121"/>
        <v>117.55625090491377</v>
      </c>
      <c r="BA67" s="69">
        <f t="shared" si="122"/>
        <v>82.710906931207987</v>
      </c>
      <c r="BB67" s="69">
        <f t="shared" si="123"/>
        <v>200.26715783612175</v>
      </c>
      <c r="BD67" t="str">
        <f t="shared" si="144"/>
        <v>81 Process, plant and machine operatives</v>
      </c>
      <c r="BE67" s="18">
        <f t="shared" si="162"/>
        <v>3.046199004810632</v>
      </c>
      <c r="BF67" s="18">
        <f t="shared" si="162"/>
        <v>2.9316607468335514</v>
      </c>
      <c r="BG67" s="18">
        <f t="shared" si="162"/>
        <v>2.6241674876780632</v>
      </c>
      <c r="BH67" s="18">
        <f t="shared" si="162"/>
        <v>3.5128300316800676</v>
      </c>
      <c r="BI67" s="18">
        <f t="shared" si="162"/>
        <v>4.0509941789616342</v>
      </c>
      <c r="BK67" s="68">
        <f t="shared" si="125"/>
        <v>62.412512717005185</v>
      </c>
      <c r="BL67" s="69">
        <f t="shared" si="126"/>
        <v>50.06436841807821</v>
      </c>
      <c r="BM67" s="69">
        <f t="shared" si="127"/>
        <v>112.4768811350834</v>
      </c>
      <c r="BO67" t="str">
        <f t="shared" si="145"/>
        <v>81 Process, plant and machine operatives</v>
      </c>
      <c r="BP67" s="18">
        <f t="shared" si="163"/>
        <v>3.6025486738287702</v>
      </c>
      <c r="BQ67" s="18">
        <f t="shared" si="163"/>
        <v>3.4387000044928806</v>
      </c>
      <c r="BR67" s="18">
        <f t="shared" si="163"/>
        <v>3.2840054565395569</v>
      </c>
      <c r="BS67" s="18">
        <f t="shared" si="163"/>
        <v>4.2958344532000456</v>
      </c>
      <c r="BT67" s="18">
        <f t="shared" si="163"/>
        <v>5.0158010890225908</v>
      </c>
      <c r="BV67" s="68">
        <f t="shared" si="129"/>
        <v>8.1975244605771938</v>
      </c>
      <c r="BW67" s="69">
        <f t="shared" si="130"/>
        <v>46.358220617808996</v>
      </c>
      <c r="BX67" s="69">
        <f t="shared" si="131"/>
        <v>54.555745078386188</v>
      </c>
      <c r="BZ67" t="str">
        <f t="shared" si="146"/>
        <v>81 Process, plant and machine operatives</v>
      </c>
      <c r="CA67" s="18">
        <f t="shared" si="164"/>
        <v>4.7612468131640506</v>
      </c>
      <c r="CB67" s="18">
        <f t="shared" si="164"/>
        <v>4.5508373826078516</v>
      </c>
      <c r="CC67" s="18">
        <f t="shared" si="164"/>
        <v>4.004322636521275</v>
      </c>
      <c r="CD67" s="18">
        <f t="shared" si="164"/>
        <v>4.7683513616658901</v>
      </c>
      <c r="CE67" s="18">
        <f t="shared" si="164"/>
        <v>2.5764354517256045</v>
      </c>
      <c r="CG67" s="68">
        <f t="shared" si="133"/>
        <v>-58.779035725899277</v>
      </c>
      <c r="CH67" s="69">
        <f t="shared" si="134"/>
        <v>27.022047172030529</v>
      </c>
      <c r="CI67" s="69">
        <f t="shared" si="135"/>
        <v>-31.756988553868748</v>
      </c>
      <c r="CK67" t="str">
        <f t="shared" si="147"/>
        <v>81 Process, plant and machine operatives</v>
      </c>
      <c r="CL67" s="18">
        <f t="shared" si="165"/>
        <v>5.9906707936065455</v>
      </c>
      <c r="CM67" s="18">
        <f t="shared" si="165"/>
        <v>5.4839562066526435</v>
      </c>
      <c r="CN67" s="18">
        <f t="shared" si="165"/>
        <v>5.1901873108842516</v>
      </c>
      <c r="CO67" s="18">
        <f t="shared" si="165"/>
        <v>3.8466190979314847</v>
      </c>
      <c r="CP67" s="18">
        <f t="shared" si="165"/>
        <v>3.007727984983803</v>
      </c>
      <c r="CR67" s="68">
        <f t="shared" si="137"/>
        <v>-68.296883101361374</v>
      </c>
      <c r="CS67" s="69">
        <f t="shared" si="138"/>
        <v>14.008461294794166</v>
      </c>
      <c r="CT67" s="69">
        <f t="shared" si="139"/>
        <v>-54.288421806567214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0.55289679335038777</v>
      </c>
      <c r="C68" s="18">
        <f t="shared" si="157"/>
        <v>0.53120228461838903</v>
      </c>
      <c r="D68" s="18">
        <f t="shared" si="157"/>
        <v>0.45720058545186776</v>
      </c>
      <c r="E68" s="18">
        <f t="shared" si="157"/>
        <v>0.61960469764798409</v>
      </c>
      <c r="F68" s="18">
        <f t="shared" si="157"/>
        <v>0.69362436546038264</v>
      </c>
      <c r="H68" s="68">
        <f t="shared" si="105"/>
        <v>195.40296152673199</v>
      </c>
      <c r="I68" s="69">
        <f t="shared" si="106"/>
        <v>125.16051756840172</v>
      </c>
      <c r="J68" s="69">
        <f t="shared" si="107"/>
        <v>320.56347909513374</v>
      </c>
      <c r="L68" t="str">
        <f t="shared" si="140"/>
        <v>82 Transport and mobile machine drivers and operatives</v>
      </c>
      <c r="M68" s="18">
        <f t="shared" si="158"/>
        <v>0.56845277278794482</v>
      </c>
      <c r="N68" s="18">
        <f t="shared" si="158"/>
        <v>0.58830863299495717</v>
      </c>
      <c r="O68" s="18">
        <f t="shared" si="158"/>
        <v>0.50628269964972661</v>
      </c>
      <c r="P68" s="18">
        <f t="shared" si="158"/>
        <v>0.60912225369605244</v>
      </c>
      <c r="Q68" s="18">
        <f t="shared" si="158"/>
        <v>0.66445841558042917</v>
      </c>
      <c r="S68" s="68">
        <f t="shared" si="109"/>
        <v>154.05546878833962</v>
      </c>
      <c r="T68" s="69">
        <f t="shared" si="110"/>
        <v>110.46248227516122</v>
      </c>
      <c r="U68" s="69">
        <f t="shared" si="111"/>
        <v>264.51795106350085</v>
      </c>
      <c r="W68" t="str">
        <f t="shared" si="141"/>
        <v>82 Transport and mobile machine drivers and operatives</v>
      </c>
      <c r="X68" s="18">
        <f t="shared" si="159"/>
        <v>0.76540956694405415</v>
      </c>
      <c r="Y68" s="18">
        <f t="shared" si="159"/>
        <v>0.83099018716220796</v>
      </c>
      <c r="Z68" s="18">
        <f t="shared" si="159"/>
        <v>0.73785282274610975</v>
      </c>
      <c r="AA68" s="18">
        <f t="shared" si="159"/>
        <v>0.86589190393241</v>
      </c>
      <c r="AB68" s="18">
        <f t="shared" si="159"/>
        <v>1.0245473508844183</v>
      </c>
      <c r="AD68" s="68">
        <f t="shared" si="113"/>
        <v>73.995966270643493</v>
      </c>
      <c r="AE68" s="69">
        <f t="shared" si="114"/>
        <v>96.309884846106002</v>
      </c>
      <c r="AF68" s="69">
        <f t="shared" si="115"/>
        <v>170.30585111674949</v>
      </c>
      <c r="AH68" t="str">
        <f t="shared" si="142"/>
        <v>82 Transport and mobile machine drivers and operatives</v>
      </c>
      <c r="AI68" s="18">
        <f t="shared" si="160"/>
        <v>1.129942005326301</v>
      </c>
      <c r="AJ68" s="18">
        <f t="shared" si="160"/>
        <v>1.4828272972473084</v>
      </c>
      <c r="AK68" s="18">
        <f t="shared" si="160"/>
        <v>1.355115047463803</v>
      </c>
      <c r="AL68" s="18">
        <f t="shared" si="160"/>
        <v>1.7393002485000746</v>
      </c>
      <c r="AM68" s="18">
        <f t="shared" si="160"/>
        <v>2.0348911156588776</v>
      </c>
      <c r="AO68" s="68">
        <f t="shared" si="117"/>
        <v>74.41892719192785</v>
      </c>
      <c r="AP68" s="69">
        <f t="shared" si="118"/>
        <v>98.729466619330026</v>
      </c>
      <c r="AQ68" s="69">
        <f t="shared" si="119"/>
        <v>173.14839381125785</v>
      </c>
      <c r="AS68" t="str">
        <f t="shared" si="143"/>
        <v>82 Transport and mobile machine drivers and operatives</v>
      </c>
      <c r="AT68" s="18">
        <f t="shared" si="161"/>
        <v>1.9888498004313995</v>
      </c>
      <c r="AU68" s="18">
        <f t="shared" si="161"/>
        <v>2.1167136443790855</v>
      </c>
      <c r="AV68" s="18">
        <f t="shared" si="161"/>
        <v>1.8037362771840162</v>
      </c>
      <c r="AW68" s="18">
        <f t="shared" si="161"/>
        <v>2.2250089664802863</v>
      </c>
      <c r="AX68" s="18">
        <f t="shared" si="161"/>
        <v>2.400763707346286</v>
      </c>
      <c r="AZ68" s="68">
        <f t="shared" si="121"/>
        <v>63.536991243215681</v>
      </c>
      <c r="BA68" s="69">
        <f t="shared" si="122"/>
        <v>96.371591388959061</v>
      </c>
      <c r="BB68" s="69">
        <f t="shared" si="123"/>
        <v>159.90858263217473</v>
      </c>
      <c r="BD68" t="str">
        <f t="shared" si="144"/>
        <v>82 Transport and mobile machine drivers and operatives</v>
      </c>
      <c r="BE68" s="18">
        <f t="shared" si="162"/>
        <v>3.3517919690309128</v>
      </c>
      <c r="BF68" s="18">
        <f t="shared" si="162"/>
        <v>3.2897115676611479</v>
      </c>
      <c r="BG68" s="18">
        <f t="shared" si="162"/>
        <v>2.9770777135253614</v>
      </c>
      <c r="BH68" s="18">
        <f t="shared" si="162"/>
        <v>3.4221634473427112</v>
      </c>
      <c r="BI68" s="18">
        <f t="shared" si="162"/>
        <v>3.8130831336349571</v>
      </c>
      <c r="BK68" s="68">
        <f t="shared" si="125"/>
        <v>34.752092901368528</v>
      </c>
      <c r="BL68" s="69">
        <f t="shared" si="126"/>
        <v>60.602524026508441</v>
      </c>
      <c r="BM68" s="69">
        <f t="shared" si="127"/>
        <v>95.354616927876961</v>
      </c>
      <c r="BO68" t="str">
        <f t="shared" si="145"/>
        <v>82 Transport and mobile machine drivers and operatives</v>
      </c>
      <c r="BP68" s="18">
        <f t="shared" si="163"/>
        <v>4.7356285784285346</v>
      </c>
      <c r="BQ68" s="18">
        <f t="shared" si="163"/>
        <v>4.906841688514338</v>
      </c>
      <c r="BR68" s="18">
        <f t="shared" si="163"/>
        <v>4.856780782924127</v>
      </c>
      <c r="BS68" s="18">
        <f t="shared" si="163"/>
        <v>5.5755821080487076</v>
      </c>
      <c r="BT68" s="18">
        <f t="shared" si="163"/>
        <v>6.8990013275829991</v>
      </c>
      <c r="BV68" s="68">
        <f t="shared" si="129"/>
        <v>0.6279478445553367</v>
      </c>
      <c r="BW68" s="69">
        <f t="shared" si="130"/>
        <v>59.443528856026774</v>
      </c>
      <c r="BX68" s="69">
        <f t="shared" si="131"/>
        <v>60.071476700582103</v>
      </c>
      <c r="BZ68" t="str">
        <f t="shared" si="146"/>
        <v>82 Transport and mobile machine drivers and operatives</v>
      </c>
      <c r="CA68" s="18">
        <f t="shared" si="164"/>
        <v>6.6268239097553527</v>
      </c>
      <c r="CB68" s="18">
        <f t="shared" si="164"/>
        <v>6.7620446430431356</v>
      </c>
      <c r="CC68" s="18">
        <f t="shared" si="164"/>
        <v>5.6513419498672928</v>
      </c>
      <c r="CD68" s="18">
        <f t="shared" si="164"/>
        <v>6.0332963994307525</v>
      </c>
      <c r="CE68" s="18">
        <f t="shared" si="164"/>
        <v>7.0149378324592355</v>
      </c>
      <c r="CG68" s="68">
        <f t="shared" si="133"/>
        <v>-20.475639926134779</v>
      </c>
      <c r="CH68" s="69">
        <f t="shared" si="134"/>
        <v>38.597199060727533</v>
      </c>
      <c r="CI68" s="69">
        <f t="shared" si="135"/>
        <v>18.121559134592758</v>
      </c>
      <c r="CK68" t="str">
        <f t="shared" si="147"/>
        <v>82 Transport and mobile machine drivers and operatives</v>
      </c>
      <c r="CL68" s="18">
        <f t="shared" si="165"/>
        <v>6.6521437376356216</v>
      </c>
      <c r="CM68" s="18">
        <f t="shared" si="165"/>
        <v>8.4435319054974229</v>
      </c>
      <c r="CN68" s="18">
        <f t="shared" si="165"/>
        <v>9.3403430447587663</v>
      </c>
      <c r="CO68" s="18">
        <f t="shared" si="165"/>
        <v>9.3983414201952797</v>
      </c>
      <c r="CP68" s="18">
        <f t="shared" si="165"/>
        <v>7.5303660627438749</v>
      </c>
      <c r="CR68" s="68">
        <f t="shared" si="137"/>
        <v>-55.893794311090183</v>
      </c>
      <c r="CS68" s="69">
        <f t="shared" si="138"/>
        <v>28.385602747566651</v>
      </c>
      <c r="CT68" s="69">
        <f t="shared" si="139"/>
        <v>-27.508191563523539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7.1528291475983549E-3</v>
      </c>
      <c r="C69" s="18">
        <f t="shared" si="157"/>
        <v>4.9009108369699444E-3</v>
      </c>
      <c r="D69" s="18">
        <f t="shared" si="157"/>
        <v>3.9554084311912959E-3</v>
      </c>
      <c r="E69" s="18">
        <f t="shared" si="157"/>
        <v>3.8089521221391235E-3</v>
      </c>
      <c r="F69" s="18">
        <f t="shared" si="157"/>
        <v>3.8721858321669176E-3</v>
      </c>
      <c r="H69" s="68">
        <f t="shared" si="105"/>
        <v>90.617223308835307</v>
      </c>
      <c r="I69" s="69">
        <f t="shared" si="106"/>
        <v>75.938100558217599</v>
      </c>
      <c r="J69" s="69">
        <f t="shared" si="107"/>
        <v>166.55532386705289</v>
      </c>
      <c r="L69" t="str">
        <f t="shared" si="140"/>
        <v>91 Elementary trades and related occupations</v>
      </c>
      <c r="M69" s="18">
        <f t="shared" si="158"/>
        <v>0.29078585645811705</v>
      </c>
      <c r="N69" s="18">
        <f t="shared" si="158"/>
        <v>0.27151127775496853</v>
      </c>
      <c r="O69" s="18">
        <f t="shared" si="158"/>
        <v>0.2092884830811346</v>
      </c>
      <c r="P69" s="18">
        <f t="shared" si="158"/>
        <v>0.23710381086922064</v>
      </c>
      <c r="Q69" s="18">
        <f t="shared" si="158"/>
        <v>0.25159638108829535</v>
      </c>
      <c r="S69" s="68">
        <f t="shared" si="109"/>
        <v>132.70884394629135</v>
      </c>
      <c r="T69" s="69">
        <f t="shared" si="110"/>
        <v>74.279349065682695</v>
      </c>
      <c r="U69" s="69">
        <f t="shared" si="111"/>
        <v>206.98819301197403</v>
      </c>
      <c r="W69" t="str">
        <f t="shared" si="141"/>
        <v>91 Elementary trades and related occupations</v>
      </c>
      <c r="X69" s="18">
        <f t="shared" si="159"/>
        <v>0.46807910374804546</v>
      </c>
      <c r="Y69" s="18">
        <f t="shared" si="159"/>
        <v>0.40164040163610154</v>
      </c>
      <c r="Z69" s="18">
        <f t="shared" si="159"/>
        <v>0.35887770907122435</v>
      </c>
      <c r="AA69" s="18">
        <f t="shared" si="159"/>
        <v>0.35665275521674428</v>
      </c>
      <c r="AB69" s="18">
        <f t="shared" si="159"/>
        <v>0.3522987605890473</v>
      </c>
      <c r="AD69" s="68">
        <f t="shared" si="113"/>
        <v>23.010311977749883</v>
      </c>
      <c r="AE69" s="69">
        <f t="shared" si="114"/>
        <v>64.112514519202918</v>
      </c>
      <c r="AF69" s="69">
        <f t="shared" si="115"/>
        <v>87.122826496952797</v>
      </c>
      <c r="AH69" t="str">
        <f t="shared" si="142"/>
        <v>91 Elementary trades and related occupations</v>
      </c>
      <c r="AI69" s="18">
        <f t="shared" si="160"/>
        <v>1.0198538652653346</v>
      </c>
      <c r="AJ69" s="18">
        <f t="shared" si="160"/>
        <v>1.042373443218318</v>
      </c>
      <c r="AK69" s="18">
        <f t="shared" si="160"/>
        <v>0.87476572523131602</v>
      </c>
      <c r="AL69" s="18">
        <f t="shared" si="160"/>
        <v>0.92523351743114302</v>
      </c>
      <c r="AM69" s="18">
        <f t="shared" si="160"/>
        <v>1.0212168005679148</v>
      </c>
      <c r="AO69" s="68">
        <f t="shared" si="117"/>
        <v>35.59847201675656</v>
      </c>
      <c r="AP69" s="69">
        <f t="shared" si="118"/>
        <v>64.677061549398246</v>
      </c>
      <c r="AQ69" s="69">
        <f t="shared" si="119"/>
        <v>100.27553356615479</v>
      </c>
      <c r="AS69" t="str">
        <f t="shared" si="143"/>
        <v>91 Elementary trades and related occupations</v>
      </c>
      <c r="AT69" s="18">
        <f t="shared" si="161"/>
        <v>1.1644280736920904</v>
      </c>
      <c r="AU69" s="18">
        <f t="shared" si="161"/>
        <v>1.0476538435055351</v>
      </c>
      <c r="AV69" s="18">
        <f t="shared" si="161"/>
        <v>0.98047949562092462</v>
      </c>
      <c r="AW69" s="18">
        <f t="shared" si="161"/>
        <v>0.97666081650161585</v>
      </c>
      <c r="AX69" s="18">
        <f t="shared" si="161"/>
        <v>0.96597467849513174</v>
      </c>
      <c r="AZ69" s="68">
        <f t="shared" si="121"/>
        <v>21.050573825501072</v>
      </c>
      <c r="BA69" s="69">
        <f t="shared" si="122"/>
        <v>54.026403846029517</v>
      </c>
      <c r="BB69" s="69">
        <f t="shared" si="123"/>
        <v>75.076977671530585</v>
      </c>
      <c r="BD69" t="str">
        <f t="shared" si="144"/>
        <v>91 Elementary trades and related occupations</v>
      </c>
      <c r="BE69" s="18">
        <f t="shared" si="162"/>
        <v>1.5118156420031532</v>
      </c>
      <c r="BF69" s="18">
        <f t="shared" si="162"/>
        <v>1.2678928858498679</v>
      </c>
      <c r="BG69" s="18">
        <f t="shared" si="162"/>
        <v>1.187243376013384</v>
      </c>
      <c r="BH69" s="18">
        <f t="shared" si="162"/>
        <v>1.1549619004643172</v>
      </c>
      <c r="BI69" s="18">
        <f t="shared" si="162"/>
        <v>1.2709711755674276</v>
      </c>
      <c r="BK69" s="68">
        <f t="shared" si="125"/>
        <v>12.627738254647902</v>
      </c>
      <c r="BL69" s="69">
        <f t="shared" si="126"/>
        <v>38.039737665903083</v>
      </c>
      <c r="BM69" s="69">
        <f t="shared" si="127"/>
        <v>50.667475920550984</v>
      </c>
      <c r="BO69" t="str">
        <f t="shared" si="145"/>
        <v>91 Elementary trades and related occupations</v>
      </c>
      <c r="BP69" s="18">
        <f t="shared" si="163"/>
        <v>2.3048978641718749</v>
      </c>
      <c r="BQ69" s="18">
        <f t="shared" si="163"/>
        <v>1.8330360771192291</v>
      </c>
      <c r="BR69" s="18">
        <f t="shared" si="163"/>
        <v>1.7819851885321727</v>
      </c>
      <c r="BS69" s="18">
        <f t="shared" si="163"/>
        <v>1.573950241980121</v>
      </c>
      <c r="BT69" s="18">
        <f t="shared" si="163"/>
        <v>1.6987501979728017</v>
      </c>
      <c r="BV69" s="68">
        <f t="shared" si="129"/>
        <v>-32.468511967670509</v>
      </c>
      <c r="BW69" s="69">
        <f t="shared" si="130"/>
        <v>32.081251816817122</v>
      </c>
      <c r="BX69" s="69">
        <f t="shared" si="131"/>
        <v>-0.38726015085338861</v>
      </c>
      <c r="BZ69" t="str">
        <f t="shared" si="146"/>
        <v>91 Elementary trades and related occupations</v>
      </c>
      <c r="CA69" s="18">
        <f t="shared" si="164"/>
        <v>4.2324256187039166</v>
      </c>
      <c r="CB69" s="18">
        <f t="shared" si="164"/>
        <v>3.7637627264818256</v>
      </c>
      <c r="CC69" s="18">
        <f t="shared" si="164"/>
        <v>3.2803960017168046</v>
      </c>
      <c r="CD69" s="18">
        <f t="shared" si="164"/>
        <v>2.8528622961256205</v>
      </c>
      <c r="CE69" s="18">
        <f t="shared" si="164"/>
        <v>3.1942069289939519</v>
      </c>
      <c r="CG69" s="68">
        <f t="shared" si="133"/>
        <v>-37.617221190540199</v>
      </c>
      <c r="CH69" s="69">
        <f t="shared" si="134"/>
        <v>25.865807485355212</v>
      </c>
      <c r="CI69" s="69">
        <f t="shared" si="135"/>
        <v>-11.751413705184985</v>
      </c>
      <c r="CK69" t="str">
        <f t="shared" si="147"/>
        <v>91 Elementary trades and related occupations</v>
      </c>
      <c r="CL69" s="18">
        <f t="shared" si="165"/>
        <v>5.9133279713046782</v>
      </c>
      <c r="CM69" s="18">
        <f t="shared" si="165"/>
        <v>5.8521703337740618</v>
      </c>
      <c r="CN69" s="18">
        <f t="shared" si="165"/>
        <v>5.683884358246118</v>
      </c>
      <c r="CO69" s="18">
        <f t="shared" si="165"/>
        <v>5.8956047095553901</v>
      </c>
      <c r="CP69" s="18">
        <f t="shared" si="165"/>
        <v>7.5615703796682725</v>
      </c>
      <c r="CR69" s="68">
        <f t="shared" si="137"/>
        <v>-27.21980710131804</v>
      </c>
      <c r="CS69" s="69">
        <f t="shared" si="138"/>
        <v>24.390175481274508</v>
      </c>
      <c r="CT69" s="69">
        <f t="shared" si="139"/>
        <v>-2.8296316200435339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0.54771578690074185</v>
      </c>
      <c r="C70" s="18">
        <f t="shared" si="157"/>
        <v>0.45023529492822867</v>
      </c>
      <c r="D70" s="18">
        <f t="shared" si="157"/>
        <v>0.40250593318806921</v>
      </c>
      <c r="E70" s="18">
        <f t="shared" si="157"/>
        <v>0.49753746761643286</v>
      </c>
      <c r="F70" s="18">
        <f t="shared" si="157"/>
        <v>0.49040213269751237</v>
      </c>
      <c r="H70" s="68">
        <f t="shared" si="105"/>
        <v>137.23422637920078</v>
      </c>
      <c r="I70" s="69">
        <f t="shared" si="106"/>
        <v>95.483825502863624</v>
      </c>
      <c r="J70" s="69">
        <f t="shared" si="107"/>
        <v>232.7180518820644</v>
      </c>
      <c r="L70" t="str">
        <f t="shared" ref="L70" si="166">A70</f>
        <v>92 Elementary administration and service occupations</v>
      </c>
      <c r="M70" s="18">
        <f t="shared" si="158"/>
        <v>1.9574091624829857</v>
      </c>
      <c r="N70" s="18">
        <f t="shared" si="158"/>
        <v>1.8467877383299789</v>
      </c>
      <c r="O70" s="18">
        <f t="shared" si="158"/>
        <v>1.7790697053119193</v>
      </c>
      <c r="P70" s="18">
        <f t="shared" si="158"/>
        <v>2.2587561201790107</v>
      </c>
      <c r="Q70" s="18">
        <f t="shared" si="158"/>
        <v>2.6997507615876435</v>
      </c>
      <c r="S70" s="68">
        <f t="shared" si="109"/>
        <v>193.75450581875879</v>
      </c>
      <c r="T70" s="69">
        <f t="shared" si="110"/>
        <v>110.35614966815722</v>
      </c>
      <c r="U70" s="69">
        <f t="shared" si="111"/>
        <v>304.11065548691607</v>
      </c>
      <c r="W70" t="str">
        <f t="shared" ref="W70" si="167">A70</f>
        <v>92 Elementary administration and service occupations</v>
      </c>
      <c r="X70" s="18">
        <f t="shared" si="159"/>
        <v>3.2543172115334604</v>
      </c>
      <c r="Y70" s="18">
        <f t="shared" si="159"/>
        <v>3.2539591069521223</v>
      </c>
      <c r="Z70" s="18">
        <f t="shared" si="159"/>
        <v>3.2695553530670405</v>
      </c>
      <c r="AA70" s="18">
        <f t="shared" si="159"/>
        <v>3.873083094513849</v>
      </c>
      <c r="AB70" s="18">
        <f t="shared" si="159"/>
        <v>4.4346313158178106</v>
      </c>
      <c r="AD70" s="68">
        <f t="shared" si="113"/>
        <v>69.959605259632468</v>
      </c>
      <c r="AE70" s="69">
        <f t="shared" si="114"/>
        <v>93.009423132038137</v>
      </c>
      <c r="AF70" s="69">
        <f t="shared" si="115"/>
        <v>162.96902839167058</v>
      </c>
      <c r="AH70" t="str">
        <f t="shared" ref="AH70" si="168">L70</f>
        <v>92 Elementary administration and service occupations</v>
      </c>
      <c r="AI70" s="18">
        <f t="shared" si="160"/>
        <v>5.3462123847568161</v>
      </c>
      <c r="AJ70" s="18">
        <f t="shared" si="160"/>
        <v>5.8782608963267755</v>
      </c>
      <c r="AK70" s="18">
        <f t="shared" si="160"/>
        <v>5.8814245120153599</v>
      </c>
      <c r="AL70" s="18">
        <f t="shared" si="160"/>
        <v>7.2863870078719151</v>
      </c>
      <c r="AM70" s="18">
        <f t="shared" si="160"/>
        <v>8.5589474584899961</v>
      </c>
      <c r="AO70" s="68">
        <f t="shared" si="117"/>
        <v>69.031029341778137</v>
      </c>
      <c r="AP70" s="69">
        <f t="shared" si="118"/>
        <v>86.875862117053686</v>
      </c>
      <c r="AQ70" s="69">
        <f t="shared" si="119"/>
        <v>155.90689145883184</v>
      </c>
      <c r="AS70" t="str">
        <f t="shared" ref="AS70" si="169">W70</f>
        <v>92 Elementary administration and service occupations</v>
      </c>
      <c r="AT70" s="18">
        <f t="shared" si="161"/>
        <v>4.815474076119612</v>
      </c>
      <c r="AU70" s="18">
        <f t="shared" si="161"/>
        <v>4.725403061842508</v>
      </c>
      <c r="AV70" s="18">
        <f t="shared" si="161"/>
        <v>5.012970961881086</v>
      </c>
      <c r="AW70" s="18">
        <f t="shared" si="161"/>
        <v>5.7449616743755358</v>
      </c>
      <c r="AX70" s="18">
        <f t="shared" si="161"/>
        <v>6.5938915508611888</v>
      </c>
      <c r="AZ70" s="68">
        <f t="shared" si="121"/>
        <v>61.61670092699697</v>
      </c>
      <c r="BA70" s="69">
        <f t="shared" si="122"/>
        <v>82.099616278419489</v>
      </c>
      <c r="BB70" s="69">
        <f t="shared" si="123"/>
        <v>143.71631720541643</v>
      </c>
      <c r="BD70" t="str">
        <f t="shared" ref="BD70" si="170">AH70</f>
        <v>92 Elementary administration and service occupations</v>
      </c>
      <c r="BE70" s="18">
        <f t="shared" si="162"/>
        <v>8.4018099065408087</v>
      </c>
      <c r="BF70" s="18">
        <f t="shared" si="162"/>
        <v>7.742230499030943</v>
      </c>
      <c r="BG70" s="18">
        <f t="shared" si="162"/>
        <v>7.3828821261013697</v>
      </c>
      <c r="BH70" s="18">
        <f t="shared" si="162"/>
        <v>7.5500869122714418</v>
      </c>
      <c r="BI70" s="18">
        <f t="shared" si="162"/>
        <v>7.2471807250250393</v>
      </c>
      <c r="BK70" s="68">
        <f t="shared" si="125"/>
        <v>3.2743746195695</v>
      </c>
      <c r="BL70" s="69">
        <f t="shared" si="126"/>
        <v>47.79612548218028</v>
      </c>
      <c r="BM70" s="69">
        <f t="shared" si="127"/>
        <v>51.070500101749772</v>
      </c>
      <c r="BO70" t="str">
        <f t="shared" ref="BO70" si="171">AS70</f>
        <v>92 Elementary administration and service occupations</v>
      </c>
      <c r="BP70" s="18">
        <f t="shared" si="163"/>
        <v>13.493798866208536</v>
      </c>
      <c r="BQ70" s="18">
        <f t="shared" si="163"/>
        <v>13.464104905322936</v>
      </c>
      <c r="BR70" s="18">
        <f t="shared" si="163"/>
        <v>12.849561675699992</v>
      </c>
      <c r="BS70" s="18">
        <f t="shared" si="163"/>
        <v>14.181013988633188</v>
      </c>
      <c r="BT70" s="18">
        <f t="shared" si="163"/>
        <v>15.071808077464787</v>
      </c>
      <c r="BV70" s="68">
        <f t="shared" si="129"/>
        <v>-16.908245187353931</v>
      </c>
      <c r="BW70" s="69">
        <f t="shared" si="130"/>
        <v>46.696899508071475</v>
      </c>
      <c r="BX70" s="69">
        <f t="shared" si="131"/>
        <v>29.788654320717544</v>
      </c>
      <c r="BZ70" t="str">
        <f t="shared" ref="BZ70" si="172">BD70</f>
        <v>92 Elementary administration and service occupations</v>
      </c>
      <c r="CA70" s="18">
        <f t="shared" si="164"/>
        <v>18.666600139248622</v>
      </c>
      <c r="CB70" s="18">
        <f t="shared" si="164"/>
        <v>18.41663408859721</v>
      </c>
      <c r="CC70" s="18">
        <f t="shared" si="164"/>
        <v>17.930535267419323</v>
      </c>
      <c r="CD70" s="18">
        <f t="shared" si="164"/>
        <v>20.239481119544266</v>
      </c>
      <c r="CE70" s="18">
        <f t="shared" si="164"/>
        <v>21.474261069190909</v>
      </c>
      <c r="CG70" s="68">
        <f t="shared" si="133"/>
        <v>-23.272169787461369</v>
      </c>
      <c r="CH70" s="69">
        <f t="shared" si="134"/>
        <v>33.308767845198759</v>
      </c>
      <c r="CI70" s="69">
        <f t="shared" si="135"/>
        <v>10.03659805773739</v>
      </c>
      <c r="CK70" t="str">
        <f t="shared" ref="CK70" si="173">BO70</f>
        <v>92 Elementary administration and service occupations</v>
      </c>
      <c r="CL70" s="18">
        <f t="shared" si="165"/>
        <v>24.852308147351028</v>
      </c>
      <c r="CM70" s="18">
        <f t="shared" si="165"/>
        <v>20.012643016642087</v>
      </c>
      <c r="CN70" s="18">
        <f t="shared" si="165"/>
        <v>17.70684272290319</v>
      </c>
      <c r="CO70" s="18">
        <f t="shared" si="165"/>
        <v>16.435262656036205</v>
      </c>
      <c r="CP70" s="18">
        <f t="shared" si="165"/>
        <v>20.400168948097498</v>
      </c>
      <c r="CR70" s="68">
        <f t="shared" si="137"/>
        <v>-36.971195265402592</v>
      </c>
      <c r="CS70" s="69">
        <f t="shared" si="138"/>
        <v>21.232674309683748</v>
      </c>
      <c r="CT70" s="69">
        <f t="shared" si="139"/>
        <v>-15.738520955718846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94.714046506417716</v>
      </c>
      <c r="I72" s="67">
        <f>IF(D35&gt;0,I35/D35*100,0)</f>
        <v>70.509468472627574</v>
      </c>
      <c r="J72" s="67">
        <f t="shared" ref="J72" si="175">IF(D35&gt;0,(J35/D35)*100,0)</f>
        <v>165.22351497904529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93.577032938291083</v>
      </c>
      <c r="T72" s="67">
        <f t="shared" ref="T72" si="177">IF(O35&gt;0,T35/O35*100,0)</f>
        <v>74.373074583794789</v>
      </c>
      <c r="U72" s="67">
        <f t="shared" ref="U72" si="178">IF(O35&gt;0,(U35/O35)*100,0)</f>
        <v>167.95010752208586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25.307448941629691</v>
      </c>
      <c r="AE72" s="67">
        <f t="shared" ref="AE72" si="180">IF(Z35&gt;0,AE35/Z35*100,0)</f>
        <v>64.731648649133206</v>
      </c>
      <c r="AF72" s="67">
        <f t="shared" ref="AF72" si="181">IF(Z35&gt;0,(AF35/Z35)*100,0)</f>
        <v>90.039097590762893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16.152511051553066</v>
      </c>
      <c r="AP72" s="67">
        <f t="shared" ref="AP72" si="183">IF(AK35&gt;0,AP35/AK35*100,0)</f>
        <v>60.279766338727448</v>
      </c>
      <c r="AQ72" s="67">
        <f t="shared" ref="AQ72" si="184">IF(AK35&gt;0,(AQ35/AK35)*100,0)</f>
        <v>76.432277390280518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22.86823682992528</v>
      </c>
      <c r="BA72" s="67">
        <f t="shared" ref="BA72" si="186">IF(AV35&gt;0,BA35/AV35*100,0)</f>
        <v>61.119685863320719</v>
      </c>
      <c r="BB72" s="67">
        <f t="shared" ref="BB72" si="187">IF(AV35&gt;0,(BB35/AV35)*100,0)</f>
        <v>83.987922693246006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5.208157957242384</v>
      </c>
      <c r="BL72" s="67">
        <f t="shared" ref="BL72" si="189">IF(BG35&gt;0,BL35/BG35*100,0)</f>
        <v>44.283924502704338</v>
      </c>
      <c r="BM72" s="67">
        <f t="shared" ref="BM72" si="190">IF(BG35&gt;0,(BM35/BG35)*100,0)</f>
        <v>49.492082459946715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-29.159618891137541</v>
      </c>
      <c r="BW72" s="67">
        <f t="shared" ref="BW72" si="192">IF(BR35&gt;0,BW35/BR35*100,0)</f>
        <v>40.077274561827643</v>
      </c>
      <c r="BX72" s="67">
        <f t="shared" ref="BX72" si="193">IF(BR35&gt;0,(BX35/BR35)*100,0)</f>
        <v>10.917655670690102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-35.933950826727049</v>
      </c>
      <c r="CH72" s="67">
        <f t="shared" ref="CH72" si="195">IF(CC35&gt;0,CH35/CC35*100,0)</f>
        <v>29.487060443861473</v>
      </c>
      <c r="CI72" s="67">
        <f t="shared" ref="CI72" si="196">IF(CC35&gt;0,(CI35/CC35)*100,0)</f>
        <v>-6.4468903828655719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-45.292554425037096</v>
      </c>
      <c r="CS72" s="67">
        <f t="shared" ref="CS72" si="198">IF(CN35&gt;0,CS35/CN35*100,0)</f>
        <v>23.747415637715353</v>
      </c>
      <c r="CT72" s="67">
        <f t="shared" ref="CT72" si="199">IF(CN35&gt;0,(CT35/CN35)*100,0)</f>
        <v>-21.54513878732174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Swindon and Wiltshire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Swindon and Wiltshire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Swindon and Wiltshire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Swindon and Wiltshire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Swindon and Wiltshire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Swindon and Wiltshire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Swindon and Wiltshire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Swindon and Wiltshire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Swindon and Wiltshire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9.1556567486526408</v>
      </c>
      <c r="C82" s="18">
        <f t="shared" si="210"/>
        <v>2.4859734763726493</v>
      </c>
      <c r="D82" s="18">
        <f t="shared" si="210"/>
        <v>4.6863495691400692</v>
      </c>
      <c r="E82" s="18">
        <f t="shared" si="210"/>
        <v>4.4150258496075567</v>
      </c>
      <c r="F82" s="18">
        <f t="shared" ref="F82:F107" si="211">IF(AND(F$6-C$6 &lt;&gt; 0,C8&lt;&gt;0,F8&lt;&gt;0),(EXP(LN(F8/C8)/(F$6-C$6))-1)*100,0)</f>
        <v>4.3780176992846087</v>
      </c>
      <c r="H82" s="18">
        <f t="shared" ref="H82:H107" si="212">IF($F$6-$D$6 &lt;&gt; 0,(EXP(LN(1+(H45/100))/($F$6-$D$6))-1)*100,0)</f>
        <v>4.5053888647903495</v>
      </c>
      <c r="I82" s="18">
        <f t="shared" ref="I82:I107" si="213">IF(D8&gt;0,((1+(I8/D8))^(1/($F$6-$D$6))-1)*100,0)</f>
        <v>3.7318231002271718</v>
      </c>
      <c r="J82" s="18">
        <f t="shared" ref="J82:J107" si="214">IF($F$6-$D$6 &lt;&gt; 0,(EXP(LN(1+(J45/100))/($F$6-$D$6))-1)*100,0)</f>
        <v>6.7644272213870149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8.502460257755228</v>
      </c>
      <c r="N82" s="18">
        <f t="shared" si="215"/>
        <v>1.5051931277452191</v>
      </c>
      <c r="O82" s="18">
        <f t="shared" si="215"/>
        <v>3.5402028586961842</v>
      </c>
      <c r="P82" s="18">
        <f t="shared" si="215"/>
        <v>4.1464136396137441</v>
      </c>
      <c r="Q82" s="18">
        <f t="shared" ref="Q82:Q107" si="216">IF(AND(Q$6-N$6 &lt;&gt; 0,N8&lt;&gt;0,Q8&lt;&gt;0),(EXP(LN(Q8/N8)/(Q$6-N$6))-1)*100,0)</f>
        <v>3.7898255571593431</v>
      </c>
      <c r="S82" s="18">
        <f t="shared" ref="S82:S107" si="217">IF($F$6-$D$6 &lt;&gt; 0,(EXP(LN(1+(S45/100))/($F$6-$D$6))-1)*100,0)</f>
        <v>3.943950039344335</v>
      </c>
      <c r="T82" s="18">
        <f t="shared" ref="T82:T107" si="218">IF(O8&gt;0,((1+(T8/O8))^(1/($F$6-$D$6))-1)*100,0)</f>
        <v>3.6585291536006981</v>
      </c>
      <c r="U82" s="18">
        <f t="shared" ref="U82:U107" si="219">IF($F$6-$D$6 &lt;&gt; 0,(EXP(LN(1+(U45/100))/($F$6-$D$6))-1)*100,0)</f>
        <v>6.3010079319333778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3.6181784615985313</v>
      </c>
      <c r="Y82" s="18">
        <f t="shared" si="220"/>
        <v>2.6563545534996846</v>
      </c>
      <c r="Z82" s="18">
        <f t="shared" si="220"/>
        <v>-6.6865124704973411E-2</v>
      </c>
      <c r="AA82" s="18">
        <f t="shared" si="220"/>
        <v>1.0284440472875245</v>
      </c>
      <c r="AB82" s="18">
        <f t="shared" ref="AB82:AB107" si="221">IF(AND(AB$6-Y$6 &lt;&gt; 0,Y8&lt;&gt;0,AB8&lt;&gt;0),(EXP(LN(AB8/Y8)/(AB$6-Y$6))-1)*100,0)</f>
        <v>0.78551687504770928</v>
      </c>
      <c r="AD82" s="18">
        <f t="shared" ref="AD82:AD107" si="222">IF($F$6-$D$6 &lt;&gt; 0,(EXP(LN(1+(AD45/100))/($F$6-$D$6))-1)*100,0)</f>
        <v>0.66201355217561098</v>
      </c>
      <c r="AE82" s="18">
        <f t="shared" ref="AE82:AE107" si="223">IF(Z8&gt;0,((1+(AE8/Z8))^(1/($F$6-$D$6))-1)*100,0)</f>
        <v>3.2404550196633242</v>
      </c>
      <c r="AF82" s="18">
        <f t="shared" ref="AF82:AF107" si="224">IF($F$6-$D$6 &lt;&gt; 0,(EXP(LN(1+(AF45/100))/($F$6-$D$6))-1)*100,0)</f>
        <v>3.6714466238989107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1.6200993203016045</v>
      </c>
      <c r="AJ82" s="18">
        <f t="shared" si="225"/>
        <v>10.24888152417156</v>
      </c>
      <c r="AK82" s="18">
        <f t="shared" si="225"/>
        <v>-1.3152671494448431</v>
      </c>
      <c r="AL82" s="18">
        <f t="shared" si="225"/>
        <v>0.48128119447268247</v>
      </c>
      <c r="AM82" s="18">
        <f t="shared" ref="AM82:AM107" si="226">IF(AND(AM$6-AJ$6 &lt;&gt; 0,AJ8&lt;&gt;0,AM8&lt;&gt;0),(EXP(LN(AM8/AJ8)/(AM$6-AJ$6))-1)*100,0)</f>
        <v>0.49737776138965017</v>
      </c>
      <c r="AO82" s="18">
        <f t="shared" ref="AO82:AO107" si="227">IF($F$6-$D$6 &lt;&gt; 0,(EXP(LN(1+(AO45/100))/($F$6-$D$6))-1)*100,0)</f>
        <v>-0.12117316246528231</v>
      </c>
      <c r="AP82" s="18">
        <f t="shared" ref="AP82:AP107" si="228">IF(AK8&gt;0,((1+(AP8/AK8))^(1/($F$6-$D$6))-1)*100,0)</f>
        <v>2.833917575038325</v>
      </c>
      <c r="AQ82" s="18">
        <f t="shared" ref="AQ82:AQ107" si="229">IF($F$6-$D$6 &lt;&gt; 0,(EXP(LN(1+(AQ45/100))/($F$6-$D$6))-1)*100,0)</f>
        <v>2.7522159254018241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1.9065507415237049</v>
      </c>
      <c r="AU82" s="18">
        <f t="shared" si="230"/>
        <v>8.4268762496220617</v>
      </c>
      <c r="AV82" s="18">
        <f t="shared" si="230"/>
        <v>-1.3076104328579863</v>
      </c>
      <c r="AW82" s="18">
        <f t="shared" si="230"/>
        <v>0.60014223864583993</v>
      </c>
      <c r="AX82" s="18">
        <f t="shared" ref="AX82:AX107" si="231">IF(AND(AX$6-AU$6 &lt;&gt; 0,AU8&lt;&gt;0,AX8&lt;&gt;0),(EXP(LN(AX8/AU8)/(AX$6-AU$6))-1)*100,0)</f>
        <v>0.46940400116428638</v>
      </c>
      <c r="AZ82" s="18">
        <f t="shared" ref="AZ82:AZ107" si="232">IF($F$6-$D$6 &lt;&gt; 0,(EXP(LN(1+(AZ45/100))/($F$6-$D$6))-1)*100,0)</f>
        <v>-3.9837998502600946E-2</v>
      </c>
      <c r="BA82" s="18">
        <f t="shared" ref="BA82:BA107" si="233">IF(AV8&gt;0,((1+(BA8/AV8))^(1/($F$6-$D$6))-1)*100,0)</f>
        <v>2.8739169746428983</v>
      </c>
      <c r="BB82" s="18">
        <f t="shared" ref="BB82:BB107" si="234">IF($F$6-$D$6 &lt;&gt; 0,(EXP(LN(1+(BB45/100))/($F$6-$D$6))-1)*100,0)</f>
        <v>2.8471497228484965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4.3193736476641043</v>
      </c>
      <c r="BF82" s="18">
        <f t="shared" si="235"/>
        <v>1.2311312047945222</v>
      </c>
      <c r="BG82" s="18">
        <f t="shared" si="235"/>
        <v>-3.1817713719608842</v>
      </c>
      <c r="BH82" s="18">
        <f t="shared" si="235"/>
        <v>0.16088271106260432</v>
      </c>
      <c r="BI82" s="18">
        <f t="shared" ref="BI82:BI107" si="236">IF(AND(BI$6-BF$6 &lt;&gt; 0,BF8&lt;&gt;0,BI8&lt;&gt;0),(EXP(LN(BI8/BF8)/(BI$6-BF$6))-1)*100,0)</f>
        <v>-0.83005460333808179</v>
      </c>
      <c r="BK82" s="18">
        <f t="shared" ref="BK82:BK107" si="237">IF($F$6-$D$6 &lt;&gt; 0,(EXP(LN(1+(BK45/100))/($F$6-$D$6))-1)*100,0)</f>
        <v>-0.96596524173995224</v>
      </c>
      <c r="BL82" s="18">
        <f t="shared" ref="BL82:BL107" si="238">IF(BG8&gt;0,((1+(BL8/BG8))^(1/($F$6-$D$6))-1)*100,0)</f>
        <v>2.0806035543449175</v>
      </c>
      <c r="BM82" s="18">
        <f t="shared" ref="BM82:BM107" si="239">IF($F$6-$D$6 &lt;&gt; 0,(EXP(LN(1+(BM45/100))/($F$6-$D$6))-1)*100,0)</f>
        <v>1.3699299223387307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0.91455130432620546</v>
      </c>
      <c r="BQ82" s="18">
        <f t="shared" si="240"/>
        <v>5.6490181727389066</v>
      </c>
      <c r="BR82" s="18">
        <f t="shared" si="240"/>
        <v>-5.8199038628647841</v>
      </c>
      <c r="BS82" s="18">
        <f t="shared" si="240"/>
        <v>-3.246099286995574</v>
      </c>
      <c r="BT82" s="18">
        <f t="shared" ref="BT82:BT107" si="241">IF(AND(BT$6-BQ$6 &lt;&gt; 0,BQ8&lt;&gt;0,BT8&lt;&gt;0),(EXP(LN(BT8/BQ8)/(BT$6-BQ$6))-1)*100,0)</f>
        <v>-3.5290353113725081</v>
      </c>
      <c r="BV82" s="18">
        <f t="shared" ref="BV82:BV107" si="242">IF($F$6-$D$6 &lt;&gt; 0,(EXP(LN(1+(BV45/100))/($F$6-$D$6))-1)*100,0)</f>
        <v>-4.1117560754269533</v>
      </c>
      <c r="BW82" s="18">
        <f t="shared" ref="BW82:BW107" si="243">IF(BR8&gt;0,((1+(BW8/BR8))^(1/($F$6-$D$6))-1)*100,0)</f>
        <v>1.9240267050768756</v>
      </c>
      <c r="BX82" s="18">
        <f t="shared" ref="BX82:BX107" si="244">IF($F$6-$D$6 &lt;&gt; 0,(EXP(LN(1+(BX45/100))/($F$6-$D$6))-1)*100,0)</f>
        <v>-0.97282042870207031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8.4192140043579897</v>
      </c>
      <c r="CB82" s="18">
        <f t="shared" si="245"/>
        <v>-0.9868986129485835</v>
      </c>
      <c r="CC82" s="18">
        <f t="shared" si="245"/>
        <v>-3.0558408344851351</v>
      </c>
      <c r="CD82" s="18">
        <f t="shared" si="245"/>
        <v>-1.3545658379639947</v>
      </c>
      <c r="CE82" s="18">
        <f t="shared" ref="CE82:CE107" si="246">IF(AND(CE$6-CB$6 &lt;&gt; 0,CB8&lt;&gt;0,CE8&lt;&gt;0),(EXP(LN(CE8/CB8)/(CE$6-CB$6))-1)*100,0)</f>
        <v>-1.8665822735822291</v>
      </c>
      <c r="CG82" s="18">
        <f t="shared" ref="CG82:CG107" si="247">IF($F$6-$D$6 &lt;&gt; 0,(EXP(LN(1+(CG45/100))/($F$6-$D$6))-1)*100,0)</f>
        <v>-1.9249491927828433</v>
      </c>
      <c r="CH82" s="18">
        <f t="shared" ref="CH82:CH107" si="248">IF(CC8&gt;0,((1+(CH8/CC8))^(1/($F$6-$D$6))-1)*100,0)</f>
        <v>1.8930171723736011</v>
      </c>
      <c r="CI82" s="18">
        <f t="shared" ref="CI82:CI107" si="249">IF($F$6-$D$6 &lt;&gt; 0,(EXP(LN(1+(CI45/100))/($F$6-$D$6))-1)*100,0)</f>
        <v>0.46425686162849811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7.8971251996963865</v>
      </c>
      <c r="CM82" s="18">
        <f t="shared" si="250"/>
        <v>28.059406977098966</v>
      </c>
      <c r="CN82" s="18">
        <f t="shared" si="250"/>
        <v>-5.5001686214408707</v>
      </c>
      <c r="CO82" s="18">
        <f t="shared" si="250"/>
        <v>-1.7503659884980816</v>
      </c>
      <c r="CP82" s="18">
        <f t="shared" ref="CP82:CP107" si="251">IF(AND(CP$6-CM$6 &lt;&gt; 0,CM8&lt;&gt;0,CP8&lt;&gt;0),(EXP(LN(CP8/CM8)/(CP$6-CM$6))-1)*100,0)</f>
        <v>-1.3170203488746979</v>
      </c>
      <c r="CR82" s="18">
        <f t="shared" ref="CR82:CR107" si="252">IF($F$6-$D$6 &lt;&gt; 0,(EXP(LN(1+(CR45/100))/($F$6-$D$6))-1)*100,0)</f>
        <v>-3.0165478885889718</v>
      </c>
      <c r="CS82" s="18">
        <f t="shared" ref="CS82:CS107" si="253">IF(CN8&gt;0,((1+(CS8/CN8))^(1/($F$6-$D$6))-1)*100,0)</f>
        <v>1.5654563334098315</v>
      </c>
      <c r="CT82" s="18">
        <f t="shared" ref="CT82:CT107" si="254">IF($F$6-$D$6 &lt;&gt; 0,(EXP(LN(1+(CT45/100))/($F$6-$D$6))-1)*100,0)</f>
        <v>-0.74411435158702188</v>
      </c>
    </row>
    <row r="83" spans="1:98" x14ac:dyDescent="0.2">
      <c r="A83" t="str">
        <f t="shared" si="209"/>
        <v>12 Other managers and proprietors</v>
      </c>
      <c r="B83" s="18">
        <f t="shared" si="210"/>
        <v>7.7957966601215345</v>
      </c>
      <c r="C83" s="18">
        <f t="shared" si="210"/>
        <v>-9.7081368301254685</v>
      </c>
      <c r="D83" s="18">
        <f t="shared" si="210"/>
        <v>11.270203150194803</v>
      </c>
      <c r="E83" s="18">
        <f t="shared" si="210"/>
        <v>5.0388749047458159</v>
      </c>
      <c r="F83" s="18">
        <f t="shared" si="211"/>
        <v>5.9412827255215239</v>
      </c>
      <c r="H83" s="18">
        <f t="shared" si="212"/>
        <v>7.076212561784323</v>
      </c>
      <c r="I83" s="18">
        <f t="shared" si="213"/>
        <v>5.3445720291378063</v>
      </c>
      <c r="J83" s="18">
        <f t="shared" si="214"/>
        <v>9.6317033506625691</v>
      </c>
      <c r="L83" t="str">
        <f t="shared" ref="L83:L106" si="255">A83</f>
        <v>12 Other managers and proprietors</v>
      </c>
      <c r="M83" s="18">
        <f t="shared" si="215"/>
        <v>7.4463001220462566</v>
      </c>
      <c r="N83" s="18">
        <f t="shared" si="215"/>
        <v>-0.35723851210072155</v>
      </c>
      <c r="O83" s="18">
        <f t="shared" si="215"/>
        <v>10.140884837339904</v>
      </c>
      <c r="P83" s="18">
        <f t="shared" si="215"/>
        <v>5.1977707598880984</v>
      </c>
      <c r="Q83" s="18">
        <f t="shared" si="216"/>
        <v>6.3569490158727149</v>
      </c>
      <c r="S83" s="18">
        <f t="shared" si="217"/>
        <v>6.8203208872524623</v>
      </c>
      <c r="T83" s="18">
        <f t="shared" si="218"/>
        <v>5.1531818086874237</v>
      </c>
      <c r="U83" s="18">
        <f t="shared" si="219"/>
        <v>9.3372355206930102</v>
      </c>
      <c r="W83" t="str">
        <f t="shared" ref="W83:W106" si="256">A83</f>
        <v>12 Other managers and proprietors</v>
      </c>
      <c r="X83" s="18">
        <f t="shared" si="220"/>
        <v>1.9902214173941335</v>
      </c>
      <c r="Y83" s="18">
        <f t="shared" si="220"/>
        <v>1.877139508804837</v>
      </c>
      <c r="Z83" s="18">
        <f t="shared" si="220"/>
        <v>6.5799707348009218</v>
      </c>
      <c r="AA83" s="18">
        <f t="shared" si="220"/>
        <v>1.7351495676866779</v>
      </c>
      <c r="AB83" s="18">
        <f t="shared" si="221"/>
        <v>3.2340136810548259</v>
      </c>
      <c r="AD83" s="18">
        <f t="shared" si="222"/>
        <v>3.32511186808504</v>
      </c>
      <c r="AE83" s="18">
        <f t="shared" si="223"/>
        <v>4.6363913270970336</v>
      </c>
      <c r="AF83" s="18">
        <f t="shared" si="224"/>
        <v>6.596183585740989</v>
      </c>
      <c r="AH83" t="str">
        <f t="shared" ref="AH83:AH106" si="257">L83</f>
        <v>12 Other managers and proprietors</v>
      </c>
      <c r="AI83" s="18">
        <f t="shared" si="225"/>
        <v>1.0453047829803053</v>
      </c>
      <c r="AJ83" s="18">
        <f t="shared" si="225"/>
        <v>8.5106466691322602</v>
      </c>
      <c r="AK83" s="18">
        <f t="shared" si="225"/>
        <v>4.5742848571609596</v>
      </c>
      <c r="AL83" s="18">
        <f t="shared" si="225"/>
        <v>1.9448536501630365</v>
      </c>
      <c r="AM83" s="18">
        <f t="shared" si="226"/>
        <v>3.1610184363818572</v>
      </c>
      <c r="AO83" s="18">
        <f t="shared" si="227"/>
        <v>2.8139013111864397</v>
      </c>
      <c r="AP83" s="18">
        <f t="shared" si="228"/>
        <v>4.2274503436826372</v>
      </c>
      <c r="AQ83" s="18">
        <f t="shared" si="229"/>
        <v>5.9427348233769717</v>
      </c>
      <c r="AS83" t="str">
        <f t="shared" ref="AS83:AS106" si="258">W83</f>
        <v>12 Other managers and proprietors</v>
      </c>
      <c r="AT83" s="18">
        <f t="shared" si="230"/>
        <v>1.210495833529146</v>
      </c>
      <c r="AU83" s="18">
        <f t="shared" si="230"/>
        <v>4.3319878996697092</v>
      </c>
      <c r="AV83" s="18">
        <f t="shared" si="230"/>
        <v>5.7086793498802413</v>
      </c>
      <c r="AW83" s="18">
        <f t="shared" si="230"/>
        <v>0.72320293914083233</v>
      </c>
      <c r="AX83" s="18">
        <f t="shared" si="231"/>
        <v>2.4805917867503524</v>
      </c>
      <c r="AZ83" s="18">
        <f t="shared" si="232"/>
        <v>2.358340007309323</v>
      </c>
      <c r="BA83" s="18">
        <f t="shared" si="233"/>
        <v>4.1169625211546101</v>
      </c>
      <c r="BB83" s="18">
        <f t="shared" si="234"/>
        <v>5.5554051876055999</v>
      </c>
      <c r="BD83" t="str">
        <f t="shared" ref="BD83:BD106" si="259">AH83</f>
        <v>12 Other managers and proprietors</v>
      </c>
      <c r="BE83" s="18">
        <f t="shared" si="235"/>
        <v>-0.34136186768636279</v>
      </c>
      <c r="BF83" s="18">
        <f t="shared" si="235"/>
        <v>3.2707503637920077</v>
      </c>
      <c r="BG83" s="18">
        <f t="shared" si="235"/>
        <v>2.3196087875529736</v>
      </c>
      <c r="BH83" s="18">
        <f t="shared" si="235"/>
        <v>0.62593492544358309</v>
      </c>
      <c r="BI83" s="18">
        <f t="shared" si="236"/>
        <v>1.3163267072755058</v>
      </c>
      <c r="BK83" s="18">
        <f t="shared" si="237"/>
        <v>1.187354738324764</v>
      </c>
      <c r="BL83" s="18">
        <f t="shared" si="238"/>
        <v>2.6893592102921193</v>
      </c>
      <c r="BM83" s="18">
        <f t="shared" si="239"/>
        <v>3.5300133939830891</v>
      </c>
      <c r="BO83" t="str">
        <f t="shared" ref="BO83:BO106" si="260">AS83</f>
        <v>12 Other managers and proprietors</v>
      </c>
      <c r="BP83" s="18">
        <f t="shared" si="240"/>
        <v>0.16812698421555528</v>
      </c>
      <c r="BQ83" s="18">
        <f t="shared" si="240"/>
        <v>1.9102747336786408</v>
      </c>
      <c r="BR83" s="18">
        <f t="shared" si="240"/>
        <v>1.3443441218645935</v>
      </c>
      <c r="BS83" s="18">
        <f t="shared" si="240"/>
        <v>-1.9370115330985094</v>
      </c>
      <c r="BT83" s="18">
        <f t="shared" si="241"/>
        <v>-0.68458200569311289</v>
      </c>
      <c r="BV83" s="18">
        <f t="shared" si="242"/>
        <v>-0.85520443345448172</v>
      </c>
      <c r="BW83" s="18">
        <f t="shared" si="243"/>
        <v>2.9717665817468264</v>
      </c>
      <c r="BX83" s="18">
        <f t="shared" si="244"/>
        <v>2.4164712098110552</v>
      </c>
      <c r="BZ83" t="str">
        <f t="shared" ref="BZ83:BZ106" si="261">BD83</f>
        <v>12 Other managers and proprietors</v>
      </c>
      <c r="CA83" s="18">
        <f t="shared" si="245"/>
        <v>6.4654926974795801</v>
      </c>
      <c r="CB83" s="18">
        <f t="shared" si="245"/>
        <v>-4.7496469585237904</v>
      </c>
      <c r="CC83" s="18">
        <f t="shared" si="245"/>
        <v>1.4513570383978713</v>
      </c>
      <c r="CD83" s="18">
        <f t="shared" si="245"/>
        <v>-1.4764703985393646</v>
      </c>
      <c r="CE83" s="18">
        <f t="shared" si="246"/>
        <v>-0.78045757626848955</v>
      </c>
      <c r="CG83" s="18">
        <f t="shared" si="247"/>
        <v>-0.51003878412770876</v>
      </c>
      <c r="CH83" s="18">
        <f t="shared" si="248"/>
        <v>2.4683087981770768</v>
      </c>
      <c r="CI83" s="18">
        <f t="shared" si="249"/>
        <v>2.1097869308166706</v>
      </c>
      <c r="CK83" t="str">
        <f t="shared" ref="CK83:CK106" si="262">BO83</f>
        <v>12 Other managers and proprietors</v>
      </c>
      <c r="CL83" s="18">
        <f t="shared" si="250"/>
        <v>-0.70021782568030488</v>
      </c>
      <c r="CM83" s="18">
        <f t="shared" si="250"/>
        <v>31.338419761436032</v>
      </c>
      <c r="CN83" s="18">
        <f t="shared" si="250"/>
        <v>-0.29156066620792398</v>
      </c>
      <c r="CO83" s="18">
        <f t="shared" si="250"/>
        <v>0.11033309951562487</v>
      </c>
      <c r="CP83" s="18">
        <f t="shared" si="251"/>
        <v>1.6956854123968634</v>
      </c>
      <c r="CR83" s="18">
        <f t="shared" si="252"/>
        <v>-2.3811157267572547E-2</v>
      </c>
      <c r="CS83" s="18">
        <f t="shared" si="253"/>
        <v>2.1341850784832417</v>
      </c>
      <c r="CT83" s="18">
        <f t="shared" si="254"/>
        <v>2.1164763241935614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8.6836464105404687</v>
      </c>
      <c r="C84" s="18">
        <f t="shared" si="210"/>
        <v>-2.8487371071877599</v>
      </c>
      <c r="D84" s="18">
        <f t="shared" si="210"/>
        <v>5.5590092015777026</v>
      </c>
      <c r="E84" s="18">
        <f t="shared" si="210"/>
        <v>3.754876025685161</v>
      </c>
      <c r="F84" s="18">
        <f t="shared" si="211"/>
        <v>3.8874612688140298</v>
      </c>
      <c r="H84" s="18">
        <f t="shared" si="212"/>
        <v>4.3528013687974765</v>
      </c>
      <c r="I84" s="18">
        <f t="shared" si="213"/>
        <v>2.9232885966181232</v>
      </c>
      <c r="J84" s="18">
        <f t="shared" si="214"/>
        <v>6.1138067877874791</v>
      </c>
      <c r="L84" t="str">
        <f t="shared" si="255"/>
        <v>21 Science, research, engineering and technology professionals</v>
      </c>
      <c r="M84" s="18">
        <f t="shared" si="215"/>
        <v>7.7707930091555522</v>
      </c>
      <c r="N84" s="18">
        <f t="shared" si="215"/>
        <v>1.131678314113338</v>
      </c>
      <c r="O84" s="18">
        <f t="shared" si="215"/>
        <v>6.2491421811211589</v>
      </c>
      <c r="P84" s="18">
        <f t="shared" si="215"/>
        <v>3.9589430610578846</v>
      </c>
      <c r="Q84" s="18">
        <f t="shared" si="216"/>
        <v>4.4890566223791728</v>
      </c>
      <c r="S84" s="18">
        <f t="shared" si="217"/>
        <v>4.7168045267263148</v>
      </c>
      <c r="T84" s="18">
        <f t="shared" si="218"/>
        <v>3.1470660970547071</v>
      </c>
      <c r="U84" s="18">
        <f t="shared" si="219"/>
        <v>6.5446498128257202</v>
      </c>
      <c r="W84" t="str">
        <f t="shared" si="256"/>
        <v>21 Science, research, engineering and technology professionals</v>
      </c>
      <c r="X84" s="18">
        <f t="shared" si="220"/>
        <v>1.0860740993194673</v>
      </c>
      <c r="Y84" s="18">
        <f t="shared" si="220"/>
        <v>1.9850040225785293</v>
      </c>
      <c r="Z84" s="18">
        <f t="shared" si="220"/>
        <v>1.1602511330674803</v>
      </c>
      <c r="AA84" s="18">
        <f t="shared" si="220"/>
        <v>0.17492057656376403</v>
      </c>
      <c r="AB84" s="18">
        <f t="shared" si="221"/>
        <v>0.59432769593570356</v>
      </c>
      <c r="AD84" s="18">
        <f t="shared" si="222"/>
        <v>0.5022930738440845</v>
      </c>
      <c r="AE84" s="18">
        <f t="shared" si="223"/>
        <v>2.4193225728459833</v>
      </c>
      <c r="AF84" s="18">
        <f t="shared" si="224"/>
        <v>2.7825110723110891</v>
      </c>
      <c r="AH84" t="str">
        <f t="shared" si="257"/>
        <v>21 Science, research, engineering and technology professionals</v>
      </c>
      <c r="AI84" s="18">
        <f t="shared" si="225"/>
        <v>-1.040513863667869</v>
      </c>
      <c r="AJ84" s="18">
        <f t="shared" si="225"/>
        <v>14.767514885328591</v>
      </c>
      <c r="AK84" s="18">
        <f t="shared" si="225"/>
        <v>1.1167700236926592</v>
      </c>
      <c r="AL84" s="18">
        <f t="shared" si="225"/>
        <v>0.61097283487805409</v>
      </c>
      <c r="AM84" s="18">
        <f t="shared" si="226"/>
        <v>1.601302429905882</v>
      </c>
      <c r="AO84" s="18">
        <f t="shared" si="227"/>
        <v>0.77929015400874935</v>
      </c>
      <c r="AP84" s="18">
        <f t="shared" si="228"/>
        <v>2.4000197452100247</v>
      </c>
      <c r="AQ84" s="18">
        <f t="shared" si="229"/>
        <v>2.9680868569372132</v>
      </c>
      <c r="AS84" t="str">
        <f t="shared" si="258"/>
        <v>21 Science, research, engineering and technology professionals</v>
      </c>
      <c r="AT84" s="18">
        <f t="shared" si="230"/>
        <v>0.5757826437992497</v>
      </c>
      <c r="AU84" s="18">
        <f t="shared" si="230"/>
        <v>-1.0260099322630611</v>
      </c>
      <c r="AV84" s="18">
        <f t="shared" si="230"/>
        <v>-0.9017778137499155</v>
      </c>
      <c r="AW84" s="18">
        <f t="shared" si="230"/>
        <v>-0.42785441348743847</v>
      </c>
      <c r="AX84" s="18">
        <f t="shared" si="231"/>
        <v>-0.61363298490491047</v>
      </c>
      <c r="AZ84" s="18">
        <f t="shared" si="232"/>
        <v>-0.58608017673746904</v>
      </c>
      <c r="BA84" s="18">
        <f t="shared" si="233"/>
        <v>2.0766751959652163</v>
      </c>
      <c r="BB84" s="18">
        <f t="shared" si="234"/>
        <v>1.6420095268790735</v>
      </c>
      <c r="BD84" t="str">
        <f t="shared" si="259"/>
        <v>21 Science, research, engineering and technology professionals</v>
      </c>
      <c r="BE84" s="18">
        <f t="shared" si="235"/>
        <v>2.141174889544617</v>
      </c>
      <c r="BF84" s="18">
        <f t="shared" si="235"/>
        <v>3.8610124264422341</v>
      </c>
      <c r="BG84" s="18">
        <f t="shared" si="235"/>
        <v>-2.3762087261243292</v>
      </c>
      <c r="BH84" s="18">
        <f t="shared" si="235"/>
        <v>-0.77374188452932202</v>
      </c>
      <c r="BI84" s="18">
        <f t="shared" si="236"/>
        <v>-0.99524232853434036</v>
      </c>
      <c r="BK84" s="18">
        <f t="shared" si="237"/>
        <v>-1.3107990491718735</v>
      </c>
      <c r="BL84" s="18">
        <f t="shared" si="238"/>
        <v>1.4784188535075682</v>
      </c>
      <c r="BM84" s="18">
        <f t="shared" si="239"/>
        <v>0.43130621106874933</v>
      </c>
      <c r="BO84" t="str">
        <f t="shared" si="260"/>
        <v>21 Science, research, engineering and technology professionals</v>
      </c>
      <c r="BP84" s="18">
        <f t="shared" si="240"/>
        <v>0.54288348353290772</v>
      </c>
      <c r="BQ84" s="18">
        <f t="shared" si="240"/>
        <v>10.986415914014657</v>
      </c>
      <c r="BR84" s="18">
        <f t="shared" si="240"/>
        <v>-3.1321980076620459</v>
      </c>
      <c r="BS84" s="18">
        <f t="shared" si="240"/>
        <v>-2.3229124822787051</v>
      </c>
      <c r="BT84" s="18">
        <f t="shared" si="241"/>
        <v>-1.795615202733436</v>
      </c>
      <c r="BV84" s="18">
        <f t="shared" si="242"/>
        <v>-2.5934227931178055</v>
      </c>
      <c r="BW84" s="18">
        <f t="shared" si="243"/>
        <v>1.6758183844963526</v>
      </c>
      <c r="BX84" s="18">
        <f t="shared" si="244"/>
        <v>-0.29002235556094824</v>
      </c>
      <c r="BZ84" t="str">
        <f t="shared" si="261"/>
        <v>21 Science, research, engineering and technology professionals</v>
      </c>
      <c r="CA84" s="18">
        <f t="shared" si="245"/>
        <v>7.4137022898016713</v>
      </c>
      <c r="CB84" s="18">
        <f t="shared" si="245"/>
        <v>0.26371699531866355</v>
      </c>
      <c r="CC84" s="18">
        <f t="shared" si="245"/>
        <v>-2.2121353724911641</v>
      </c>
      <c r="CD84" s="18">
        <f t="shared" si="245"/>
        <v>-2.9469546403504077</v>
      </c>
      <c r="CE84" s="18">
        <f t="shared" si="246"/>
        <v>-2.5198322272014573</v>
      </c>
      <c r="CG84" s="18">
        <f t="shared" si="247"/>
        <v>-2.7026304693321568</v>
      </c>
      <c r="CH84" s="18">
        <f t="shared" si="248"/>
        <v>1.3745422273747199</v>
      </c>
      <c r="CI84" s="18">
        <f t="shared" si="249"/>
        <v>-0.77197905466598327</v>
      </c>
      <c r="CK84" t="str">
        <f t="shared" si="262"/>
        <v>21 Science, research, engineering and technology professionals</v>
      </c>
      <c r="CL84" s="18">
        <f t="shared" si="250"/>
        <v>8.1086892424764514</v>
      </c>
      <c r="CM84" s="18">
        <f t="shared" si="250"/>
        <v>52.495186082217707</v>
      </c>
      <c r="CN84" s="18">
        <f t="shared" si="250"/>
        <v>-1.5485261656873139</v>
      </c>
      <c r="CO84" s="18">
        <f t="shared" si="250"/>
        <v>-0.76149887370459135</v>
      </c>
      <c r="CP84" s="18">
        <f t="shared" si="251"/>
        <v>1.6858621952289488</v>
      </c>
      <c r="CR84" s="18">
        <f t="shared" si="252"/>
        <v>-1.0245378928280147</v>
      </c>
      <c r="CS84" s="18">
        <f t="shared" si="253"/>
        <v>1.595212725761308</v>
      </c>
      <c r="CT84" s="18">
        <f t="shared" si="254"/>
        <v>0.78715354547662653</v>
      </c>
    </row>
    <row r="85" spans="1:98" x14ac:dyDescent="0.2">
      <c r="A85" t="str">
        <f t="shared" si="209"/>
        <v>22 Health professionals</v>
      </c>
      <c r="B85" s="18">
        <f t="shared" si="210"/>
        <v>7.9003890300507251</v>
      </c>
      <c r="C85" s="18">
        <f t="shared" si="210"/>
        <v>1.1197903847396384</v>
      </c>
      <c r="D85" s="18">
        <f t="shared" si="210"/>
        <v>6.4819633766199258</v>
      </c>
      <c r="E85" s="18">
        <f t="shared" si="210"/>
        <v>4.3158582576083848</v>
      </c>
      <c r="F85" s="18">
        <f t="shared" si="211"/>
        <v>4.7840029935700024</v>
      </c>
      <c r="H85" s="18">
        <f t="shared" si="212"/>
        <v>5.0329525099550354</v>
      </c>
      <c r="I85" s="18">
        <f t="shared" si="213"/>
        <v>3.820853260715662</v>
      </c>
      <c r="J85" s="18">
        <f t="shared" si="214"/>
        <v>7.215839349583586</v>
      </c>
      <c r="L85" t="str">
        <f t="shared" si="255"/>
        <v>22 Health professionals</v>
      </c>
      <c r="M85" s="18">
        <f t="shared" si="215"/>
        <v>8.6325916473858797</v>
      </c>
      <c r="N85" s="18">
        <f t="shared" si="215"/>
        <v>-0.83066601175868504</v>
      </c>
      <c r="O85" s="18">
        <f t="shared" si="215"/>
        <v>5.4045807101848142</v>
      </c>
      <c r="P85" s="18">
        <f t="shared" si="215"/>
        <v>3.9373129309851373</v>
      </c>
      <c r="Q85" s="18">
        <f t="shared" si="216"/>
        <v>4.0876861650555929</v>
      </c>
      <c r="S85" s="18">
        <f t="shared" si="217"/>
        <v>4.4241186052158765</v>
      </c>
      <c r="T85" s="18">
        <f t="shared" si="218"/>
        <v>3.8219007634399782</v>
      </c>
      <c r="U85" s="18">
        <f t="shared" si="219"/>
        <v>6.7650535368102505</v>
      </c>
      <c r="W85" t="str">
        <f t="shared" si="256"/>
        <v>22 Health professionals</v>
      </c>
      <c r="X85" s="18">
        <f t="shared" si="220"/>
        <v>2.8831102994978375</v>
      </c>
      <c r="Y85" s="18">
        <f t="shared" si="220"/>
        <v>2.5004567168553704</v>
      </c>
      <c r="Z85" s="18">
        <f t="shared" si="220"/>
        <v>2.6773085897306759</v>
      </c>
      <c r="AA85" s="18">
        <f t="shared" si="220"/>
        <v>0.85052622407471024</v>
      </c>
      <c r="AB85" s="18">
        <f t="shared" si="221"/>
        <v>1.5207907343632421</v>
      </c>
      <c r="AD85" s="18">
        <f t="shared" si="222"/>
        <v>1.4558135817379192</v>
      </c>
      <c r="AE85" s="18">
        <f t="shared" si="223"/>
        <v>3.5199764043521986</v>
      </c>
      <c r="AF85" s="18">
        <f t="shared" si="224"/>
        <v>4.4531135827143409</v>
      </c>
      <c r="AH85" t="str">
        <f t="shared" si="257"/>
        <v>22 Health professionals</v>
      </c>
      <c r="AI85" s="18">
        <f t="shared" si="225"/>
        <v>-6.651783863400718</v>
      </c>
      <c r="AJ85" s="18">
        <f t="shared" si="225"/>
        <v>-7.9142826698767488</v>
      </c>
      <c r="AK85" s="18">
        <f t="shared" si="225"/>
        <v>-9.371879531007588</v>
      </c>
      <c r="AL85" s="18">
        <f t="shared" si="225"/>
        <v>-8.667540373569393</v>
      </c>
      <c r="AM85" s="18">
        <f t="shared" si="226"/>
        <v>-8.8414481479052949</v>
      </c>
      <c r="AO85" s="18">
        <f t="shared" si="227"/>
        <v>-8.902926217824259</v>
      </c>
      <c r="AP85" s="18">
        <f t="shared" si="228"/>
        <v>1.2640663382079254</v>
      </c>
      <c r="AQ85" s="18">
        <f t="shared" si="229"/>
        <v>-5.1244838696244184</v>
      </c>
      <c r="AS85" t="str">
        <f t="shared" si="258"/>
        <v>22 Health professionals</v>
      </c>
      <c r="AT85" s="18">
        <f t="shared" si="230"/>
        <v>3.060762750315793</v>
      </c>
      <c r="AU85" s="18">
        <f t="shared" si="230"/>
        <v>12.783944512356493</v>
      </c>
      <c r="AV85" s="18">
        <f t="shared" si="230"/>
        <v>2.238467537958333</v>
      </c>
      <c r="AW85" s="18">
        <f t="shared" si="230"/>
        <v>1.0778870325692136</v>
      </c>
      <c r="AX85" s="18">
        <f t="shared" si="231"/>
        <v>2.1362786330778372</v>
      </c>
      <c r="AZ85" s="18">
        <f t="shared" si="232"/>
        <v>1.4632759260774453</v>
      </c>
      <c r="BA85" s="18">
        <f t="shared" si="233"/>
        <v>3.232850088595085</v>
      </c>
      <c r="BB85" s="18">
        <f t="shared" si="234"/>
        <v>4.2056480912939342</v>
      </c>
      <c r="BD85" t="str">
        <f t="shared" si="259"/>
        <v>22 Health professionals</v>
      </c>
      <c r="BE85" s="18">
        <f t="shared" si="235"/>
        <v>8.7104944389871708</v>
      </c>
      <c r="BF85" s="18">
        <f t="shared" si="235"/>
        <v>0.28895008707845449</v>
      </c>
      <c r="BG85" s="18">
        <f t="shared" si="235"/>
        <v>2.5199066768159417</v>
      </c>
      <c r="BH85" s="18">
        <f t="shared" si="235"/>
        <v>1.0880179950326196</v>
      </c>
      <c r="BI85" s="18">
        <f t="shared" si="236"/>
        <v>1.482973070923066</v>
      </c>
      <c r="BK85" s="18">
        <f t="shared" si="237"/>
        <v>1.5630781934784732</v>
      </c>
      <c r="BL85" s="18">
        <f t="shared" si="238"/>
        <v>3.2552602620964821</v>
      </c>
      <c r="BM85" s="18">
        <f t="shared" si="239"/>
        <v>4.2939842838401354</v>
      </c>
      <c r="BO85" t="str">
        <f t="shared" si="260"/>
        <v>22 Health professionals</v>
      </c>
      <c r="BP85" s="18">
        <f t="shared" si="240"/>
        <v>4.8653964875236211</v>
      </c>
      <c r="BQ85" s="18">
        <f t="shared" si="240"/>
        <v>-3.4544945368153557</v>
      </c>
      <c r="BR85" s="18">
        <f t="shared" si="240"/>
        <v>-0.86026607333233862</v>
      </c>
      <c r="BS85" s="18">
        <f t="shared" si="240"/>
        <v>-2.6271897173915426</v>
      </c>
      <c r="BT85" s="18">
        <f t="shared" si="241"/>
        <v>-2.1306417440237091</v>
      </c>
      <c r="BV85" s="18">
        <f t="shared" si="242"/>
        <v>-2.041742188122242</v>
      </c>
      <c r="BW85" s="18">
        <f t="shared" si="243"/>
        <v>2.5091708635249121</v>
      </c>
      <c r="BX85" s="18">
        <f t="shared" si="244"/>
        <v>1.1329652638454091</v>
      </c>
      <c r="BZ85" t="str">
        <f t="shared" si="261"/>
        <v>22 Health professionals</v>
      </c>
      <c r="CA85" s="18">
        <f t="shared" si="245"/>
        <v>10.537592794510786</v>
      </c>
      <c r="CB85" s="18">
        <f t="shared" si="245"/>
        <v>-6.8025363090282731</v>
      </c>
      <c r="CC85" s="18">
        <f t="shared" si="245"/>
        <v>-0.88983298795005661</v>
      </c>
      <c r="CD85" s="18">
        <f t="shared" si="245"/>
        <v>-3.2463326288395766</v>
      </c>
      <c r="CE85" s="18">
        <f t="shared" si="246"/>
        <v>-2.74390160307042</v>
      </c>
      <c r="CG85" s="18">
        <f t="shared" si="247"/>
        <v>-2.4671249599429679</v>
      </c>
      <c r="CH85" s="18">
        <f t="shared" si="248"/>
        <v>1.8986719887678083</v>
      </c>
      <c r="CI85" s="18">
        <f t="shared" si="249"/>
        <v>8.9046862296093821E-2</v>
      </c>
      <c r="CK85" t="str">
        <f t="shared" si="262"/>
        <v>22 Health professionals</v>
      </c>
      <c r="CL85" s="18">
        <f t="shared" si="250"/>
        <v>4.4960550223485773</v>
      </c>
      <c r="CM85" s="18">
        <f t="shared" si="250"/>
        <v>31.881216329769924</v>
      </c>
      <c r="CN85" s="18">
        <f t="shared" si="250"/>
        <v>8.3091465282214116</v>
      </c>
      <c r="CO85" s="18">
        <f t="shared" si="250"/>
        <v>2.9387134025978368</v>
      </c>
      <c r="CP85" s="18">
        <f t="shared" si="251"/>
        <v>6.2199268883857517</v>
      </c>
      <c r="CR85" s="18">
        <f t="shared" si="252"/>
        <v>4.6985985491586391</v>
      </c>
      <c r="CS85" s="18">
        <f t="shared" si="253"/>
        <v>3.8827923954986243</v>
      </c>
      <c r="CT85" s="18">
        <f t="shared" si="254"/>
        <v>7.0074879587538996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6.5486643913450715</v>
      </c>
      <c r="C86" s="18">
        <f t="shared" si="210"/>
        <v>-3.1242022796588054</v>
      </c>
      <c r="D86" s="18">
        <f t="shared" si="210"/>
        <v>3.5721914234835284</v>
      </c>
      <c r="E86" s="18">
        <f t="shared" si="210"/>
        <v>2.4426202794416874</v>
      </c>
      <c r="F86" s="18">
        <f t="shared" si="211"/>
        <v>2.4359427767999042</v>
      </c>
      <c r="H86" s="18">
        <f t="shared" si="212"/>
        <v>2.817768512027552</v>
      </c>
      <c r="I86" s="18">
        <f t="shared" si="213"/>
        <v>3.3488641314137535</v>
      </c>
      <c r="J86" s="18">
        <f t="shared" si="214"/>
        <v>5.2556275971625821</v>
      </c>
      <c r="L86" t="str">
        <f t="shared" si="255"/>
        <v>23 Teaching and other educational professionals</v>
      </c>
      <c r="M86" s="18">
        <f t="shared" si="215"/>
        <v>7.4002187191658964</v>
      </c>
      <c r="N86" s="18">
        <f t="shared" si="215"/>
        <v>0.54426997744680961</v>
      </c>
      <c r="O86" s="18">
        <f t="shared" si="215"/>
        <v>3.1727892784822798</v>
      </c>
      <c r="P86" s="18">
        <f t="shared" si="215"/>
        <v>2.3719072983921397</v>
      </c>
      <c r="Q86" s="18">
        <f t="shared" si="216"/>
        <v>2.5060375226630516</v>
      </c>
      <c r="S86" s="18">
        <f t="shared" si="217"/>
        <v>2.6381748009606021</v>
      </c>
      <c r="T86" s="18">
        <f t="shared" si="218"/>
        <v>3.3999949925832995</v>
      </c>
      <c r="U86" s="18">
        <f t="shared" si="219"/>
        <v>5.1670362649975488</v>
      </c>
      <c r="W86" t="str">
        <f t="shared" si="256"/>
        <v>23 Teaching and other educational professionals</v>
      </c>
      <c r="X86" s="18">
        <f t="shared" si="220"/>
        <v>-1.2594376185905642</v>
      </c>
      <c r="Y86" s="18">
        <f t="shared" si="220"/>
        <v>4.4656363333769988</v>
      </c>
      <c r="Z86" s="18">
        <f t="shared" si="220"/>
        <v>-2.2792945550500265</v>
      </c>
      <c r="AA86" s="18">
        <f t="shared" si="220"/>
        <v>-2.4710290845009197</v>
      </c>
      <c r="AB86" s="18">
        <f t="shared" si="221"/>
        <v>-1.9911761645863946</v>
      </c>
      <c r="AD86" s="18">
        <f t="shared" si="222"/>
        <v>-2.4071594107218042</v>
      </c>
      <c r="AE86" s="18">
        <f t="shared" si="223"/>
        <v>2.5079183742446443</v>
      </c>
      <c r="AF86" s="18">
        <f t="shared" si="224"/>
        <v>0.89992690563673872</v>
      </c>
      <c r="AH86" t="str">
        <f t="shared" si="257"/>
        <v>23 Teaching and other educational professionals</v>
      </c>
      <c r="AI86" s="18">
        <f t="shared" si="225"/>
        <v>-10.344790144308257</v>
      </c>
      <c r="AJ86" s="18">
        <f t="shared" si="225"/>
        <v>-12.025481071069377</v>
      </c>
      <c r="AK86" s="18">
        <f t="shared" si="225"/>
        <v>-5.6143729910677509</v>
      </c>
      <c r="AL86" s="18">
        <f t="shared" si="225"/>
        <v>0.28453276341540157</v>
      </c>
      <c r="AM86" s="18">
        <f t="shared" si="226"/>
        <v>-2.3995969105284787</v>
      </c>
      <c r="AO86" s="18">
        <f t="shared" si="227"/>
        <v>-1.7216344149645457</v>
      </c>
      <c r="AP86" s="18">
        <f t="shared" si="228"/>
        <v>1.6107307553340666</v>
      </c>
      <c r="AQ86" s="18">
        <f t="shared" si="229"/>
        <v>0.27156822315939078</v>
      </c>
      <c r="AS86" t="str">
        <f t="shared" si="258"/>
        <v>23 Teaching and other educational professionals</v>
      </c>
      <c r="AT86" s="18">
        <f t="shared" si="230"/>
        <v>2.1975819695579268</v>
      </c>
      <c r="AU86" s="18">
        <f t="shared" si="230"/>
        <v>-8.7221305780006642</v>
      </c>
      <c r="AV86" s="18">
        <f t="shared" si="230"/>
        <v>-2.7008412941250004</v>
      </c>
      <c r="AW86" s="18">
        <f t="shared" si="230"/>
        <v>-2.2228748439329094</v>
      </c>
      <c r="AX86" s="18">
        <f t="shared" si="231"/>
        <v>-2.7912804637632238</v>
      </c>
      <c r="AZ86" s="18">
        <f t="shared" si="232"/>
        <v>-2.382457307520669</v>
      </c>
      <c r="BA86" s="18">
        <f t="shared" si="233"/>
        <v>2.4348442809760229</v>
      </c>
      <c r="BB86" s="18">
        <f t="shared" si="234"/>
        <v>0.82432584564142708</v>
      </c>
      <c r="BD86" t="str">
        <f t="shared" si="259"/>
        <v>23 Teaching and other educational professionals</v>
      </c>
      <c r="BE86" s="18">
        <f t="shared" si="235"/>
        <v>4.674412802732375</v>
      </c>
      <c r="BF86" s="18">
        <f t="shared" si="235"/>
        <v>-3.625833743111373</v>
      </c>
      <c r="BG86" s="18">
        <f t="shared" si="235"/>
        <v>0.10274165504600141</v>
      </c>
      <c r="BH86" s="18">
        <f t="shared" si="235"/>
        <v>0.96820679331790505</v>
      </c>
      <c r="BI86" s="18">
        <f t="shared" si="236"/>
        <v>0.40429891159934339</v>
      </c>
      <c r="BK86" s="18">
        <f t="shared" si="237"/>
        <v>0.67889019133129391</v>
      </c>
      <c r="BL86" s="18">
        <f t="shared" si="238"/>
        <v>2.424636005633718</v>
      </c>
      <c r="BM86" s="18">
        <f t="shared" si="239"/>
        <v>2.9169272847591632</v>
      </c>
      <c r="BO86" t="str">
        <f t="shared" si="260"/>
        <v>23 Teaching and other educational professionals</v>
      </c>
      <c r="BP86" s="18">
        <f t="shared" si="240"/>
        <v>2.6718256170055188</v>
      </c>
      <c r="BQ86" s="18">
        <f t="shared" si="240"/>
        <v>-7.8533699044172067</v>
      </c>
      <c r="BR86" s="18">
        <f t="shared" si="240"/>
        <v>-2.5762261737488301</v>
      </c>
      <c r="BS86" s="18">
        <f t="shared" si="240"/>
        <v>-2.5764685138501053</v>
      </c>
      <c r="BT86" s="18">
        <f t="shared" si="241"/>
        <v>-2.9148781369667476</v>
      </c>
      <c r="BV86" s="18">
        <f t="shared" si="242"/>
        <v>-2.576387733883323</v>
      </c>
      <c r="BW86" s="18">
        <f t="shared" si="243"/>
        <v>2.2461544769782238</v>
      </c>
      <c r="BX86" s="18">
        <f t="shared" si="244"/>
        <v>0.46111707916285383</v>
      </c>
      <c r="BZ86" t="str">
        <f t="shared" si="261"/>
        <v>23 Teaching and other educational professionals</v>
      </c>
      <c r="CA86" s="18">
        <f t="shared" si="245"/>
        <v>7.8113725300981374</v>
      </c>
      <c r="CB86" s="18">
        <f t="shared" si="245"/>
        <v>7.70251174949379</v>
      </c>
      <c r="CC86" s="18">
        <f t="shared" si="245"/>
        <v>-1.4198696465968275</v>
      </c>
      <c r="CD86" s="18">
        <f t="shared" si="245"/>
        <v>-1.4238213213356277</v>
      </c>
      <c r="CE86" s="18">
        <f t="shared" si="246"/>
        <v>-0.87555130102126011</v>
      </c>
      <c r="CG86" s="18">
        <f t="shared" si="247"/>
        <v>-1.422504114023726</v>
      </c>
      <c r="CH86" s="18">
        <f t="shared" si="248"/>
        <v>2.0517579457837609</v>
      </c>
      <c r="CI86" s="18">
        <f t="shared" si="249"/>
        <v>1.0104069951945238</v>
      </c>
      <c r="CK86" t="str">
        <f t="shared" si="262"/>
        <v>23 Teaching and other educational professionals</v>
      </c>
      <c r="CL86" s="18">
        <f t="shared" si="250"/>
        <v>7.150232659977096</v>
      </c>
      <c r="CM86" s="18">
        <f t="shared" si="250"/>
        <v>40.679523745552302</v>
      </c>
      <c r="CN86" s="18">
        <f t="shared" si="250"/>
        <v>0.9520769331001544</v>
      </c>
      <c r="CO86" s="18">
        <f t="shared" si="250"/>
        <v>-2.6622756922805579</v>
      </c>
      <c r="CP86" s="18">
        <f t="shared" si="251"/>
        <v>0.74562410983849414</v>
      </c>
      <c r="CR86" s="18">
        <f t="shared" si="252"/>
        <v>-1.472103327362384</v>
      </c>
      <c r="CS86" s="18">
        <f t="shared" si="253"/>
        <v>2.2763118596645482</v>
      </c>
      <c r="CT86" s="18">
        <f t="shared" si="254"/>
        <v>1.2350039230232257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8.8533653480912236</v>
      </c>
      <c r="C87" s="18">
        <f t="shared" si="210"/>
        <v>0.90364407128431523</v>
      </c>
      <c r="D87" s="18">
        <f t="shared" si="210"/>
        <v>7.7820181557556989</v>
      </c>
      <c r="E87" s="18">
        <f t="shared" si="210"/>
        <v>4.4613678563940828</v>
      </c>
      <c r="F87" s="18">
        <f t="shared" si="211"/>
        <v>5.2597218755994213</v>
      </c>
      <c r="H87" s="18">
        <f t="shared" si="212"/>
        <v>5.5567254787520337</v>
      </c>
      <c r="I87" s="18">
        <f t="shared" si="213"/>
        <v>3.9056616098216201</v>
      </c>
      <c r="J87" s="18">
        <f t="shared" si="214"/>
        <v>7.6635932798038597</v>
      </c>
      <c r="L87" t="str">
        <f t="shared" si="255"/>
        <v>24 Business, media and public service professionals</v>
      </c>
      <c r="M87" s="18">
        <f t="shared" si="215"/>
        <v>8.8007580139039199</v>
      </c>
      <c r="N87" s="18">
        <f t="shared" si="215"/>
        <v>6.9806526787803413</v>
      </c>
      <c r="O87" s="18">
        <f t="shared" si="215"/>
        <v>6.1065070816552325</v>
      </c>
      <c r="P87" s="18">
        <f t="shared" si="215"/>
        <v>3.8197837647541588</v>
      </c>
      <c r="Q87" s="18">
        <f t="shared" si="216"/>
        <v>4.7251602031052942</v>
      </c>
      <c r="S87" s="18">
        <f t="shared" si="217"/>
        <v>4.5764960144003553</v>
      </c>
      <c r="T87" s="18">
        <f t="shared" si="218"/>
        <v>3.7364988653791453</v>
      </c>
      <c r="U87" s="18">
        <f t="shared" si="219"/>
        <v>6.8203071161407003</v>
      </c>
      <c r="W87" t="str">
        <f t="shared" si="256"/>
        <v>24 Business, media and public service professionals</v>
      </c>
      <c r="X87" s="18">
        <f t="shared" si="220"/>
        <v>2.2772451163173946</v>
      </c>
      <c r="Y87" s="18">
        <f t="shared" si="220"/>
        <v>9.4108349544248071</v>
      </c>
      <c r="Z87" s="18">
        <f t="shared" si="220"/>
        <v>2.2142866841436737</v>
      </c>
      <c r="AA87" s="18">
        <f t="shared" si="220"/>
        <v>0.17681937404576686</v>
      </c>
      <c r="AB87" s="18">
        <f t="shared" si="221"/>
        <v>1.3662010712159889</v>
      </c>
      <c r="AD87" s="18">
        <f t="shared" si="222"/>
        <v>0.85142209109063671</v>
      </c>
      <c r="AE87" s="18">
        <f t="shared" si="223"/>
        <v>3.1131405840869153</v>
      </c>
      <c r="AF87" s="18">
        <f t="shared" si="224"/>
        <v>3.6794351257174895</v>
      </c>
      <c r="AH87" t="str">
        <f t="shared" si="257"/>
        <v>24 Business, media and public service professionals</v>
      </c>
      <c r="AI87" s="18">
        <f t="shared" si="225"/>
        <v>-2.3636923544694044</v>
      </c>
      <c r="AJ87" s="18">
        <f t="shared" si="225"/>
        <v>11.979931975572654</v>
      </c>
      <c r="AK87" s="18">
        <f t="shared" si="225"/>
        <v>9.9532323635398434E-2</v>
      </c>
      <c r="AL87" s="18">
        <f t="shared" si="225"/>
        <v>8.5395666667520409E-2</v>
      </c>
      <c r="AM87" s="18">
        <f t="shared" si="226"/>
        <v>0.79476382649583677</v>
      </c>
      <c r="AO87" s="18">
        <f t="shared" si="227"/>
        <v>9.0107663813610017E-2</v>
      </c>
      <c r="AP87" s="18">
        <f t="shared" si="228"/>
        <v>2.222918252324213</v>
      </c>
      <c r="AQ87" s="18">
        <f t="shared" si="229"/>
        <v>2.2892700852211956</v>
      </c>
      <c r="AS87" t="str">
        <f t="shared" si="258"/>
        <v>24 Business, media and public service professionals</v>
      </c>
      <c r="AT87" s="18">
        <f t="shared" si="230"/>
        <v>1.9696140958818109</v>
      </c>
      <c r="AU87" s="18">
        <f t="shared" si="230"/>
        <v>10.874875776797023</v>
      </c>
      <c r="AV87" s="18">
        <f t="shared" si="230"/>
        <v>2.1884816581562161</v>
      </c>
      <c r="AW87" s="18">
        <f t="shared" si="230"/>
        <v>0.59683903980021213</v>
      </c>
      <c r="AX87" s="18">
        <f t="shared" si="231"/>
        <v>1.7080643018883013</v>
      </c>
      <c r="AZ87" s="18">
        <f t="shared" si="232"/>
        <v>1.1246128114205334</v>
      </c>
      <c r="BA87" s="18">
        <f t="shared" si="233"/>
        <v>3.0354222199911796</v>
      </c>
      <c r="BB87" s="18">
        <f t="shared" si="234"/>
        <v>3.7959582153339388</v>
      </c>
      <c r="BD87" t="str">
        <f t="shared" si="259"/>
        <v>24 Business, media and public service professionals</v>
      </c>
      <c r="BE87" s="18">
        <f t="shared" si="235"/>
        <v>4.5948983765787821</v>
      </c>
      <c r="BF87" s="18">
        <f t="shared" si="235"/>
        <v>6.3331926218624268</v>
      </c>
      <c r="BG87" s="18">
        <f t="shared" si="235"/>
        <v>1.1200165636123582</v>
      </c>
      <c r="BH87" s="18">
        <f t="shared" si="235"/>
        <v>0.44160164636140031</v>
      </c>
      <c r="BI87" s="18">
        <f t="shared" si="236"/>
        <v>1.0123385157333908</v>
      </c>
      <c r="BK87" s="18">
        <f t="shared" si="237"/>
        <v>0.66723271706154996</v>
      </c>
      <c r="BL87" s="18">
        <f t="shared" si="238"/>
        <v>2.3902447186021414</v>
      </c>
      <c r="BM87" s="18">
        <f t="shared" si="239"/>
        <v>2.8761695222374817</v>
      </c>
      <c r="BO87" t="str">
        <f t="shared" si="260"/>
        <v>24 Business, media and public service professionals</v>
      </c>
      <c r="BP87" s="18">
        <f t="shared" si="240"/>
        <v>1.0140267589042073</v>
      </c>
      <c r="BQ87" s="18">
        <f t="shared" si="240"/>
        <v>14.494681476643834</v>
      </c>
      <c r="BR87" s="18">
        <f t="shared" si="240"/>
        <v>-2.1545624361790527</v>
      </c>
      <c r="BS87" s="18">
        <f t="shared" si="240"/>
        <v>-2.6434968416469751</v>
      </c>
      <c r="BT87" s="18">
        <f t="shared" si="241"/>
        <v>-1.4977575920958053</v>
      </c>
      <c r="BV87" s="18">
        <f t="shared" si="242"/>
        <v>-2.4807907788204742</v>
      </c>
      <c r="BW87" s="18">
        <f t="shared" si="243"/>
        <v>2.0341561261407737</v>
      </c>
      <c r="BX87" s="18">
        <f t="shared" si="244"/>
        <v>0.25338524418647701</v>
      </c>
      <c r="BZ87" t="str">
        <f t="shared" si="261"/>
        <v>24 Business, media and public service professionals</v>
      </c>
      <c r="CA87" s="18">
        <f t="shared" si="245"/>
        <v>9.0390752955717311</v>
      </c>
      <c r="CB87" s="18">
        <f t="shared" si="245"/>
        <v>4.3116022892859318</v>
      </c>
      <c r="CC87" s="18">
        <f t="shared" si="245"/>
        <v>-1.5177825833392444</v>
      </c>
      <c r="CD87" s="18">
        <f t="shared" si="245"/>
        <v>-2.6087380341010324</v>
      </c>
      <c r="CE87" s="18">
        <f t="shared" si="246"/>
        <v>-1.8489154884794634</v>
      </c>
      <c r="CG87" s="18">
        <f t="shared" si="247"/>
        <v>-2.2464356787566975</v>
      </c>
      <c r="CH87" s="18">
        <f t="shared" si="248"/>
        <v>1.7523121287431165</v>
      </c>
      <c r="CI87" s="18">
        <f t="shared" si="249"/>
        <v>5.8861138456767215E-2</v>
      </c>
      <c r="CK87" t="str">
        <f t="shared" si="262"/>
        <v>24 Business, media and public service professionals</v>
      </c>
      <c r="CL87" s="18">
        <f t="shared" si="250"/>
        <v>7.1958418502061416</v>
      </c>
      <c r="CM87" s="18">
        <f t="shared" si="250"/>
        <v>41.532709220381456</v>
      </c>
      <c r="CN87" s="18">
        <f t="shared" si="250"/>
        <v>-1.2236184502286029</v>
      </c>
      <c r="CO87" s="18">
        <f t="shared" si="250"/>
        <v>-1.5220556078669678</v>
      </c>
      <c r="CP87" s="18">
        <f t="shared" si="251"/>
        <v>0.83110070840586303</v>
      </c>
      <c r="CR87" s="18">
        <f t="shared" si="252"/>
        <v>-1.422676876813167</v>
      </c>
      <c r="CS87" s="18">
        <f t="shared" si="253"/>
        <v>1.8959523308483828</v>
      </c>
      <c r="CT87" s="18">
        <f t="shared" si="254"/>
        <v>0.83009395636450822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12.058588229663393</v>
      </c>
      <c r="C88" s="18">
        <f t="shared" si="210"/>
        <v>13.748811054506827</v>
      </c>
      <c r="D88" s="18">
        <f t="shared" si="210"/>
        <v>3.6569491654130148</v>
      </c>
      <c r="E88" s="18">
        <f t="shared" si="210"/>
        <v>5.0152843338951758</v>
      </c>
      <c r="F88" s="18">
        <f t="shared" si="211"/>
        <v>5.1124131197389788</v>
      </c>
      <c r="H88" s="18">
        <f t="shared" si="212"/>
        <v>4.5605396185675051</v>
      </c>
      <c r="I88" s="18">
        <f t="shared" si="213"/>
        <v>3.378506929444236</v>
      </c>
      <c r="J88" s="18">
        <f t="shared" si="214"/>
        <v>6.5725845246191739</v>
      </c>
      <c r="L88" t="str">
        <f t="shared" si="255"/>
        <v>31 Science, engineering and technology associate professionals</v>
      </c>
      <c r="M88" s="18">
        <f t="shared" si="215"/>
        <v>9.3731155364243701</v>
      </c>
      <c r="N88" s="18">
        <f t="shared" si="215"/>
        <v>7.4958116133184483</v>
      </c>
      <c r="O88" s="18">
        <f t="shared" si="215"/>
        <v>2.8478323262261629</v>
      </c>
      <c r="P88" s="18">
        <f t="shared" si="215"/>
        <v>4.0981161380253983</v>
      </c>
      <c r="Q88" s="18">
        <f t="shared" si="216"/>
        <v>3.9141638498532805</v>
      </c>
      <c r="S88" s="18">
        <f t="shared" si="217"/>
        <v>3.6796751225446567</v>
      </c>
      <c r="T88" s="18">
        <f t="shared" si="218"/>
        <v>3.0685644663431155</v>
      </c>
      <c r="U88" s="18">
        <f t="shared" si="219"/>
        <v>5.6886300213494279</v>
      </c>
      <c r="W88" t="str">
        <f t="shared" si="256"/>
        <v>31 Science, engineering and technology associate professionals</v>
      </c>
      <c r="X88" s="18">
        <f t="shared" si="220"/>
        <v>3.55511980589025</v>
      </c>
      <c r="Y88" s="18">
        <f t="shared" si="220"/>
        <v>8.7782433530873902</v>
      </c>
      <c r="Z88" s="18">
        <f t="shared" si="220"/>
        <v>-1.074464785582796</v>
      </c>
      <c r="AA88" s="18">
        <f t="shared" si="220"/>
        <v>0.81729374911150288</v>
      </c>
      <c r="AB88" s="18">
        <f t="shared" si="221"/>
        <v>0.69946249247143655</v>
      </c>
      <c r="AD88" s="18">
        <f t="shared" si="222"/>
        <v>0.18272177928817523</v>
      </c>
      <c r="AE88" s="18">
        <f t="shared" si="223"/>
        <v>2.5177261523194661</v>
      </c>
      <c r="AF88" s="18">
        <f t="shared" si="224"/>
        <v>2.6472421438860971</v>
      </c>
      <c r="AH88" t="str">
        <f t="shared" si="257"/>
        <v>31 Science, engineering and technology associate professionals</v>
      </c>
      <c r="AI88" s="18">
        <f t="shared" si="225"/>
        <v>6.0453461618928284</v>
      </c>
      <c r="AJ88" s="18">
        <f t="shared" si="225"/>
        <v>1.4226287515455516</v>
      </c>
      <c r="AK88" s="18">
        <f t="shared" si="225"/>
        <v>1.033690158619649</v>
      </c>
      <c r="AL88" s="18">
        <f t="shared" si="225"/>
        <v>2.4817064124442512</v>
      </c>
      <c r="AM88" s="18">
        <f t="shared" si="226"/>
        <v>1.9607658457976074</v>
      </c>
      <c r="AO88" s="18">
        <f t="shared" si="227"/>
        <v>1.9967430065283231</v>
      </c>
      <c r="AP88" s="18">
        <f t="shared" si="228"/>
        <v>2.9412982870534732</v>
      </c>
      <c r="AQ88" s="18">
        <f t="shared" si="229"/>
        <v>4.3349100894809256</v>
      </c>
      <c r="AS88" t="str">
        <f t="shared" si="258"/>
        <v>31 Science, engineering and technology associate professionals</v>
      </c>
      <c r="AT88" s="18">
        <f t="shared" si="230"/>
        <v>3.1419220437512552</v>
      </c>
      <c r="AU88" s="18">
        <f t="shared" si="230"/>
        <v>0.99652492110429147</v>
      </c>
      <c r="AV88" s="18">
        <f t="shared" si="230"/>
        <v>-2.9919526583806699</v>
      </c>
      <c r="AW88" s="18">
        <f t="shared" si="230"/>
        <v>-0.51518871948990075</v>
      </c>
      <c r="AX88" s="18">
        <f t="shared" si="231"/>
        <v>-1.2028161251000036</v>
      </c>
      <c r="AZ88" s="18">
        <f t="shared" si="232"/>
        <v>-1.3477243132057781</v>
      </c>
      <c r="BA88" s="18">
        <f t="shared" si="233"/>
        <v>2.0018060808243421</v>
      </c>
      <c r="BB88" s="18">
        <f t="shared" si="234"/>
        <v>1.0063765655995871</v>
      </c>
      <c r="BD88" t="str">
        <f t="shared" si="259"/>
        <v>31 Science, engineering and technology associate professionals</v>
      </c>
      <c r="BE88" s="18">
        <f t="shared" si="235"/>
        <v>2.330354885073227</v>
      </c>
      <c r="BF88" s="18">
        <f t="shared" si="235"/>
        <v>9.7447509191566972</v>
      </c>
      <c r="BG88" s="18">
        <f t="shared" si="235"/>
        <v>-5.7497081580013649</v>
      </c>
      <c r="BH88" s="18">
        <f t="shared" si="235"/>
        <v>-2.3816059916710763</v>
      </c>
      <c r="BI88" s="18">
        <f t="shared" si="236"/>
        <v>-2.7376818644170076</v>
      </c>
      <c r="BK88" s="18">
        <f t="shared" si="237"/>
        <v>-3.517472140139577</v>
      </c>
      <c r="BL88" s="18">
        <f t="shared" si="238"/>
        <v>1.4444694373168643</v>
      </c>
      <c r="BM88" s="18">
        <f t="shared" si="239"/>
        <v>-1.2787753232202492</v>
      </c>
      <c r="BO88" t="str">
        <f t="shared" si="260"/>
        <v>31 Science, engineering and technology associate professionals</v>
      </c>
      <c r="BP88" s="18">
        <f t="shared" si="240"/>
        <v>1.7790333959236238</v>
      </c>
      <c r="BQ88" s="18">
        <f t="shared" si="240"/>
        <v>14.557961364050541</v>
      </c>
      <c r="BR88" s="18">
        <f t="shared" si="240"/>
        <v>-5.7474766593088482</v>
      </c>
      <c r="BS88" s="18">
        <f t="shared" si="240"/>
        <v>-1.4484334806959542</v>
      </c>
      <c r="BT88" s="18">
        <f t="shared" si="241"/>
        <v>-1.8940504950560211</v>
      </c>
      <c r="BV88" s="18">
        <f t="shared" si="242"/>
        <v>-2.9028051387006482</v>
      </c>
      <c r="BW88" s="18">
        <f t="shared" si="243"/>
        <v>1.7120241397252212</v>
      </c>
      <c r="BX88" s="18">
        <f t="shared" si="244"/>
        <v>-0.46254363840976254</v>
      </c>
      <c r="BZ88" t="str">
        <f t="shared" si="261"/>
        <v>31 Science, engineering and technology associate professionals</v>
      </c>
      <c r="CA88" s="18">
        <f t="shared" si="245"/>
        <v>9.3695067644085519</v>
      </c>
      <c r="CB88" s="18">
        <f t="shared" si="245"/>
        <v>8.7578512700176461</v>
      </c>
      <c r="CC88" s="18">
        <f t="shared" si="245"/>
        <v>-4.2548627293358843</v>
      </c>
      <c r="CD88" s="18">
        <f t="shared" si="245"/>
        <v>-1.3607947940583731</v>
      </c>
      <c r="CE88" s="18">
        <f t="shared" si="246"/>
        <v>-1.6761799648120745</v>
      </c>
      <c r="CG88" s="18">
        <f t="shared" si="247"/>
        <v>-2.3350756051555899</v>
      </c>
      <c r="CH88" s="18">
        <f t="shared" si="248"/>
        <v>1.5400375371503516</v>
      </c>
      <c r="CI88" s="18">
        <f t="shared" si="249"/>
        <v>-0.27708814168806439</v>
      </c>
      <c r="CK88" t="str">
        <f t="shared" si="262"/>
        <v>31 Science, engineering and technology associate professionals</v>
      </c>
      <c r="CL88" s="18">
        <f t="shared" si="250"/>
        <v>6.6493017617288652</v>
      </c>
      <c r="CM88" s="18">
        <f t="shared" si="250"/>
        <v>40.667752961416582</v>
      </c>
      <c r="CN88" s="18">
        <f t="shared" si="250"/>
        <v>9.4700613591824911E-2</v>
      </c>
      <c r="CO88" s="18">
        <f t="shared" si="250"/>
        <v>1.8541171473762219</v>
      </c>
      <c r="CP88" s="18">
        <f t="shared" si="251"/>
        <v>3.3658883425378816</v>
      </c>
      <c r="CR88" s="18">
        <f t="shared" si="252"/>
        <v>1.264235300082639</v>
      </c>
      <c r="CS88" s="18">
        <f t="shared" si="253"/>
        <v>2.3789316462943244</v>
      </c>
      <c r="CT88" s="18">
        <f t="shared" si="254"/>
        <v>3.3117649586321685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7.9169218737631164</v>
      </c>
      <c r="C89" s="18">
        <f t="shared" si="210"/>
        <v>-12.828144463597246</v>
      </c>
      <c r="D89" s="18">
        <f t="shared" si="210"/>
        <v>6.9129616317843867</v>
      </c>
      <c r="E89" s="18">
        <f t="shared" si="210"/>
        <v>5.5533050993451072</v>
      </c>
      <c r="F89" s="18">
        <f t="shared" si="211"/>
        <v>4.7165688301366027</v>
      </c>
      <c r="H89" s="18">
        <f t="shared" si="212"/>
        <v>6.004591745522303</v>
      </c>
      <c r="I89" s="18">
        <f t="shared" si="213"/>
        <v>4.6531847065422571</v>
      </c>
      <c r="J89" s="18">
        <f t="shared" si="214"/>
        <v>8.450156756538064</v>
      </c>
      <c r="L89" t="str">
        <f t="shared" si="255"/>
        <v>32 Health and social care associate professionals</v>
      </c>
      <c r="M89" s="18">
        <f t="shared" si="215"/>
        <v>7.526986986807227</v>
      </c>
      <c r="N89" s="18">
        <f t="shared" si="215"/>
        <v>2.0796392119219798</v>
      </c>
      <c r="O89" s="18">
        <f t="shared" si="215"/>
        <v>5.2641898105454388</v>
      </c>
      <c r="P89" s="18">
        <f t="shared" si="215"/>
        <v>5.1426554562928883</v>
      </c>
      <c r="Q89" s="18">
        <f t="shared" si="216"/>
        <v>4.9864467851604699</v>
      </c>
      <c r="S89" s="18">
        <f t="shared" si="217"/>
        <v>5.1831513086693537</v>
      </c>
      <c r="T89" s="18">
        <f t="shared" si="218"/>
        <v>4.337549300482535</v>
      </c>
      <c r="U89" s="18">
        <f t="shared" si="219"/>
        <v>7.6576404893371697</v>
      </c>
      <c r="W89" t="str">
        <f t="shared" si="256"/>
        <v>32 Health and social care associate professionals</v>
      </c>
      <c r="X89" s="18">
        <f t="shared" si="220"/>
        <v>1.641657652779771</v>
      </c>
      <c r="Y89" s="18">
        <f t="shared" si="220"/>
        <v>6.3567126486715475</v>
      </c>
      <c r="Z89" s="18">
        <f t="shared" si="220"/>
        <v>2.6216727352282421</v>
      </c>
      <c r="AA89" s="18">
        <f t="shared" si="220"/>
        <v>1.8595412653820365</v>
      </c>
      <c r="AB89" s="18">
        <f t="shared" si="221"/>
        <v>2.3731565649637965</v>
      </c>
      <c r="AD89" s="18">
        <f t="shared" si="222"/>
        <v>2.1129541087510306</v>
      </c>
      <c r="AE89" s="18">
        <f t="shared" si="223"/>
        <v>3.9181569492297008</v>
      </c>
      <c r="AF89" s="18">
        <f t="shared" si="224"/>
        <v>5.2296953364421084</v>
      </c>
      <c r="AH89" t="str">
        <f t="shared" si="257"/>
        <v>32 Health and social care associate professionals</v>
      </c>
      <c r="AI89" s="18">
        <f t="shared" si="225"/>
        <v>-5.1217886811151576</v>
      </c>
      <c r="AJ89" s="18">
        <f t="shared" si="225"/>
        <v>0.33126018316964601</v>
      </c>
      <c r="AK89" s="18">
        <f t="shared" si="225"/>
        <v>-4.7281882349190063</v>
      </c>
      <c r="AL89" s="18">
        <f t="shared" si="225"/>
        <v>-4.2990669942767461</v>
      </c>
      <c r="AM89" s="18">
        <f t="shared" si="226"/>
        <v>-4.150741685917037</v>
      </c>
      <c r="AO89" s="18">
        <f t="shared" si="227"/>
        <v>-4.4423217388808389</v>
      </c>
      <c r="AP89" s="18">
        <f t="shared" si="228"/>
        <v>1.8755928625524998</v>
      </c>
      <c r="AQ89" s="18">
        <f t="shared" si="229"/>
        <v>-1.2562804130700544</v>
      </c>
      <c r="AS89" t="str">
        <f t="shared" si="258"/>
        <v>32 Health and social care associate professionals</v>
      </c>
      <c r="AT89" s="18">
        <f t="shared" si="230"/>
        <v>1.6577615840252857</v>
      </c>
      <c r="AU89" s="18">
        <f t="shared" si="230"/>
        <v>13.92169098096816</v>
      </c>
      <c r="AV89" s="18">
        <f t="shared" si="230"/>
        <v>0.5787931784171807</v>
      </c>
      <c r="AW89" s="18">
        <f t="shared" si="230"/>
        <v>1.1761333169410415</v>
      </c>
      <c r="AX89" s="18">
        <f t="shared" si="231"/>
        <v>1.740755063454813</v>
      </c>
      <c r="AZ89" s="18">
        <f t="shared" si="232"/>
        <v>0.97662679441441469</v>
      </c>
      <c r="BA89" s="18">
        <f t="shared" si="233"/>
        <v>3.3416632750635333</v>
      </c>
      <c r="BB89" s="18">
        <f t="shared" si="234"/>
        <v>3.9742188988368232</v>
      </c>
      <c r="BD89" t="str">
        <f t="shared" si="259"/>
        <v>32 Health and social care associate professionals</v>
      </c>
      <c r="BE89" s="18">
        <f t="shared" si="235"/>
        <v>7.6598328931131388</v>
      </c>
      <c r="BF89" s="18">
        <f t="shared" si="235"/>
        <v>0.33723166850208042</v>
      </c>
      <c r="BG89" s="18">
        <f t="shared" si="235"/>
        <v>1.0309796511040581</v>
      </c>
      <c r="BH89" s="18">
        <f t="shared" si="235"/>
        <v>1.560599351864389</v>
      </c>
      <c r="BI89" s="18">
        <f t="shared" si="236"/>
        <v>1.3180255768992621</v>
      </c>
      <c r="BK89" s="18">
        <f t="shared" si="237"/>
        <v>1.3837516851711529</v>
      </c>
      <c r="BL89" s="18">
        <f t="shared" si="238"/>
        <v>3.1458379498525257</v>
      </c>
      <c r="BM89" s="18">
        <f t="shared" si="239"/>
        <v>4.0741912406783376</v>
      </c>
      <c r="BO89" t="str">
        <f t="shared" si="260"/>
        <v>32 Health and social care associate professionals</v>
      </c>
      <c r="BP89" s="18">
        <f t="shared" si="240"/>
        <v>3.7637754795034617</v>
      </c>
      <c r="BQ89" s="18">
        <f t="shared" si="240"/>
        <v>-7.7221663187535761</v>
      </c>
      <c r="BR89" s="18">
        <f t="shared" si="240"/>
        <v>-2.4087793178314998</v>
      </c>
      <c r="BS89" s="18">
        <f t="shared" si="240"/>
        <v>-2.6482630795633288</v>
      </c>
      <c r="BT89" s="18">
        <f t="shared" si="241"/>
        <v>-2.898874991199818</v>
      </c>
      <c r="BV89" s="18">
        <f t="shared" si="242"/>
        <v>-2.5685005281549822</v>
      </c>
      <c r="BW89" s="18">
        <f t="shared" si="243"/>
        <v>2.4576523315802401</v>
      </c>
      <c r="BX89" s="18">
        <f t="shared" si="244"/>
        <v>0.7355356624418441</v>
      </c>
      <c r="BZ89" t="str">
        <f t="shared" si="261"/>
        <v>32 Health and social care associate professionals</v>
      </c>
      <c r="CA89" s="18">
        <f t="shared" si="245"/>
        <v>3.6709344579296976</v>
      </c>
      <c r="CB89" s="18">
        <f t="shared" si="245"/>
        <v>-4.7230436182397533</v>
      </c>
      <c r="CC89" s="18">
        <f t="shared" si="245"/>
        <v>-3.3270553335229214</v>
      </c>
      <c r="CD89" s="18">
        <f t="shared" si="245"/>
        <v>-2.9174740091602591</v>
      </c>
      <c r="CE89" s="18">
        <f t="shared" si="246"/>
        <v>-3.1593478127280306</v>
      </c>
      <c r="CG89" s="18">
        <f t="shared" si="247"/>
        <v>-3.0541935665663322</v>
      </c>
      <c r="CH89" s="18">
        <f t="shared" si="248"/>
        <v>1.7847052368491712</v>
      </c>
      <c r="CI89" s="18">
        <f t="shared" si="249"/>
        <v>-0.46948179677597235</v>
      </c>
      <c r="CK89" t="str">
        <f t="shared" si="262"/>
        <v>32 Health and social care associate professionals</v>
      </c>
      <c r="CL89" s="18">
        <f t="shared" si="250"/>
        <v>0.72811377275627809</v>
      </c>
      <c r="CM89" s="18">
        <f t="shared" si="250"/>
        <v>42.584679842592308</v>
      </c>
      <c r="CN89" s="18">
        <f t="shared" si="250"/>
        <v>1.4526163479243293</v>
      </c>
      <c r="CO89" s="18">
        <f t="shared" si="250"/>
        <v>2.0777823726124911</v>
      </c>
      <c r="CP89" s="18">
        <f t="shared" si="251"/>
        <v>4.0324524665502848</v>
      </c>
      <c r="CR89" s="18">
        <f t="shared" si="252"/>
        <v>1.868966825198104</v>
      </c>
      <c r="CS89" s="18">
        <f t="shared" si="253"/>
        <v>2.8068419553820112</v>
      </c>
      <c r="CT89" s="18">
        <f t="shared" si="254"/>
        <v>4.1295097240464873</v>
      </c>
    </row>
    <row r="90" spans="1:98" x14ac:dyDescent="0.2">
      <c r="A90" t="str">
        <f t="shared" si="209"/>
        <v>33 Protective service occupations</v>
      </c>
      <c r="B90" s="18">
        <f t="shared" si="210"/>
        <v>2.8014778800382167</v>
      </c>
      <c r="C90" s="18">
        <f t="shared" si="210"/>
        <v>7.5118900292488799</v>
      </c>
      <c r="D90" s="18">
        <f t="shared" si="210"/>
        <v>12.347341415347945</v>
      </c>
      <c r="E90" s="18">
        <f t="shared" si="210"/>
        <v>5.7172626456660547</v>
      </c>
      <c r="F90" s="18">
        <f t="shared" si="211"/>
        <v>7.8594246465884421</v>
      </c>
      <c r="H90" s="18">
        <f t="shared" si="212"/>
        <v>7.8826335245617996</v>
      </c>
      <c r="I90" s="18">
        <f t="shared" si="213"/>
        <v>3.5164343513231389</v>
      </c>
      <c r="J90" s="18">
        <f t="shared" si="214"/>
        <v>9.3084473707807813</v>
      </c>
      <c r="L90" t="str">
        <f t="shared" si="255"/>
        <v>33 Protective service occupations</v>
      </c>
      <c r="M90" s="18">
        <f t="shared" si="215"/>
        <v>4.0115868560791412</v>
      </c>
      <c r="N90" s="18">
        <f t="shared" si="215"/>
        <v>5.7170721518776224</v>
      </c>
      <c r="O90" s="18">
        <f t="shared" si="215"/>
        <v>10.444630959818625</v>
      </c>
      <c r="P90" s="18">
        <f t="shared" si="215"/>
        <v>5.8456112444004837</v>
      </c>
      <c r="Q90" s="18">
        <f t="shared" si="216"/>
        <v>7.2537029200945957</v>
      </c>
      <c r="S90" s="18">
        <f t="shared" si="217"/>
        <v>7.3569355530115788</v>
      </c>
      <c r="T90" s="18">
        <f t="shared" si="218"/>
        <v>3.2007410591340602</v>
      </c>
      <c r="U90" s="18">
        <f t="shared" si="219"/>
        <v>8.7197352422991656</v>
      </c>
      <c r="W90" t="str">
        <f t="shared" si="256"/>
        <v>33 Protective service occupations</v>
      </c>
      <c r="X90" s="18">
        <f t="shared" si="220"/>
        <v>0.43551616708004115</v>
      </c>
      <c r="Y90" s="18">
        <f t="shared" si="220"/>
        <v>13.022456849000319</v>
      </c>
      <c r="Z90" s="18">
        <f t="shared" si="220"/>
        <v>6.3865015892920596</v>
      </c>
      <c r="AA90" s="18">
        <f t="shared" si="220"/>
        <v>2.9464396405721516</v>
      </c>
      <c r="AB90" s="18">
        <f t="shared" si="221"/>
        <v>4.6181216985746953</v>
      </c>
      <c r="AD90" s="18">
        <f t="shared" si="222"/>
        <v>4.0805863351926153</v>
      </c>
      <c r="AE90" s="18">
        <f t="shared" si="223"/>
        <v>3.3258594088311888</v>
      </c>
      <c r="AF90" s="18">
        <f t="shared" si="224"/>
        <v>6.1719833694369841</v>
      </c>
      <c r="AH90" t="str">
        <f t="shared" si="257"/>
        <v>33 Protective service occupations</v>
      </c>
      <c r="AI90" s="18">
        <f t="shared" si="225"/>
        <v>0.51505128611999407</v>
      </c>
      <c r="AJ90" s="18">
        <f t="shared" si="225"/>
        <v>13.49506133081546</v>
      </c>
      <c r="AK90" s="18">
        <f t="shared" si="225"/>
        <v>6.2608253770951139</v>
      </c>
      <c r="AL90" s="18">
        <f t="shared" si="225"/>
        <v>2.8887434520591393</v>
      </c>
      <c r="AM90" s="18">
        <f t="shared" si="226"/>
        <v>4.5701172886957186</v>
      </c>
      <c r="AO90" s="18">
        <f t="shared" si="227"/>
        <v>4.000709928768531</v>
      </c>
      <c r="AP90" s="18">
        <f t="shared" si="228"/>
        <v>3.0162714638473309</v>
      </c>
      <c r="AQ90" s="18">
        <f t="shared" si="229"/>
        <v>5.8997715730223943</v>
      </c>
      <c r="AS90" t="str">
        <f t="shared" si="258"/>
        <v>33 Protective service occupations</v>
      </c>
      <c r="AT90" s="18">
        <f t="shared" si="230"/>
        <v>-3.4774450777106614</v>
      </c>
      <c r="AU90" s="18">
        <f t="shared" si="230"/>
        <v>11.38026456314436</v>
      </c>
      <c r="AV90" s="18">
        <f t="shared" si="230"/>
        <v>2.4728768518522903</v>
      </c>
      <c r="AW90" s="18">
        <f t="shared" si="230"/>
        <v>0.50903196796652228</v>
      </c>
      <c r="AX90" s="18">
        <f t="shared" si="231"/>
        <v>1.7698154499257379</v>
      </c>
      <c r="AZ90" s="18">
        <f t="shared" si="232"/>
        <v>1.1594291103703025</v>
      </c>
      <c r="BA90" s="18">
        <f t="shared" si="233"/>
        <v>2.4012563842892742</v>
      </c>
      <c r="BB90" s="18">
        <f t="shared" si="234"/>
        <v>3.2526011427878476</v>
      </c>
      <c r="BD90" t="str">
        <f t="shared" si="259"/>
        <v>33 Protective service occupations</v>
      </c>
      <c r="BE90" s="18">
        <f t="shared" si="235"/>
        <v>-2.3518506448014787</v>
      </c>
      <c r="BF90" s="18">
        <f t="shared" si="235"/>
        <v>4.6204049819966286</v>
      </c>
      <c r="BG90" s="18">
        <f t="shared" si="235"/>
        <v>2.1089256762563569</v>
      </c>
      <c r="BH90" s="18">
        <f t="shared" si="235"/>
        <v>-0.32708320805098223</v>
      </c>
      <c r="BI90" s="18">
        <f t="shared" si="236"/>
        <v>0.73239571174248397</v>
      </c>
      <c r="BK90" s="18">
        <f t="shared" si="237"/>
        <v>0.47839300941958651</v>
      </c>
      <c r="BL90" s="18">
        <f t="shared" si="238"/>
        <v>1.5390010258634845</v>
      </c>
      <c r="BM90" s="18">
        <f t="shared" si="239"/>
        <v>1.9279070971086165</v>
      </c>
      <c r="BO90" t="str">
        <f t="shared" si="260"/>
        <v>33 Protective service occupations</v>
      </c>
      <c r="BP90" s="18">
        <f t="shared" si="240"/>
        <v>-2.8758998821699855</v>
      </c>
      <c r="BQ90" s="18">
        <f t="shared" si="240"/>
        <v>9.89037148278471</v>
      </c>
      <c r="BR90" s="18">
        <f t="shared" si="240"/>
        <v>-0.27176940875488498</v>
      </c>
      <c r="BS90" s="18">
        <f t="shared" si="240"/>
        <v>-3.409395940876192</v>
      </c>
      <c r="BT90" s="18">
        <f t="shared" si="241"/>
        <v>-1.649869746975352</v>
      </c>
      <c r="BV90" s="18">
        <f t="shared" si="242"/>
        <v>-2.3746450405793929</v>
      </c>
      <c r="BW90" s="18">
        <f t="shared" si="243"/>
        <v>1.6315190984923955</v>
      </c>
      <c r="BX90" s="18">
        <f t="shared" si="244"/>
        <v>-0.18856682276177095</v>
      </c>
      <c r="BZ90" t="str">
        <f t="shared" si="261"/>
        <v>33 Protective service occupations</v>
      </c>
      <c r="CA90" s="18">
        <f t="shared" si="245"/>
        <v>4.7682050688655941</v>
      </c>
      <c r="CB90" s="18">
        <f t="shared" si="245"/>
        <v>1.8183541177848372</v>
      </c>
      <c r="CC90" s="18">
        <f t="shared" si="245"/>
        <v>2.1665342042413327</v>
      </c>
      <c r="CD90" s="18">
        <f t="shared" si="245"/>
        <v>0.26207969790685848</v>
      </c>
      <c r="CE90" s="18">
        <f t="shared" si="246"/>
        <v>0.95051273343598197</v>
      </c>
      <c r="CG90" s="18">
        <f t="shared" si="247"/>
        <v>0.89292034530146225</v>
      </c>
      <c r="CH90" s="18">
        <f t="shared" si="248"/>
        <v>2.0038576076253145</v>
      </c>
      <c r="CI90" s="18">
        <f t="shared" si="249"/>
        <v>2.6908271736425959</v>
      </c>
      <c r="CK90" t="str">
        <f t="shared" si="262"/>
        <v>33 Protective service occupations</v>
      </c>
      <c r="CL90" s="18">
        <f t="shared" si="250"/>
        <v>-3.6192434138533347</v>
      </c>
      <c r="CM90" s="18">
        <f t="shared" si="250"/>
        <v>43.592851324111635</v>
      </c>
      <c r="CN90" s="18">
        <f t="shared" si="250"/>
        <v>-7.3297481656375174</v>
      </c>
      <c r="CO90" s="18">
        <f t="shared" si="250"/>
        <v>0.17130332223136424</v>
      </c>
      <c r="CP90" s="18">
        <f t="shared" si="251"/>
        <v>-1.0536946103256728E-2</v>
      </c>
      <c r="CR90" s="18">
        <f t="shared" si="252"/>
        <v>-2.394191320552419</v>
      </c>
      <c r="CS90" s="18">
        <f t="shared" si="253"/>
        <v>1.0027522791029142</v>
      </c>
      <c r="CT90" s="18">
        <f t="shared" si="254"/>
        <v>-1.0259425093330887</v>
      </c>
    </row>
    <row r="91" spans="1:98" x14ac:dyDescent="0.2">
      <c r="A91" t="str">
        <f t="shared" si="209"/>
        <v>34 Culture, media and sports occupations</v>
      </c>
      <c r="B91" s="18">
        <f t="shared" si="210"/>
        <v>13.506040083866488</v>
      </c>
      <c r="C91" s="18">
        <f t="shared" si="210"/>
        <v>-4.5310052753077423</v>
      </c>
      <c r="D91" s="18">
        <f t="shared" si="210"/>
        <v>4.2672255068417098</v>
      </c>
      <c r="E91" s="18">
        <f t="shared" si="210"/>
        <v>4.1948887554515979</v>
      </c>
      <c r="F91" s="18">
        <f t="shared" si="211"/>
        <v>3.6493539210676218</v>
      </c>
      <c r="H91" s="18">
        <f t="shared" si="212"/>
        <v>4.2189954281319109</v>
      </c>
      <c r="I91" s="18">
        <f t="shared" si="213"/>
        <v>3.8292066417598747</v>
      </c>
      <c r="J91" s="18">
        <f t="shared" si="214"/>
        <v>6.6202903998943796</v>
      </c>
      <c r="L91" t="str">
        <f t="shared" si="255"/>
        <v>34 Culture, media and sports occupations</v>
      </c>
      <c r="M91" s="18">
        <f t="shared" si="215"/>
        <v>8.3439378932436359</v>
      </c>
      <c r="N91" s="18">
        <f t="shared" si="215"/>
        <v>3.1474026724174653</v>
      </c>
      <c r="O91" s="18">
        <f t="shared" si="215"/>
        <v>5.0724705332397813</v>
      </c>
      <c r="P91" s="18">
        <f t="shared" si="215"/>
        <v>4.3270956621093148</v>
      </c>
      <c r="Q91" s="18">
        <f t="shared" si="216"/>
        <v>4.485165944219105</v>
      </c>
      <c r="S91" s="18">
        <f t="shared" si="217"/>
        <v>4.574964578683538</v>
      </c>
      <c r="T91" s="18">
        <f t="shared" si="218"/>
        <v>3.8352852715334285</v>
      </c>
      <c r="U91" s="18">
        <f t="shared" si="219"/>
        <v>6.8848863024958851</v>
      </c>
      <c r="W91" t="str">
        <f t="shared" si="256"/>
        <v>34 Culture, media and sports occupations</v>
      </c>
      <c r="X91" s="18">
        <f t="shared" si="220"/>
        <v>0.61300020760954865</v>
      </c>
      <c r="Y91" s="18">
        <f t="shared" si="220"/>
        <v>1.8094526305201253</v>
      </c>
      <c r="Z91" s="18">
        <f t="shared" si="220"/>
        <v>1.2948772842261036</v>
      </c>
      <c r="AA91" s="18">
        <f t="shared" si="220"/>
        <v>0.81244177686485841</v>
      </c>
      <c r="AB91" s="18">
        <f t="shared" si="221"/>
        <v>1.0250742778929123</v>
      </c>
      <c r="AD91" s="18">
        <f t="shared" si="222"/>
        <v>0.97299777208179616</v>
      </c>
      <c r="AE91" s="18">
        <f t="shared" si="223"/>
        <v>3.0054671088312501</v>
      </c>
      <c r="AF91" s="18">
        <f t="shared" si="224"/>
        <v>3.66366471316939</v>
      </c>
      <c r="AH91" t="str">
        <f t="shared" si="257"/>
        <v>34 Culture, media and sports occupations</v>
      </c>
      <c r="AI91" s="18">
        <f t="shared" si="225"/>
        <v>-1.5757570899288642</v>
      </c>
      <c r="AJ91" s="18">
        <f t="shared" si="225"/>
        <v>23.606001265610566</v>
      </c>
      <c r="AK91" s="18">
        <f t="shared" si="225"/>
        <v>1.154474314439824</v>
      </c>
      <c r="AL91" s="18">
        <f t="shared" si="225"/>
        <v>2.1039416637726349</v>
      </c>
      <c r="AM91" s="18">
        <f t="shared" si="226"/>
        <v>3.0295689444403529</v>
      </c>
      <c r="AO91" s="18">
        <f t="shared" si="227"/>
        <v>1.7864664340002223</v>
      </c>
      <c r="AP91" s="18">
        <f t="shared" si="228"/>
        <v>3.0793174835728632</v>
      </c>
      <c r="AQ91" s="18">
        <f t="shared" si="229"/>
        <v>4.2993263573372742</v>
      </c>
      <c r="AS91" t="str">
        <f t="shared" si="258"/>
        <v>34 Culture, media and sports occupations</v>
      </c>
      <c r="AT91" s="18">
        <f t="shared" si="230"/>
        <v>-0.65552877791388298</v>
      </c>
      <c r="AU91" s="18">
        <f t="shared" si="230"/>
        <v>1.2175998843196645</v>
      </c>
      <c r="AV91" s="18">
        <f t="shared" si="230"/>
        <v>8.1818960837098942E-2</v>
      </c>
      <c r="AW91" s="18">
        <f t="shared" si="230"/>
        <v>0.31211344262687124</v>
      </c>
      <c r="AX91" s="18">
        <f t="shared" si="231"/>
        <v>0.29640391648104725</v>
      </c>
      <c r="AZ91" s="18">
        <f t="shared" si="232"/>
        <v>0.2352897952874855</v>
      </c>
      <c r="BA91" s="18">
        <f t="shared" si="233"/>
        <v>2.7349632967676563</v>
      </c>
      <c r="BB91" s="18">
        <f t="shared" si="234"/>
        <v>2.8971106262781099</v>
      </c>
      <c r="BD91" t="str">
        <f t="shared" si="259"/>
        <v>34 Culture, media and sports occupations</v>
      </c>
      <c r="BE91" s="18">
        <f t="shared" si="235"/>
        <v>0.9654457343756695</v>
      </c>
      <c r="BF91" s="18">
        <f t="shared" si="235"/>
        <v>-6.3077922702161278</v>
      </c>
      <c r="BG91" s="18">
        <f t="shared" si="235"/>
        <v>-0.59367818114339777</v>
      </c>
      <c r="BH91" s="18">
        <f t="shared" si="235"/>
        <v>0.89234730147771391</v>
      </c>
      <c r="BI91" s="18">
        <f t="shared" si="236"/>
        <v>-3.8046471826191919E-2</v>
      </c>
      <c r="BK91" s="18">
        <f t="shared" si="237"/>
        <v>0.39455344270304948</v>
      </c>
      <c r="BL91" s="18">
        <f t="shared" si="238"/>
        <v>2.2234586453846905</v>
      </c>
      <c r="BM91" s="18">
        <f t="shared" si="239"/>
        <v>2.5156857397756305</v>
      </c>
      <c r="BO91" t="str">
        <f t="shared" si="260"/>
        <v>34 Culture, media and sports occupations</v>
      </c>
      <c r="BP91" s="18">
        <f t="shared" si="240"/>
        <v>-1.2188439477395008</v>
      </c>
      <c r="BQ91" s="18">
        <f t="shared" si="240"/>
        <v>-12.810460035220173</v>
      </c>
      <c r="BR91" s="18">
        <f t="shared" si="240"/>
        <v>-5.2234827749571888</v>
      </c>
      <c r="BS91" s="18">
        <f t="shared" si="240"/>
        <v>-5.4221595399262412</v>
      </c>
      <c r="BT91" s="18">
        <f t="shared" si="241"/>
        <v>-5.8400155837457497</v>
      </c>
      <c r="BV91" s="18">
        <f t="shared" si="242"/>
        <v>-5.3559802702467181</v>
      </c>
      <c r="BW91" s="18">
        <f t="shared" si="243"/>
        <v>1.5651508577416484</v>
      </c>
      <c r="BX91" s="18">
        <f t="shared" si="244"/>
        <v>-2.3474913204062919</v>
      </c>
      <c r="BZ91" t="str">
        <f t="shared" si="261"/>
        <v>34 Culture, media and sports occupations</v>
      </c>
      <c r="CA91" s="18">
        <f t="shared" si="245"/>
        <v>5.8767022874168795</v>
      </c>
      <c r="CB91" s="18">
        <f t="shared" si="245"/>
        <v>-9.1240680423512188</v>
      </c>
      <c r="CC91" s="18">
        <f t="shared" si="245"/>
        <v>-3.6767165154320658</v>
      </c>
      <c r="CD91" s="18">
        <f t="shared" si="245"/>
        <v>-2.2730040810590935</v>
      </c>
      <c r="CE91" s="18">
        <f t="shared" si="246"/>
        <v>-3.1547839200593342</v>
      </c>
      <c r="CG91" s="18">
        <f t="shared" si="247"/>
        <v>-2.743166539863362</v>
      </c>
      <c r="CH91" s="18">
        <f t="shared" si="248"/>
        <v>1.6227962740611446</v>
      </c>
      <c r="CI91" s="18">
        <f t="shared" si="249"/>
        <v>-0.46847722636428335</v>
      </c>
      <c r="CK91" t="str">
        <f t="shared" si="262"/>
        <v>34 Culture, media and sports occupations</v>
      </c>
      <c r="CL91" s="18">
        <f t="shared" si="250"/>
        <v>7.1353285138272327</v>
      </c>
      <c r="CM91" s="18">
        <f t="shared" si="250"/>
        <v>22.696619774129601</v>
      </c>
      <c r="CN91" s="18">
        <f t="shared" si="250"/>
        <v>-2.5396145890754451</v>
      </c>
      <c r="CO91" s="18">
        <f t="shared" si="250"/>
        <v>-1.9428382139573097</v>
      </c>
      <c r="CP91" s="18">
        <f t="shared" si="251"/>
        <v>-0.74888361142889659</v>
      </c>
      <c r="CR91" s="18">
        <f t="shared" si="252"/>
        <v>-2.1421685961290793</v>
      </c>
      <c r="CS91" s="18">
        <f t="shared" si="253"/>
        <v>1.7064915808073566</v>
      </c>
      <c r="CT91" s="18">
        <f t="shared" si="254"/>
        <v>7.6864610396354394E-2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6.7320285462520779</v>
      </c>
      <c r="C92" s="18">
        <f t="shared" si="210"/>
        <v>-4.5451983064537904</v>
      </c>
      <c r="D92" s="18">
        <f t="shared" si="210"/>
        <v>5.5048543000180139</v>
      </c>
      <c r="E92" s="18">
        <f t="shared" si="210"/>
        <v>4.3762859666283793</v>
      </c>
      <c r="F92" s="18">
        <f t="shared" si="211"/>
        <v>4.1444543533564193</v>
      </c>
      <c r="H92" s="18">
        <f t="shared" si="212"/>
        <v>4.7511276482081533</v>
      </c>
      <c r="I92" s="18">
        <f t="shared" si="213"/>
        <v>3.5711268434355903</v>
      </c>
      <c r="J92" s="18">
        <f t="shared" si="214"/>
        <v>6.8430123817123212</v>
      </c>
      <c r="L92" t="str">
        <f t="shared" si="255"/>
        <v>35 Business and public service associate professionals</v>
      </c>
      <c r="M92" s="18">
        <f t="shared" si="215"/>
        <v>6.3177678946487958</v>
      </c>
      <c r="N92" s="18">
        <f t="shared" si="215"/>
        <v>5.6914077844332223</v>
      </c>
      <c r="O92" s="18">
        <f t="shared" si="215"/>
        <v>4.6890953804149316</v>
      </c>
      <c r="P92" s="18">
        <f t="shared" si="215"/>
        <v>3.7450031242739046</v>
      </c>
      <c r="Q92" s="18">
        <f t="shared" si="216"/>
        <v>4.1600488590687101</v>
      </c>
      <c r="S92" s="18">
        <f t="shared" si="217"/>
        <v>4.0587507449369564</v>
      </c>
      <c r="T92" s="18">
        <f t="shared" si="218"/>
        <v>3.5610128031171806</v>
      </c>
      <c r="U92" s="18">
        <f t="shared" si="219"/>
        <v>6.3174093114984675</v>
      </c>
      <c r="W92" t="str">
        <f t="shared" si="256"/>
        <v>35 Business and public service associate professionals</v>
      </c>
      <c r="X92" s="18">
        <f t="shared" si="220"/>
        <v>9.6222812824464654E-2</v>
      </c>
      <c r="Y92" s="18">
        <f t="shared" si="220"/>
        <v>6.1673595037462503</v>
      </c>
      <c r="Z92" s="18">
        <f t="shared" si="220"/>
        <v>0.50402761858308054</v>
      </c>
      <c r="AA92" s="18">
        <f t="shared" si="220"/>
        <v>0.20929540733738428</v>
      </c>
      <c r="AB92" s="18">
        <f t="shared" si="221"/>
        <v>0.66402164895305038</v>
      </c>
      <c r="AD92" s="18">
        <f t="shared" si="222"/>
        <v>0.30744331743965958</v>
      </c>
      <c r="AE92" s="18">
        <f t="shared" si="223"/>
        <v>2.9294120927873424</v>
      </c>
      <c r="AF92" s="18">
        <f t="shared" si="224"/>
        <v>3.1361716369434633</v>
      </c>
      <c r="AH92" t="str">
        <f t="shared" si="257"/>
        <v>35 Business and public service associate professionals</v>
      </c>
      <c r="AI92" s="18">
        <f t="shared" si="225"/>
        <v>-0.18793692216384494</v>
      </c>
      <c r="AJ92" s="18">
        <f t="shared" si="225"/>
        <v>11.401322152484283</v>
      </c>
      <c r="AK92" s="18">
        <f t="shared" si="225"/>
        <v>0.24197507797747431</v>
      </c>
      <c r="AL92" s="18">
        <f t="shared" si="225"/>
        <v>0.64932384687739209</v>
      </c>
      <c r="AM92" s="18">
        <f t="shared" si="226"/>
        <v>1.1615418072140393</v>
      </c>
      <c r="AO92" s="18">
        <f t="shared" si="227"/>
        <v>0.51335733033748276</v>
      </c>
      <c r="AP92" s="18">
        <f t="shared" si="228"/>
        <v>2.8128370174091089</v>
      </c>
      <c r="AQ92" s="18">
        <f t="shared" si="229"/>
        <v>3.165192708701392</v>
      </c>
      <c r="AS92" t="str">
        <f t="shared" si="258"/>
        <v>35 Business and public service associate professionals</v>
      </c>
      <c r="AT92" s="18">
        <f t="shared" si="230"/>
        <v>-1.1346476279940343</v>
      </c>
      <c r="AU92" s="18">
        <f t="shared" si="230"/>
        <v>7.3297937697104132</v>
      </c>
      <c r="AV92" s="18">
        <f t="shared" si="230"/>
        <v>-0.12828515771399207</v>
      </c>
      <c r="AW92" s="18">
        <f t="shared" si="230"/>
        <v>0.34969210225277436</v>
      </c>
      <c r="AX92" s="18">
        <f t="shared" si="231"/>
        <v>0.62208903295646323</v>
      </c>
      <c r="AZ92" s="18">
        <f t="shared" si="232"/>
        <v>0.19011271504731919</v>
      </c>
      <c r="BA92" s="18">
        <f t="shared" si="233"/>
        <v>2.7041567665578414</v>
      </c>
      <c r="BB92" s="18">
        <f t="shared" si="234"/>
        <v>2.8355803311902905</v>
      </c>
      <c r="BD92" t="str">
        <f t="shared" si="259"/>
        <v>35 Business and public service associate professionals</v>
      </c>
      <c r="BE92" s="18">
        <f t="shared" si="235"/>
        <v>1.3005141667201014</v>
      </c>
      <c r="BF92" s="18">
        <f t="shared" si="235"/>
        <v>2.6896799570485186</v>
      </c>
      <c r="BG92" s="18">
        <f t="shared" si="235"/>
        <v>-2.1767268222768754</v>
      </c>
      <c r="BH92" s="18">
        <f t="shared" si="235"/>
        <v>-0.60134413167771683</v>
      </c>
      <c r="BI92" s="18">
        <f t="shared" si="236"/>
        <v>-0.89480297704230827</v>
      </c>
      <c r="BK92" s="18">
        <f t="shared" si="237"/>
        <v>-1.129270656534942</v>
      </c>
      <c r="BL92" s="18">
        <f t="shared" si="238"/>
        <v>2.0197139801755082</v>
      </c>
      <c r="BM92" s="18">
        <f t="shared" si="239"/>
        <v>1.1842214803605922</v>
      </c>
      <c r="BO92" t="str">
        <f t="shared" si="260"/>
        <v>35 Business and public service associate professionals</v>
      </c>
      <c r="BP92" s="18">
        <f t="shared" si="240"/>
        <v>-1.5726214815372175</v>
      </c>
      <c r="BQ92" s="18">
        <f t="shared" si="240"/>
        <v>6.0780333908190709</v>
      </c>
      <c r="BR92" s="18">
        <f t="shared" si="240"/>
        <v>-4.7893714581900282</v>
      </c>
      <c r="BS92" s="18">
        <f t="shared" si="240"/>
        <v>-3.1760899130698683</v>
      </c>
      <c r="BT92" s="18">
        <f t="shared" si="241"/>
        <v>-3.1320911584920563</v>
      </c>
      <c r="BV92" s="18">
        <f t="shared" si="242"/>
        <v>-3.7168651109386053</v>
      </c>
      <c r="BW92" s="18">
        <f t="shared" si="243"/>
        <v>1.7510572463040663</v>
      </c>
      <c r="BX92" s="18">
        <f t="shared" si="244"/>
        <v>-0.96981866445117193</v>
      </c>
      <c r="BZ92" t="str">
        <f t="shared" si="261"/>
        <v>35 Business and public service associate professionals</v>
      </c>
      <c r="CA92" s="18">
        <f t="shared" si="245"/>
        <v>5.4747164820521554</v>
      </c>
      <c r="CB92" s="18">
        <f t="shared" si="245"/>
        <v>-3.6812834821022267</v>
      </c>
      <c r="CC92" s="18">
        <f t="shared" si="245"/>
        <v>-4.6318377932493267</v>
      </c>
      <c r="CD92" s="18">
        <f t="shared" si="245"/>
        <v>-3.4015121369156964</v>
      </c>
      <c r="CE92" s="18">
        <f t="shared" si="246"/>
        <v>-3.8051238668932119</v>
      </c>
      <c r="CG92" s="18">
        <f t="shared" si="247"/>
        <v>-3.8133742289121919</v>
      </c>
      <c r="CH92" s="18">
        <f t="shared" si="248"/>
        <v>1.4066036931251746</v>
      </c>
      <c r="CI92" s="18">
        <f t="shared" si="249"/>
        <v>-1.549259977298989</v>
      </c>
      <c r="CK92" t="str">
        <f t="shared" si="262"/>
        <v>35 Business and public service associate professionals</v>
      </c>
      <c r="CL92" s="18">
        <f t="shared" si="250"/>
        <v>1.3195012061960387</v>
      </c>
      <c r="CM92" s="18">
        <f t="shared" si="250"/>
        <v>26.771085222750489</v>
      </c>
      <c r="CN92" s="18">
        <f t="shared" si="250"/>
        <v>-6.8450175878739135</v>
      </c>
      <c r="CO92" s="18">
        <f t="shared" si="250"/>
        <v>-2.8626447853301262</v>
      </c>
      <c r="CP92" s="18">
        <f t="shared" si="251"/>
        <v>-2.5162814334491856</v>
      </c>
      <c r="CR92" s="18">
        <f t="shared" si="252"/>
        <v>-4.2086679504746982</v>
      </c>
      <c r="CS92" s="18">
        <f t="shared" si="253"/>
        <v>1.3606567790626745</v>
      </c>
      <c r="CT92" s="18">
        <f t="shared" si="254"/>
        <v>-1.9047450883118655</v>
      </c>
    </row>
    <row r="93" spans="1:98" x14ac:dyDescent="0.2">
      <c r="A93" t="str">
        <f t="shared" si="209"/>
        <v>41 Administrative occupations</v>
      </c>
      <c r="B93" s="18">
        <f t="shared" si="210"/>
        <v>5.7928415872621208</v>
      </c>
      <c r="C93" s="18">
        <f t="shared" si="210"/>
        <v>-1.4829464629448785</v>
      </c>
      <c r="D93" s="18">
        <f t="shared" si="210"/>
        <v>5.7631659733434759</v>
      </c>
      <c r="E93" s="18">
        <f t="shared" si="210"/>
        <v>5.1915114167856879</v>
      </c>
      <c r="F93" s="18">
        <f t="shared" si="211"/>
        <v>4.9389975646500384</v>
      </c>
      <c r="H93" s="18">
        <f t="shared" si="212"/>
        <v>5.3817187951984202</v>
      </c>
      <c r="I93" s="18">
        <f t="shared" si="213"/>
        <v>4.21534098353602</v>
      </c>
      <c r="J93" s="18">
        <f t="shared" si="214"/>
        <v>7.7244743698530405</v>
      </c>
      <c r="L93" t="str">
        <f t="shared" si="255"/>
        <v>41 Administrative occupations</v>
      </c>
      <c r="M93" s="18">
        <f t="shared" si="215"/>
        <v>5.6245291249787277</v>
      </c>
      <c r="N93" s="18">
        <f t="shared" si="215"/>
        <v>9.8049169528234827</v>
      </c>
      <c r="O93" s="18">
        <f t="shared" si="215"/>
        <v>5.169300073376748</v>
      </c>
      <c r="P93" s="18">
        <f t="shared" si="215"/>
        <v>4.7639907938873405</v>
      </c>
      <c r="Q93" s="18">
        <f t="shared" si="216"/>
        <v>5.1990190558208971</v>
      </c>
      <c r="S93" s="18">
        <f t="shared" si="217"/>
        <v>4.8989200323199311</v>
      </c>
      <c r="T93" s="18">
        <f t="shared" si="218"/>
        <v>4.1031229926999035</v>
      </c>
      <c r="U93" s="18">
        <f t="shared" si="219"/>
        <v>7.2991440314577272</v>
      </c>
      <c r="W93" t="str">
        <f t="shared" si="256"/>
        <v>41 Administrative occupations</v>
      </c>
      <c r="X93" s="18">
        <f t="shared" si="220"/>
        <v>-1.5396014615435827</v>
      </c>
      <c r="Y93" s="18">
        <f t="shared" si="220"/>
        <v>15.308986130235525</v>
      </c>
      <c r="Z93" s="18">
        <f t="shared" si="220"/>
        <v>1.5206430229238066</v>
      </c>
      <c r="AA93" s="18">
        <f t="shared" si="220"/>
        <v>1.1588968063914296</v>
      </c>
      <c r="AB93" s="18">
        <f t="shared" si="221"/>
        <v>2.1038780118898925</v>
      </c>
      <c r="AD93" s="18">
        <f t="shared" si="222"/>
        <v>1.2793354288189507</v>
      </c>
      <c r="AE93" s="18">
        <f t="shared" si="223"/>
        <v>3.3982675616389013</v>
      </c>
      <c r="AF93" s="18">
        <f t="shared" si="224"/>
        <v>4.2272853994244963</v>
      </c>
      <c r="AH93" t="str">
        <f t="shared" si="257"/>
        <v>41 Administrative occupations</v>
      </c>
      <c r="AI93" s="18">
        <f t="shared" si="225"/>
        <v>-1.0213380349481826</v>
      </c>
      <c r="AJ93" s="18">
        <f t="shared" si="225"/>
        <v>12.187789713687813</v>
      </c>
      <c r="AK93" s="18">
        <f t="shared" si="225"/>
        <v>0.78383731967361925</v>
      </c>
      <c r="AL93" s="18">
        <f t="shared" si="225"/>
        <v>1.0340587849624328</v>
      </c>
      <c r="AM93" s="18">
        <f t="shared" si="226"/>
        <v>1.6186983385816367</v>
      </c>
      <c r="AO93" s="18">
        <f t="shared" si="227"/>
        <v>0.95058267944314601</v>
      </c>
      <c r="AP93" s="18">
        <f t="shared" si="228"/>
        <v>3.4169984564005773</v>
      </c>
      <c r="AQ93" s="18">
        <f t="shared" si="229"/>
        <v>4.0262956256365445</v>
      </c>
      <c r="AS93" t="str">
        <f t="shared" si="258"/>
        <v>41 Administrative occupations</v>
      </c>
      <c r="AT93" s="18">
        <f t="shared" si="230"/>
        <v>-1.1921824906921286</v>
      </c>
      <c r="AU93" s="18">
        <f t="shared" si="230"/>
        <v>13.789300933824489</v>
      </c>
      <c r="AV93" s="18">
        <f t="shared" si="230"/>
        <v>0.65297236214318932</v>
      </c>
      <c r="AW93" s="18">
        <f t="shared" si="230"/>
        <v>0.98991189818073977</v>
      </c>
      <c r="AX93" s="18">
        <f t="shared" si="231"/>
        <v>1.6397057448996888</v>
      </c>
      <c r="AZ93" s="18">
        <f t="shared" si="232"/>
        <v>0.87747358142598042</v>
      </c>
      <c r="BA93" s="18">
        <f t="shared" si="233"/>
        <v>3.2564085075438065</v>
      </c>
      <c r="BB93" s="18">
        <f t="shared" si="234"/>
        <v>3.8296145368090118</v>
      </c>
      <c r="BD93" t="str">
        <f t="shared" si="259"/>
        <v>41 Administrative occupations</v>
      </c>
      <c r="BE93" s="18">
        <f t="shared" si="235"/>
        <v>8.0606552938844445E-3</v>
      </c>
      <c r="BF93" s="18">
        <f t="shared" si="235"/>
        <v>3.8747530571819233</v>
      </c>
      <c r="BG93" s="18">
        <f t="shared" si="235"/>
        <v>-1.9335511835384622</v>
      </c>
      <c r="BH93" s="18">
        <f t="shared" si="235"/>
        <v>-1.4283587866582792</v>
      </c>
      <c r="BI93" s="18">
        <f t="shared" si="236"/>
        <v>-1.2636638123331712</v>
      </c>
      <c r="BK93" s="18">
        <f t="shared" si="237"/>
        <v>-1.5970447604778948</v>
      </c>
      <c r="BL93" s="18">
        <f t="shared" si="238"/>
        <v>2.239191582643274</v>
      </c>
      <c r="BM93" s="18">
        <f t="shared" si="239"/>
        <v>1.1064036244453623</v>
      </c>
      <c r="BO93" t="str">
        <f t="shared" si="260"/>
        <v>41 Administrative occupations</v>
      </c>
      <c r="BP93" s="18">
        <f t="shared" si="240"/>
        <v>-2.7087318933064375</v>
      </c>
      <c r="BQ93" s="18">
        <f t="shared" si="240"/>
        <v>-1.8805980434687064</v>
      </c>
      <c r="BR93" s="18">
        <f t="shared" si="240"/>
        <v>-5.2334237302893989</v>
      </c>
      <c r="BS93" s="18">
        <f t="shared" si="240"/>
        <v>-5.2853815572872387</v>
      </c>
      <c r="BT93" s="18">
        <f t="shared" si="241"/>
        <v>-5.0598176211835932</v>
      </c>
      <c r="BV93" s="18">
        <f t="shared" si="242"/>
        <v>-5.2680654476154327</v>
      </c>
      <c r="BW93" s="18">
        <f t="shared" si="243"/>
        <v>1.7710641620700907</v>
      </c>
      <c r="BX93" s="18">
        <f t="shared" si="244"/>
        <v>-1.9404782051100411</v>
      </c>
      <c r="BZ93" t="str">
        <f t="shared" si="261"/>
        <v>41 Administrative occupations</v>
      </c>
      <c r="CA93" s="18">
        <f t="shared" si="245"/>
        <v>0.95065780093244179</v>
      </c>
      <c r="CB93" s="18">
        <f t="shared" si="245"/>
        <v>3.2506803167958509</v>
      </c>
      <c r="CC93" s="18">
        <f t="shared" si="245"/>
        <v>-8.1756140792124672</v>
      </c>
      <c r="CD93" s="18">
        <f t="shared" si="245"/>
        <v>-10.476585381613079</v>
      </c>
      <c r="CE93" s="18">
        <f t="shared" si="246"/>
        <v>-8.9556306302358664</v>
      </c>
      <c r="CG93" s="18">
        <f t="shared" si="247"/>
        <v>-9.7160738731520642</v>
      </c>
      <c r="CH93" s="18">
        <f t="shared" si="248"/>
        <v>1.0852764288663552</v>
      </c>
      <c r="CI93" s="18">
        <f t="shared" si="249"/>
        <v>-6.0585938855053367</v>
      </c>
      <c r="CK93" t="str">
        <f t="shared" si="262"/>
        <v>41 Administrative occupations</v>
      </c>
      <c r="CL93" s="18">
        <f t="shared" si="250"/>
        <v>-4.561101730590722</v>
      </c>
      <c r="CM93" s="18">
        <f t="shared" si="250"/>
        <v>12.178543175002755</v>
      </c>
      <c r="CN93" s="18">
        <f t="shared" si="250"/>
        <v>-8.4245567938515791</v>
      </c>
      <c r="CO93" s="18">
        <f t="shared" si="250"/>
        <v>-7.4449612353399308</v>
      </c>
      <c r="CP93" s="18">
        <f t="shared" si="251"/>
        <v>-6.6368812303070683</v>
      </c>
      <c r="CR93" s="18">
        <f t="shared" si="252"/>
        <v>-7.7726519062133796</v>
      </c>
      <c r="CS93" s="18">
        <f t="shared" si="253"/>
        <v>1.0981042889315118</v>
      </c>
      <c r="CT93" s="18">
        <f t="shared" si="254"/>
        <v>-4.840526071399065</v>
      </c>
    </row>
    <row r="94" spans="1:98" x14ac:dyDescent="0.2">
      <c r="A94" t="str">
        <f t="shared" si="209"/>
        <v>42 Secretarial and related occupations</v>
      </c>
      <c r="B94" s="18">
        <f t="shared" si="210"/>
        <v>5.1991605765662419</v>
      </c>
      <c r="C94" s="18">
        <f t="shared" si="210"/>
        <v>-6.218555487603239</v>
      </c>
      <c r="D94" s="18">
        <f t="shared" si="210"/>
        <v>10.863755452774981</v>
      </c>
      <c r="E94" s="18">
        <f t="shared" si="210"/>
        <v>7.9876774800218264</v>
      </c>
      <c r="F94" s="18">
        <f t="shared" si="211"/>
        <v>7.9227314471853605</v>
      </c>
      <c r="H94" s="18">
        <f t="shared" si="212"/>
        <v>8.9379827984853897</v>
      </c>
      <c r="I94" s="18">
        <f t="shared" si="213"/>
        <v>6.0416193479493563</v>
      </c>
      <c r="J94" s="18">
        <f t="shared" si="214"/>
        <v>11.359287934390316</v>
      </c>
      <c r="L94" t="str">
        <f t="shared" si="255"/>
        <v>42 Secretarial and related occupations</v>
      </c>
      <c r="M94" s="18">
        <f t="shared" si="215"/>
        <v>2.0327078805568499</v>
      </c>
      <c r="N94" s="18">
        <f t="shared" si="215"/>
        <v>7.8199137307795263</v>
      </c>
      <c r="O94" s="18">
        <f t="shared" si="215"/>
        <v>10.953122359080192</v>
      </c>
      <c r="P94" s="18">
        <f t="shared" si="215"/>
        <v>3.6000897314669711</v>
      </c>
      <c r="Q94" s="18">
        <f t="shared" si="216"/>
        <v>6.1084257002031128</v>
      </c>
      <c r="S94" s="18">
        <f t="shared" si="217"/>
        <v>5.9952972589202513</v>
      </c>
      <c r="T94" s="18">
        <f t="shared" si="218"/>
        <v>4.999405741783769</v>
      </c>
      <c r="U94" s="18">
        <f t="shared" si="219"/>
        <v>8.6558090566617238</v>
      </c>
      <c r="W94" t="str">
        <f t="shared" si="256"/>
        <v>42 Secretarial and related occupations</v>
      </c>
      <c r="X94" s="18">
        <f t="shared" si="220"/>
        <v>-2.4101412232024666</v>
      </c>
      <c r="Y94" s="18">
        <f t="shared" si="220"/>
        <v>8.4966620691338193</v>
      </c>
      <c r="Z94" s="18">
        <f t="shared" si="220"/>
        <v>9.1833241607343084</v>
      </c>
      <c r="AA94" s="18">
        <f t="shared" si="220"/>
        <v>5.9336214336543902</v>
      </c>
      <c r="AB94" s="18">
        <f t="shared" si="221"/>
        <v>7.098529608024462</v>
      </c>
      <c r="AD94" s="18">
        <f t="shared" si="222"/>
        <v>7.005963962812789</v>
      </c>
      <c r="AE94" s="18">
        <f t="shared" si="223"/>
        <v>5.1916780606393376</v>
      </c>
      <c r="AF94" s="18">
        <f t="shared" si="224"/>
        <v>9.4936449865178574</v>
      </c>
      <c r="AH94" t="str">
        <f t="shared" si="257"/>
        <v>42 Secretarial and related occupations</v>
      </c>
      <c r="AI94" s="18">
        <f t="shared" si="225"/>
        <v>-3.4852836948737198</v>
      </c>
      <c r="AJ94" s="18">
        <f t="shared" si="225"/>
        <v>17.509885851566853</v>
      </c>
      <c r="AK94" s="18">
        <f t="shared" si="225"/>
        <v>6.9826964736029229</v>
      </c>
      <c r="AL94" s="18">
        <f t="shared" si="225"/>
        <v>1.6562997950294145</v>
      </c>
      <c r="AM94" s="18">
        <f t="shared" si="226"/>
        <v>4.2315191565726051</v>
      </c>
      <c r="AO94" s="18">
        <f t="shared" si="227"/>
        <v>3.4016284588500811</v>
      </c>
      <c r="AP94" s="18">
        <f t="shared" si="228"/>
        <v>4.4480082201842075</v>
      </c>
      <c r="AQ94" s="18">
        <f t="shared" si="229"/>
        <v>6.5018516560962247</v>
      </c>
      <c r="AS94" t="str">
        <f t="shared" si="258"/>
        <v>42 Secretarial and related occupations</v>
      </c>
      <c r="AT94" s="18">
        <f t="shared" si="230"/>
        <v>-4.2397815740482176</v>
      </c>
      <c r="AU94" s="18">
        <f t="shared" si="230"/>
        <v>21.561545913595669</v>
      </c>
      <c r="AV94" s="18">
        <f t="shared" si="230"/>
        <v>5.0700206994747088</v>
      </c>
      <c r="AW94" s="18">
        <f t="shared" si="230"/>
        <v>4.2529199243293014</v>
      </c>
      <c r="AX94" s="18">
        <f t="shared" si="231"/>
        <v>5.5156882822292363</v>
      </c>
      <c r="AZ94" s="18">
        <f t="shared" si="232"/>
        <v>4.5245783569502152</v>
      </c>
      <c r="BA94" s="18">
        <f t="shared" si="233"/>
        <v>3.9089224293681113</v>
      </c>
      <c r="BB94" s="18">
        <f t="shared" si="234"/>
        <v>6.8972392387721237</v>
      </c>
      <c r="BD94" t="str">
        <f t="shared" si="259"/>
        <v>42 Secretarial and related occupations</v>
      </c>
      <c r="BE94" s="18">
        <f t="shared" si="235"/>
        <v>-0.85107105863143628</v>
      </c>
      <c r="BF94" s="18">
        <f t="shared" si="235"/>
        <v>-6.0085245689657674</v>
      </c>
      <c r="BG94" s="18">
        <f t="shared" si="235"/>
        <v>2.4775593714864375</v>
      </c>
      <c r="BH94" s="18">
        <f t="shared" si="235"/>
        <v>-9.3284585032154652</v>
      </c>
      <c r="BI94" s="18">
        <f t="shared" si="236"/>
        <v>-5.5811089297410295</v>
      </c>
      <c r="BK94" s="18">
        <f t="shared" si="237"/>
        <v>-5.5525455446998162</v>
      </c>
      <c r="BL94" s="18">
        <f t="shared" si="238"/>
        <v>2.1214604995975828</v>
      </c>
      <c r="BM94" s="18">
        <f t="shared" si="239"/>
        <v>-1.5212034846868505</v>
      </c>
      <c r="BO94" t="str">
        <f t="shared" si="260"/>
        <v>42 Secretarial and related occupations</v>
      </c>
      <c r="BP94" s="18">
        <f t="shared" si="240"/>
        <v>-3.9956108512229194</v>
      </c>
      <c r="BQ94" s="18">
        <f t="shared" si="240"/>
        <v>-14.105923401382825</v>
      </c>
      <c r="BR94" s="18">
        <f t="shared" si="240"/>
        <v>-4.9411046717287688</v>
      </c>
      <c r="BS94" s="18">
        <f t="shared" si="240"/>
        <v>-13.742001850990416</v>
      </c>
      <c r="BT94" s="18">
        <f t="shared" si="241"/>
        <v>-11.106491247840777</v>
      </c>
      <c r="BV94" s="18">
        <f t="shared" si="242"/>
        <v>-10.902844785327549</v>
      </c>
      <c r="BW94" s="18">
        <f t="shared" si="243"/>
        <v>1.6782238561144247</v>
      </c>
      <c r="BX94" s="18">
        <f t="shared" si="244"/>
        <v>-5.0374021319444573</v>
      </c>
      <c r="BZ94" t="str">
        <f t="shared" si="261"/>
        <v>42 Secretarial and related occupations</v>
      </c>
      <c r="CA94" s="18">
        <f t="shared" si="245"/>
        <v>2.1390443601414066</v>
      </c>
      <c r="CB94" s="18">
        <f t="shared" si="245"/>
        <v>-2.5913105109688583</v>
      </c>
      <c r="CC94" s="18">
        <f t="shared" si="245"/>
        <v>-10.460505616478466</v>
      </c>
      <c r="CD94" s="18">
        <f t="shared" si="245"/>
        <v>-10.708564579325863</v>
      </c>
      <c r="CE94" s="18">
        <f t="shared" si="246"/>
        <v>-10.143797930514031</v>
      </c>
      <c r="CG94" s="18">
        <f t="shared" si="247"/>
        <v>-10.625954710222507</v>
      </c>
      <c r="CH94" s="18">
        <f t="shared" si="248"/>
        <v>1.1634334785330713</v>
      </c>
      <c r="CI94" s="18">
        <f t="shared" si="249"/>
        <v>-6.3313940639358801</v>
      </c>
      <c r="CK94" t="str">
        <f t="shared" si="262"/>
        <v>42 Secretarial and related occupations</v>
      </c>
      <c r="CL94" s="18">
        <f t="shared" si="250"/>
        <v>-1.504901394508007</v>
      </c>
      <c r="CM94" s="18">
        <f t="shared" si="250"/>
        <v>5.3759003687373408</v>
      </c>
      <c r="CN94" s="18">
        <f t="shared" si="250"/>
        <v>1.5593016638176138</v>
      </c>
      <c r="CO94" s="18">
        <f t="shared" si="250"/>
        <v>-10.309399060802582</v>
      </c>
      <c r="CP94" s="18">
        <f t="shared" si="251"/>
        <v>-5.8136270350324093</v>
      </c>
      <c r="CR94" s="18">
        <f t="shared" si="252"/>
        <v>-6.5158770583668364</v>
      </c>
      <c r="CS94" s="18">
        <f t="shared" si="253"/>
        <v>1.9098324115225829</v>
      </c>
      <c r="CT94" s="18">
        <f t="shared" si="254"/>
        <v>-2.42360642666819</v>
      </c>
    </row>
    <row r="95" spans="1:98" x14ac:dyDescent="0.2">
      <c r="A95" t="str">
        <f t="shared" si="209"/>
        <v>51 Skilled agricultural and related trades</v>
      </c>
      <c r="B95" s="18">
        <f t="shared" si="210"/>
        <v>16.727100734167589</v>
      </c>
      <c r="C95" s="18">
        <f t="shared" si="210"/>
        <v>-13.923048023091045</v>
      </c>
      <c r="D95" s="18">
        <f t="shared" si="210"/>
        <v>5.9846011740163796</v>
      </c>
      <c r="E95" s="18">
        <f t="shared" si="210"/>
        <v>5.7292999097395603</v>
      </c>
      <c r="F95" s="18">
        <f t="shared" si="211"/>
        <v>4.4578044622839208</v>
      </c>
      <c r="H95" s="18">
        <f t="shared" si="212"/>
        <v>5.8143319264541082</v>
      </c>
      <c r="I95" s="18">
        <f t="shared" si="213"/>
        <v>5.4876935798872761</v>
      </c>
      <c r="J95" s="18">
        <f t="shared" si="214"/>
        <v>8.8396564980106405</v>
      </c>
      <c r="L95" t="str">
        <f t="shared" si="255"/>
        <v>51 Skilled agricultural and related trades</v>
      </c>
      <c r="M95" s="18">
        <f t="shared" si="215"/>
        <v>2.5040115717233524</v>
      </c>
      <c r="N95" s="18">
        <f t="shared" si="215"/>
        <v>7.2442592997103095</v>
      </c>
      <c r="O95" s="18">
        <f t="shared" si="215"/>
        <v>5.9340074972839441</v>
      </c>
      <c r="P95" s="18">
        <f t="shared" si="215"/>
        <v>5.0561288802299043</v>
      </c>
      <c r="Q95" s="18">
        <f t="shared" si="216"/>
        <v>5.4654749175063078</v>
      </c>
      <c r="S95" s="18">
        <f t="shared" si="217"/>
        <v>5.3479437599033952</v>
      </c>
      <c r="T95" s="18">
        <f t="shared" si="218"/>
        <v>4.0522420604504727</v>
      </c>
      <c r="U95" s="18">
        <f t="shared" si="219"/>
        <v>7.5971855680065925</v>
      </c>
      <c r="W95" t="str">
        <f t="shared" si="256"/>
        <v>51 Skilled agricultural and related trades</v>
      </c>
      <c r="X95" s="18">
        <f t="shared" si="220"/>
        <v>-1.1120957825549671</v>
      </c>
      <c r="Y95" s="18">
        <f t="shared" si="220"/>
        <v>20.465048597494718</v>
      </c>
      <c r="Z95" s="18">
        <f t="shared" si="220"/>
        <v>4.1500401686727972</v>
      </c>
      <c r="AA95" s="18">
        <f t="shared" si="220"/>
        <v>3.3222744523212056</v>
      </c>
      <c r="AB95" s="18">
        <f t="shared" si="221"/>
        <v>4.578790676888489</v>
      </c>
      <c r="AD95" s="18">
        <f t="shared" si="222"/>
        <v>3.5974627711080398</v>
      </c>
      <c r="AE95" s="18">
        <f t="shared" si="223"/>
        <v>4.4363627612732603</v>
      </c>
      <c r="AF95" s="18">
        <f t="shared" si="224"/>
        <v>6.6232501311117797</v>
      </c>
      <c r="AH95" t="str">
        <f t="shared" si="257"/>
        <v>51 Skilled agricultural and related trades</v>
      </c>
      <c r="AI95" s="18">
        <f t="shared" si="225"/>
        <v>1.4167969274008874</v>
      </c>
      <c r="AJ95" s="18">
        <f t="shared" si="225"/>
        <v>3.2622289639784752</v>
      </c>
      <c r="AK95" s="18">
        <f t="shared" si="225"/>
        <v>4.8524195947962756</v>
      </c>
      <c r="AL95" s="18">
        <f t="shared" si="225"/>
        <v>3.142032441181497</v>
      </c>
      <c r="AM95" s="18">
        <f t="shared" si="226"/>
        <v>3.6810565911857607</v>
      </c>
      <c r="AO95" s="18">
        <f t="shared" si="227"/>
        <v>3.7090387568878613</v>
      </c>
      <c r="AP95" s="18">
        <f t="shared" si="228"/>
        <v>4.6901149580929946</v>
      </c>
      <c r="AQ95" s="18">
        <f t="shared" si="229"/>
        <v>6.8868790322589746</v>
      </c>
      <c r="AS95" t="str">
        <f t="shared" si="258"/>
        <v>51 Skilled agricultural and related trades</v>
      </c>
      <c r="AT95" s="18">
        <f t="shared" si="230"/>
        <v>0.14359343854057904</v>
      </c>
      <c r="AU95" s="18">
        <f t="shared" si="230"/>
        <v>4.474205150153443</v>
      </c>
      <c r="AV95" s="18">
        <f t="shared" si="230"/>
        <v>3.438646270228185</v>
      </c>
      <c r="AW95" s="18">
        <f t="shared" si="230"/>
        <v>2.7079571740993513</v>
      </c>
      <c r="AX95" s="18">
        <f t="shared" si="231"/>
        <v>3.0454946009061512</v>
      </c>
      <c r="AZ95" s="18">
        <f t="shared" si="232"/>
        <v>2.9509448895547852</v>
      </c>
      <c r="BA95" s="18">
        <f t="shared" si="233"/>
        <v>4.0538297542364488</v>
      </c>
      <c r="BB95" s="18">
        <f t="shared" si="234"/>
        <v>5.8969617959269582</v>
      </c>
      <c r="BD95" t="str">
        <f t="shared" si="259"/>
        <v>51 Skilled agricultural and related trades</v>
      </c>
      <c r="BE95" s="18">
        <f t="shared" si="235"/>
        <v>-0.99489086381919778</v>
      </c>
      <c r="BF95" s="18">
        <f t="shared" si="235"/>
        <v>0.91143373419428908</v>
      </c>
      <c r="BG95" s="18">
        <f t="shared" si="235"/>
        <v>-9.8559364277872596E-2</v>
      </c>
      <c r="BH95" s="18">
        <f t="shared" si="235"/>
        <v>0.67741749605949586</v>
      </c>
      <c r="BI95" s="18">
        <f t="shared" si="236"/>
        <v>0.44885426831480224</v>
      </c>
      <c r="BK95" s="18">
        <f t="shared" si="237"/>
        <v>0.41809113954016652</v>
      </c>
      <c r="BL95" s="18">
        <f t="shared" si="238"/>
        <v>2.6400672087153909</v>
      </c>
      <c r="BM95" s="18">
        <f t="shared" si="239"/>
        <v>2.933081627913614</v>
      </c>
      <c r="BO95" t="str">
        <f t="shared" si="260"/>
        <v>51 Skilled agricultural and related trades</v>
      </c>
      <c r="BP95" s="18">
        <f t="shared" si="240"/>
        <v>-3.0854858975227217</v>
      </c>
      <c r="BQ95" s="18">
        <f t="shared" si="240"/>
        <v>4.1281650039783013</v>
      </c>
      <c r="BR95" s="18">
        <f t="shared" si="240"/>
        <v>-1.6287710007832801</v>
      </c>
      <c r="BS95" s="18">
        <f t="shared" si="240"/>
        <v>-0.41112633659406983</v>
      </c>
      <c r="BT95" s="18">
        <f t="shared" si="241"/>
        <v>-0.5164998582221747</v>
      </c>
      <c r="BV95" s="18">
        <f t="shared" si="242"/>
        <v>-0.81867341929998672</v>
      </c>
      <c r="BW95" s="18">
        <f t="shared" si="243"/>
        <v>2.7026313284357562</v>
      </c>
      <c r="BX95" s="18">
        <f t="shared" si="244"/>
        <v>2.1498666482620665</v>
      </c>
      <c r="BZ95" t="str">
        <f t="shared" si="261"/>
        <v>51 Skilled agricultural and related trades</v>
      </c>
      <c r="CA95" s="18">
        <f t="shared" si="245"/>
        <v>2.5697930252299495</v>
      </c>
      <c r="CB95" s="18">
        <f t="shared" si="245"/>
        <v>-6.2029250565685974</v>
      </c>
      <c r="CC95" s="18">
        <f t="shared" si="245"/>
        <v>-1.2638324198103734</v>
      </c>
      <c r="CD95" s="18">
        <f t="shared" si="245"/>
        <v>0.58353161009170318</v>
      </c>
      <c r="CE95" s="18">
        <f t="shared" si="246"/>
        <v>-0.43310491087034109</v>
      </c>
      <c r="CG95" s="18">
        <f t="shared" si="247"/>
        <v>-3.606529422833793E-2</v>
      </c>
      <c r="CH95" s="18">
        <f t="shared" si="248"/>
        <v>2.2159172685774386</v>
      </c>
      <c r="CI95" s="18">
        <f t="shared" si="249"/>
        <v>2.1894003862513278</v>
      </c>
      <c r="CK95" t="str">
        <f t="shared" si="262"/>
        <v>51 Skilled agricultural and related trades</v>
      </c>
      <c r="CL95" s="18">
        <f t="shared" si="250"/>
        <v>1.3970079650400535</v>
      </c>
      <c r="CM95" s="18">
        <f t="shared" si="250"/>
        <v>60.164422403186599</v>
      </c>
      <c r="CN95" s="18">
        <f t="shared" si="250"/>
        <v>-4.952181466107497</v>
      </c>
      <c r="CO95" s="18">
        <f t="shared" si="250"/>
        <v>-8.7204059372979703</v>
      </c>
      <c r="CP95" s="18">
        <f t="shared" si="251"/>
        <v>-4.2528482080621544</v>
      </c>
      <c r="CR95" s="18">
        <f t="shared" si="252"/>
        <v>-7.4812298103573376</v>
      </c>
      <c r="CS95" s="18">
        <f t="shared" si="253"/>
        <v>1.3913894547530781</v>
      </c>
      <c r="CT95" s="18">
        <f t="shared" si="254"/>
        <v>-4.0032985189318975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6.0344334137812705</v>
      </c>
      <c r="C96" s="18">
        <f t="shared" si="210"/>
        <v>-3.5743634093792775</v>
      </c>
      <c r="D96" s="18">
        <f t="shared" si="210"/>
        <v>7.4621891429319742</v>
      </c>
      <c r="E96" s="18">
        <f t="shared" si="210"/>
        <v>4.5211073213632602</v>
      </c>
      <c r="F96" s="18">
        <f t="shared" si="211"/>
        <v>4.9015570749269877</v>
      </c>
      <c r="H96" s="18">
        <f t="shared" si="212"/>
        <v>5.4924136951864488</v>
      </c>
      <c r="I96" s="18">
        <f t="shared" si="213"/>
        <v>3.4337436876957561</v>
      </c>
      <c r="J96" s="18">
        <f t="shared" si="214"/>
        <v>7.329854957246007</v>
      </c>
      <c r="L96" t="str">
        <f t="shared" si="255"/>
        <v>52 Skilled metal, electrical and electronic trades</v>
      </c>
      <c r="M96" s="18">
        <f t="shared" si="215"/>
        <v>5.5356849081683812</v>
      </c>
      <c r="N96" s="18">
        <f t="shared" si="215"/>
        <v>-19.816962195247523</v>
      </c>
      <c r="O96" s="18">
        <f t="shared" si="215"/>
        <v>12.483360104808172</v>
      </c>
      <c r="P96" s="18">
        <f t="shared" si="215"/>
        <v>6.7506216713929534</v>
      </c>
      <c r="Q96" s="18">
        <f t="shared" si="216"/>
        <v>6.5863898200846815</v>
      </c>
      <c r="S96" s="18">
        <f t="shared" si="217"/>
        <v>8.6283131561610169</v>
      </c>
      <c r="T96" s="18">
        <f t="shared" si="218"/>
        <v>5.1728980872837171</v>
      </c>
      <c r="U96" s="18">
        <f t="shared" si="219"/>
        <v>10.695468417712739</v>
      </c>
      <c r="W96" t="str">
        <f t="shared" si="256"/>
        <v>52 Skilled metal, electrical and electronic trades</v>
      </c>
      <c r="X96" s="18">
        <f t="shared" si="220"/>
        <v>0.70949638472419529</v>
      </c>
      <c r="Y96" s="18">
        <f t="shared" si="220"/>
        <v>-15.708330140344151</v>
      </c>
      <c r="Z96" s="18">
        <f t="shared" si="220"/>
        <v>6.4461123235588502</v>
      </c>
      <c r="AA96" s="18">
        <f t="shared" si="220"/>
        <v>2.7670120749228477</v>
      </c>
      <c r="AB96" s="18">
        <f t="shared" si="221"/>
        <v>2.6238222633826913</v>
      </c>
      <c r="AD96" s="18">
        <f t="shared" si="222"/>
        <v>3.9790283210415556</v>
      </c>
      <c r="AE96" s="18">
        <f t="shared" si="223"/>
        <v>3.8946651565323842</v>
      </c>
      <c r="AF96" s="18">
        <f t="shared" si="224"/>
        <v>6.4929253094309969</v>
      </c>
      <c r="AH96" t="str">
        <f t="shared" si="257"/>
        <v>52 Skilled metal, electrical and electronic trades</v>
      </c>
      <c r="AI96" s="18">
        <f t="shared" si="225"/>
        <v>-1.1464125683067206</v>
      </c>
      <c r="AJ96" s="18">
        <f t="shared" si="225"/>
        <v>-10.611960062725522</v>
      </c>
      <c r="AK96" s="18">
        <f t="shared" si="225"/>
        <v>3.7135422268298246</v>
      </c>
      <c r="AL96" s="18">
        <f t="shared" si="225"/>
        <v>1.9462040258269919</v>
      </c>
      <c r="AM96" s="18">
        <f t="shared" si="226"/>
        <v>1.6565716477039416</v>
      </c>
      <c r="AO96" s="18">
        <f t="shared" si="227"/>
        <v>2.5319448885104068</v>
      </c>
      <c r="AP96" s="18">
        <f t="shared" si="228"/>
        <v>3.1851811954371589</v>
      </c>
      <c r="AQ96" s="18">
        <f t="shared" si="229"/>
        <v>4.9210347084934103</v>
      </c>
      <c r="AS96" t="str">
        <f t="shared" si="258"/>
        <v>52 Skilled metal, electrical and electronic trades</v>
      </c>
      <c r="AT96" s="18">
        <f t="shared" si="230"/>
        <v>-0.51737522668587888</v>
      </c>
      <c r="AU96" s="18">
        <f t="shared" si="230"/>
        <v>-11.562266144267419</v>
      </c>
      <c r="AV96" s="18">
        <f t="shared" si="230"/>
        <v>3.0900982723524706</v>
      </c>
      <c r="AW96" s="18">
        <f t="shared" si="230"/>
        <v>1.685589979587121</v>
      </c>
      <c r="AX96" s="18">
        <f t="shared" si="231"/>
        <v>1.2353715955112587</v>
      </c>
      <c r="AZ96" s="18">
        <f t="shared" si="232"/>
        <v>2.1516203064869233</v>
      </c>
      <c r="BA96" s="18">
        <f t="shared" si="233"/>
        <v>3.0685720567402264</v>
      </c>
      <c r="BB96" s="18">
        <f t="shared" si="234"/>
        <v>4.552042464058248</v>
      </c>
      <c r="BD96" t="str">
        <f t="shared" si="259"/>
        <v>52 Skilled metal, electrical and electronic trades</v>
      </c>
      <c r="BE96" s="18">
        <f t="shared" si="235"/>
        <v>-2.2446188853064708E-2</v>
      </c>
      <c r="BF96" s="18">
        <f t="shared" si="235"/>
        <v>-11.585090568198641</v>
      </c>
      <c r="BG96" s="18">
        <f t="shared" si="235"/>
        <v>-2.2288314219298666E-2</v>
      </c>
      <c r="BH96" s="18">
        <f t="shared" si="235"/>
        <v>-9.2846916715549899E-2</v>
      </c>
      <c r="BI96" s="18">
        <f t="shared" si="236"/>
        <v>-0.83110901024840977</v>
      </c>
      <c r="BK96" s="18">
        <f t="shared" si="237"/>
        <v>-6.9332917204389943E-2</v>
      </c>
      <c r="BL96" s="18">
        <f t="shared" si="238"/>
        <v>1.9576000423262574</v>
      </c>
      <c r="BM96" s="18">
        <f t="shared" si="239"/>
        <v>1.904812462094907</v>
      </c>
      <c r="BO96" t="str">
        <f t="shared" si="260"/>
        <v>52 Skilled metal, electrical and electronic trades</v>
      </c>
      <c r="BP96" s="18">
        <f t="shared" si="240"/>
        <v>-3.2080254634688887</v>
      </c>
      <c r="BQ96" s="18">
        <f t="shared" si="240"/>
        <v>-3.1407227012732242</v>
      </c>
      <c r="BR96" s="18">
        <f t="shared" si="240"/>
        <v>-3.372774545392665</v>
      </c>
      <c r="BS96" s="18">
        <f t="shared" si="240"/>
        <v>-3.1051218425503624</v>
      </c>
      <c r="BT96" s="18">
        <f t="shared" si="241"/>
        <v>-3.1910663708990206</v>
      </c>
      <c r="BV96" s="18">
        <f t="shared" si="242"/>
        <v>-3.194421685019655</v>
      </c>
      <c r="BW96" s="18">
        <f t="shared" si="243"/>
        <v>1.8145104146524149</v>
      </c>
      <c r="BX96" s="18">
        <f t="shared" si="244"/>
        <v>-0.52487436470738391</v>
      </c>
      <c r="BZ96" t="str">
        <f t="shared" si="261"/>
        <v>52 Skilled metal, electrical and electronic trades</v>
      </c>
      <c r="CA96" s="18">
        <f t="shared" si="245"/>
        <v>3.3951985544486085</v>
      </c>
      <c r="CB96" s="18">
        <f t="shared" si="245"/>
        <v>-21.633303326269239</v>
      </c>
      <c r="CC96" s="18">
        <f t="shared" si="245"/>
        <v>-1.8688479371315792</v>
      </c>
      <c r="CD96" s="18">
        <f t="shared" si="245"/>
        <v>-5.7032508577766983</v>
      </c>
      <c r="CE96" s="18">
        <f t="shared" si="246"/>
        <v>-5.6192710571057454</v>
      </c>
      <c r="CG96" s="18">
        <f t="shared" si="247"/>
        <v>-4.4420598088225844</v>
      </c>
      <c r="CH96" s="18">
        <f t="shared" si="248"/>
        <v>1.6067578344327371</v>
      </c>
      <c r="CI96" s="18">
        <f t="shared" si="249"/>
        <v>-1.6770684673172997</v>
      </c>
      <c r="CK96" t="str">
        <f t="shared" si="262"/>
        <v>52 Skilled metal, electrical and electronic trades</v>
      </c>
      <c r="CL96" s="18">
        <f t="shared" si="250"/>
        <v>2.3445351862286135</v>
      </c>
      <c r="CM96" s="18">
        <f t="shared" si="250"/>
        <v>22.241328771316148</v>
      </c>
      <c r="CN96" s="18">
        <f t="shared" si="250"/>
        <v>-7.0187303093802944</v>
      </c>
      <c r="CO96" s="18">
        <f t="shared" si="250"/>
        <v>-7.1311176226259381</v>
      </c>
      <c r="CP96" s="18">
        <f t="shared" si="251"/>
        <v>-5.4865533679997025</v>
      </c>
      <c r="CR96" s="18">
        <f t="shared" si="252"/>
        <v>-7.0936702867221975</v>
      </c>
      <c r="CS96" s="18">
        <f t="shared" si="253"/>
        <v>1.2028256179386299</v>
      </c>
      <c r="CT96" s="18">
        <f t="shared" si="254"/>
        <v>-4.1673185043740402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-5.5491292926887592</v>
      </c>
      <c r="C97" s="18">
        <f t="shared" si="210"/>
        <v>-34.659148717864007</v>
      </c>
      <c r="D97" s="18">
        <f t="shared" si="210"/>
        <v>16.543841201140253</v>
      </c>
      <c r="E97" s="18">
        <f t="shared" si="210"/>
        <v>2.5141807915423309</v>
      </c>
      <c r="F97" s="18">
        <f t="shared" si="211"/>
        <v>3.7449415226805671</v>
      </c>
      <c r="H97" s="18">
        <f t="shared" si="212"/>
        <v>6.9922711178351804</v>
      </c>
      <c r="I97" s="18">
        <f t="shared" si="213"/>
        <v>4.5378209682724879</v>
      </c>
      <c r="J97" s="18">
        <f t="shared" si="214"/>
        <v>9.1175632978874219</v>
      </c>
      <c r="L97" t="str">
        <f t="shared" si="255"/>
        <v>53 Skilled construction and building trades</v>
      </c>
      <c r="M97" s="18">
        <f t="shared" si="215"/>
        <v>4.9652970731699053</v>
      </c>
      <c r="N97" s="18">
        <f t="shared" si="215"/>
        <v>-27.345192357874449</v>
      </c>
      <c r="O97" s="18">
        <f t="shared" si="215"/>
        <v>10.861425920588275</v>
      </c>
      <c r="P97" s="18">
        <f t="shared" si="215"/>
        <v>3.695558918284747</v>
      </c>
      <c r="Q97" s="18">
        <f t="shared" si="216"/>
        <v>3.5554628582740166</v>
      </c>
      <c r="S97" s="18">
        <f t="shared" si="217"/>
        <v>6.0311791872077691</v>
      </c>
      <c r="T97" s="18">
        <f t="shared" si="218"/>
        <v>4.2507531540260324</v>
      </c>
      <c r="U97" s="18">
        <f t="shared" si="219"/>
        <v>8.2284904790038702</v>
      </c>
      <c r="W97" t="str">
        <f t="shared" si="256"/>
        <v>53 Skilled construction and building trades</v>
      </c>
      <c r="X97" s="18">
        <f t="shared" si="220"/>
        <v>-1.8575004475625878</v>
      </c>
      <c r="Y97" s="18">
        <f t="shared" si="220"/>
        <v>-17.894825193757946</v>
      </c>
      <c r="Z97" s="18">
        <f t="shared" si="220"/>
        <v>6.7808995349061929</v>
      </c>
      <c r="AA97" s="18">
        <f t="shared" si="220"/>
        <v>1.6225356709865357</v>
      </c>
      <c r="AB97" s="18">
        <f t="shared" si="221"/>
        <v>1.840651119177017</v>
      </c>
      <c r="AD97" s="18">
        <f t="shared" si="222"/>
        <v>3.3136907574589758</v>
      </c>
      <c r="AE97" s="18">
        <f t="shared" si="223"/>
        <v>3.803637547665617</v>
      </c>
      <c r="AF97" s="18">
        <f t="shared" si="224"/>
        <v>5.9548282706144873</v>
      </c>
      <c r="AH97" t="str">
        <f t="shared" si="257"/>
        <v>53 Skilled construction and building trades</v>
      </c>
      <c r="AI97" s="18">
        <f t="shared" si="225"/>
        <v>3.5663766535459773</v>
      </c>
      <c r="AJ97" s="18">
        <f t="shared" si="225"/>
        <v>-21.617928210801608</v>
      </c>
      <c r="AK97" s="18">
        <f t="shared" si="225"/>
        <v>6.8828299327181819</v>
      </c>
      <c r="AL97" s="18">
        <f t="shared" si="225"/>
        <v>1.8795543947111693</v>
      </c>
      <c r="AM97" s="18">
        <f t="shared" si="226"/>
        <v>1.736472818067325</v>
      </c>
      <c r="AO97" s="18">
        <f t="shared" si="227"/>
        <v>3.5207331794548269</v>
      </c>
      <c r="AP97" s="18">
        <f t="shared" si="228"/>
        <v>4.1307447536433672</v>
      </c>
      <c r="AQ97" s="18">
        <f t="shared" si="229"/>
        <v>6.3431163841601856</v>
      </c>
      <c r="AS97" t="str">
        <f t="shared" si="258"/>
        <v>53 Skilled construction and building trades</v>
      </c>
      <c r="AT97" s="18">
        <f t="shared" si="230"/>
        <v>0.9104949908092852</v>
      </c>
      <c r="AU97" s="18">
        <f t="shared" si="230"/>
        <v>-17.689262894083679</v>
      </c>
      <c r="AV97" s="18">
        <f t="shared" si="230"/>
        <v>7.3477650531124983</v>
      </c>
      <c r="AW97" s="18">
        <f t="shared" si="230"/>
        <v>1.5502409253833394</v>
      </c>
      <c r="AX97" s="18">
        <f t="shared" si="231"/>
        <v>1.979867690373549</v>
      </c>
      <c r="AZ97" s="18">
        <f t="shared" si="232"/>
        <v>3.4470970022671743</v>
      </c>
      <c r="BA97" s="18">
        <f t="shared" si="233"/>
        <v>4.1561485307573864</v>
      </c>
      <c r="BB97" s="18">
        <f t="shared" si="234"/>
        <v>6.311732185822283</v>
      </c>
      <c r="BD97" t="str">
        <f t="shared" si="259"/>
        <v>53 Skilled construction and building trades</v>
      </c>
      <c r="BE97" s="18">
        <f t="shared" si="235"/>
        <v>0.97868483447516308</v>
      </c>
      <c r="BF97" s="18">
        <f t="shared" si="235"/>
        <v>-22.735218649963063</v>
      </c>
      <c r="BG97" s="18">
        <f t="shared" si="235"/>
        <v>1.5422357035919321</v>
      </c>
      <c r="BH97" s="18">
        <f t="shared" si="235"/>
        <v>-0.43768404318094145</v>
      </c>
      <c r="BI97" s="18">
        <f t="shared" si="236"/>
        <v>-1.3980921716879258</v>
      </c>
      <c r="BK97" s="18">
        <f t="shared" si="237"/>
        <v>0.21796211184270664</v>
      </c>
      <c r="BL97" s="18">
        <f t="shared" si="238"/>
        <v>2.2334679844375316</v>
      </c>
      <c r="BM97" s="18">
        <f t="shared" si="239"/>
        <v>2.3941369200409346</v>
      </c>
      <c r="BO97" t="str">
        <f t="shared" si="260"/>
        <v>53 Skilled construction and building trades</v>
      </c>
      <c r="BP97" s="18">
        <f t="shared" si="240"/>
        <v>0.85224856662191595</v>
      </c>
      <c r="BQ97" s="18">
        <f t="shared" si="240"/>
        <v>-12.905117723830184</v>
      </c>
      <c r="BR97" s="18">
        <f t="shared" si="240"/>
        <v>0.89492844154810403</v>
      </c>
      <c r="BS97" s="18">
        <f t="shared" si="240"/>
        <v>-0.63285124429178774</v>
      </c>
      <c r="BT97" s="18">
        <f t="shared" si="241"/>
        <v>-0.97713780445344289</v>
      </c>
      <c r="BV97" s="18">
        <f t="shared" si="242"/>
        <v>-0.12617925496988258</v>
      </c>
      <c r="BW97" s="18">
        <f t="shared" si="243"/>
        <v>2.7055386181202179</v>
      </c>
      <c r="BX97" s="18">
        <f t="shared" si="244"/>
        <v>2.6189615591971416</v>
      </c>
      <c r="BZ97" t="str">
        <f t="shared" si="261"/>
        <v>53 Skilled construction and building trades</v>
      </c>
      <c r="CA97" s="18">
        <f t="shared" si="245"/>
        <v>6.9798901368605559</v>
      </c>
      <c r="CB97" s="18">
        <f t="shared" si="245"/>
        <v>-29.341231753288721</v>
      </c>
      <c r="CC97" s="18">
        <f t="shared" si="245"/>
        <v>1.1755500939370167</v>
      </c>
      <c r="CD97" s="18">
        <f t="shared" si="245"/>
        <v>9.3525345299627638E-2</v>
      </c>
      <c r="CE97" s="18">
        <f t="shared" si="246"/>
        <v>-1.7318597770342614</v>
      </c>
      <c r="CG97" s="18">
        <f t="shared" si="247"/>
        <v>0.45290836246296706</v>
      </c>
      <c r="CH97" s="18">
        <f t="shared" si="248"/>
        <v>2.2176811937152374</v>
      </c>
      <c r="CI97" s="18">
        <f t="shared" si="249"/>
        <v>2.5537619862363137</v>
      </c>
      <c r="CK97" t="str">
        <f t="shared" si="262"/>
        <v>53 Skilled construction and building trades</v>
      </c>
      <c r="CL97" s="18">
        <f t="shared" si="250"/>
        <v>3.7316396453025202</v>
      </c>
      <c r="CM97" s="18">
        <f t="shared" si="250"/>
        <v>13.600442298663907</v>
      </c>
      <c r="CN97" s="18">
        <f t="shared" si="250"/>
        <v>-8.8044923900476579</v>
      </c>
      <c r="CO97" s="18">
        <f t="shared" si="250"/>
        <v>-9.2790671088612164</v>
      </c>
      <c r="CP97" s="18">
        <f t="shared" si="251"/>
        <v>-7.8447365233016875</v>
      </c>
      <c r="CR97" s="18">
        <f t="shared" si="252"/>
        <v>-9.1211505782906386</v>
      </c>
      <c r="CS97" s="18">
        <f t="shared" si="253"/>
        <v>1.0268504240733556</v>
      </c>
      <c r="CT97" s="18">
        <f t="shared" si="254"/>
        <v>-5.8663376161793064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4.821747046529623</v>
      </c>
      <c r="C98" s="18">
        <f t="shared" si="210"/>
        <v>-14.117684197396962</v>
      </c>
      <c r="D98" s="18">
        <f t="shared" si="210"/>
        <v>8.8932652239169574</v>
      </c>
      <c r="E98" s="18">
        <f t="shared" si="210"/>
        <v>4.9784047506514773</v>
      </c>
      <c r="F98" s="18">
        <f t="shared" si="211"/>
        <v>4.8622769632615137</v>
      </c>
      <c r="H98" s="18">
        <f t="shared" si="212"/>
        <v>6.2674647158752705</v>
      </c>
      <c r="I98" s="18">
        <f t="shared" si="213"/>
        <v>4.2874681900718192</v>
      </c>
      <c r="J98" s="18">
        <f t="shared" si="214"/>
        <v>8.4277894129682007</v>
      </c>
      <c r="L98" t="str">
        <f t="shared" si="255"/>
        <v>54 Textiles, printing and other skilled trades</v>
      </c>
      <c r="M98" s="18">
        <f t="shared" si="215"/>
        <v>8.8784193687104551</v>
      </c>
      <c r="N98" s="18">
        <f t="shared" si="215"/>
        <v>1.1492428650471176</v>
      </c>
      <c r="O98" s="18">
        <f t="shared" si="215"/>
        <v>8.1063066649931024</v>
      </c>
      <c r="P98" s="18">
        <f t="shared" si="215"/>
        <v>4.7467959261614734</v>
      </c>
      <c r="Q98" s="18">
        <f t="shared" si="216"/>
        <v>5.5544576990905314</v>
      </c>
      <c r="S98" s="18">
        <f t="shared" si="217"/>
        <v>5.8548696446637516</v>
      </c>
      <c r="T98" s="18">
        <f t="shared" si="218"/>
        <v>4.6574380434327045</v>
      </c>
      <c r="U98" s="18">
        <f t="shared" si="219"/>
        <v>8.3442938022515669</v>
      </c>
      <c r="W98" t="str">
        <f t="shared" si="256"/>
        <v>54 Textiles, printing and other skilled trades</v>
      </c>
      <c r="X98" s="18">
        <f t="shared" si="220"/>
        <v>-0.57920882760845727</v>
      </c>
      <c r="Y98" s="18">
        <f t="shared" si="220"/>
        <v>2.4526597793864013</v>
      </c>
      <c r="Z98" s="18">
        <f t="shared" si="220"/>
        <v>4.9064217539239952</v>
      </c>
      <c r="AA98" s="18">
        <f t="shared" si="220"/>
        <v>1.1857727894114767</v>
      </c>
      <c r="AB98" s="18">
        <f t="shared" si="221"/>
        <v>2.4136886601999974</v>
      </c>
      <c r="AD98" s="18">
        <f t="shared" si="222"/>
        <v>2.4110911127219969</v>
      </c>
      <c r="AE98" s="18">
        <f t="shared" si="223"/>
        <v>3.8518196778625668</v>
      </c>
      <c r="AF98" s="18">
        <f t="shared" si="224"/>
        <v>5.3726807759113537</v>
      </c>
      <c r="AH98" t="str">
        <f t="shared" si="257"/>
        <v>54 Textiles, printing and other skilled trades</v>
      </c>
      <c r="AI98" s="18">
        <f t="shared" si="225"/>
        <v>-3.33752885173485</v>
      </c>
      <c r="AJ98" s="18">
        <f t="shared" si="225"/>
        <v>17.694959266978216</v>
      </c>
      <c r="AK98" s="18">
        <f t="shared" si="225"/>
        <v>3.234206941180795</v>
      </c>
      <c r="AL98" s="18">
        <f t="shared" si="225"/>
        <v>2.3356130320095092</v>
      </c>
      <c r="AM98" s="18">
        <f t="shared" si="226"/>
        <v>3.5163610550797753</v>
      </c>
      <c r="AO98" s="18">
        <f t="shared" si="227"/>
        <v>2.6342718736357185</v>
      </c>
      <c r="AP98" s="18">
        <f t="shared" si="228"/>
        <v>3.928724864827382</v>
      </c>
      <c r="AQ98" s="18">
        <f t="shared" si="229"/>
        <v>5.5847753713907489</v>
      </c>
      <c r="AS98" t="str">
        <f t="shared" si="258"/>
        <v>54 Textiles, printing and other skilled trades</v>
      </c>
      <c r="AT98" s="18">
        <f t="shared" si="230"/>
        <v>-2.5462471897680805</v>
      </c>
      <c r="AU98" s="18">
        <f t="shared" si="230"/>
        <v>9.3243809416422518</v>
      </c>
      <c r="AV98" s="18">
        <f t="shared" si="230"/>
        <v>4.5499864310938776</v>
      </c>
      <c r="AW98" s="18">
        <f t="shared" si="230"/>
        <v>-0.47363153201642749</v>
      </c>
      <c r="AX98" s="18">
        <f t="shared" si="231"/>
        <v>1.6646352344533488</v>
      </c>
      <c r="AZ98" s="18">
        <f t="shared" si="232"/>
        <v>1.1734979459628425</v>
      </c>
      <c r="BA98" s="18">
        <f t="shared" si="233"/>
        <v>3.7272546526535111</v>
      </c>
      <c r="BB98" s="18">
        <f t="shared" si="234"/>
        <v>4.4543120961661797</v>
      </c>
      <c r="BD98" t="str">
        <f t="shared" si="259"/>
        <v>54 Textiles, printing and other skilled trades</v>
      </c>
      <c r="BE98" s="18">
        <f t="shared" si="235"/>
        <v>-0.65064478697631767</v>
      </c>
      <c r="BF98" s="18">
        <f t="shared" si="235"/>
        <v>-12.097931778712546</v>
      </c>
      <c r="BG98" s="18">
        <f t="shared" si="235"/>
        <v>1.9381166436525987</v>
      </c>
      <c r="BH98" s="18">
        <f t="shared" si="235"/>
        <v>-0.1104907977195202</v>
      </c>
      <c r="BI98" s="18">
        <f t="shared" si="236"/>
        <v>-0.27476758761348918</v>
      </c>
      <c r="BK98" s="18">
        <f t="shared" si="237"/>
        <v>0.56776256118111768</v>
      </c>
      <c r="BL98" s="18">
        <f t="shared" si="238"/>
        <v>2.3989274741813116</v>
      </c>
      <c r="BM98" s="18">
        <f t="shared" si="239"/>
        <v>2.811114620694477</v>
      </c>
      <c r="BO98" t="str">
        <f t="shared" si="260"/>
        <v>54 Textiles, printing and other skilled trades</v>
      </c>
      <c r="BP98" s="18">
        <f t="shared" si="240"/>
        <v>-4.5382999025856074</v>
      </c>
      <c r="BQ98" s="18">
        <f t="shared" si="240"/>
        <v>-9.6092835934513676E-2</v>
      </c>
      <c r="BR98" s="18">
        <f t="shared" si="240"/>
        <v>-2.3733617925613126</v>
      </c>
      <c r="BS98" s="18">
        <f t="shared" si="240"/>
        <v>-1.9849917905909509</v>
      </c>
      <c r="BT98" s="18">
        <f t="shared" si="241"/>
        <v>-1.9896653583771462</v>
      </c>
      <c r="BV98" s="18">
        <f t="shared" si="242"/>
        <v>-2.1146198196121957</v>
      </c>
      <c r="BW98" s="18">
        <f t="shared" si="243"/>
        <v>1.9969807921335514</v>
      </c>
      <c r="BX98" s="18">
        <f t="shared" si="244"/>
        <v>0.45825863159645319</v>
      </c>
      <c r="BZ98" t="str">
        <f t="shared" si="261"/>
        <v>54 Textiles, printing and other skilled trades</v>
      </c>
      <c r="CA98" s="18">
        <f t="shared" si="245"/>
        <v>2.1686952295119299</v>
      </c>
      <c r="CB98" s="18">
        <f t="shared" si="245"/>
        <v>-7.5968334938619435</v>
      </c>
      <c r="CC98" s="18">
        <f t="shared" si="245"/>
        <v>-1.0269181782435743</v>
      </c>
      <c r="CD98" s="18">
        <f t="shared" si="245"/>
        <v>-3.1298969379043418</v>
      </c>
      <c r="CE98" s="18">
        <f t="shared" si="246"/>
        <v>-2.7648874519121791</v>
      </c>
      <c r="CG98" s="18">
        <f t="shared" si="247"/>
        <v>-2.4339163899194549</v>
      </c>
      <c r="CH98" s="18">
        <f t="shared" si="248"/>
        <v>1.7870458839432501</v>
      </c>
      <c r="CI98" s="18">
        <f t="shared" si="249"/>
        <v>-3.1144291319129547E-2</v>
      </c>
      <c r="CK98" t="str">
        <f t="shared" si="262"/>
        <v>54 Textiles, printing and other skilled trades</v>
      </c>
      <c r="CL98" s="18">
        <f t="shared" si="250"/>
        <v>-2.9889862452248672</v>
      </c>
      <c r="CM98" s="18">
        <f t="shared" si="250"/>
        <v>24.058785542384122</v>
      </c>
      <c r="CN98" s="18">
        <f t="shared" si="250"/>
        <v>-10.491695574496973</v>
      </c>
      <c r="CO98" s="18">
        <f t="shared" si="250"/>
        <v>-5.3163501508335376</v>
      </c>
      <c r="CP98" s="18">
        <f t="shared" si="251"/>
        <v>-5.3804495715484624</v>
      </c>
      <c r="CR98" s="18">
        <f t="shared" si="252"/>
        <v>-7.0738871935534631</v>
      </c>
      <c r="CS98" s="18">
        <f t="shared" si="253"/>
        <v>1.08580528090092</v>
      </c>
      <c r="CT98" s="18">
        <f t="shared" si="254"/>
        <v>-4.4076908957919265</v>
      </c>
    </row>
    <row r="99" spans="1:98" x14ac:dyDescent="0.2">
      <c r="A99" t="str">
        <f t="shared" si="209"/>
        <v>61 Caring personal service occupations</v>
      </c>
      <c r="B99" s="18">
        <f t="shared" si="210"/>
        <v>4.6215037674022019</v>
      </c>
      <c r="C99" s="18">
        <f t="shared" si="210"/>
        <v>-4.2953938905065829</v>
      </c>
      <c r="D99" s="18">
        <f t="shared" si="210"/>
        <v>7.7207007810648376</v>
      </c>
      <c r="E99" s="18">
        <f t="shared" si="210"/>
        <v>5.4458865862373251</v>
      </c>
      <c r="F99" s="18">
        <f t="shared" si="211"/>
        <v>5.5104122335870809</v>
      </c>
      <c r="H99" s="18">
        <f t="shared" si="212"/>
        <v>6.1987696101798662</v>
      </c>
      <c r="I99" s="18">
        <f t="shared" si="213"/>
        <v>4.6414039297435705</v>
      </c>
      <c r="J99" s="18">
        <f t="shared" si="214"/>
        <v>8.5847560023422744</v>
      </c>
      <c r="L99" t="str">
        <f t="shared" si="255"/>
        <v>61 Caring personal service occupations</v>
      </c>
      <c r="M99" s="18">
        <f t="shared" si="215"/>
        <v>5.5338544103697096</v>
      </c>
      <c r="N99" s="18">
        <f t="shared" si="215"/>
        <v>2.9352039467049229</v>
      </c>
      <c r="O99" s="18">
        <f t="shared" si="215"/>
        <v>7.1767842925732017</v>
      </c>
      <c r="P99" s="18">
        <f t="shared" si="215"/>
        <v>5.1984105846218709</v>
      </c>
      <c r="Q99" s="18">
        <f t="shared" si="216"/>
        <v>5.6689659953926164</v>
      </c>
      <c r="S99" s="18">
        <f t="shared" si="217"/>
        <v>5.8537771962887897</v>
      </c>
      <c r="T99" s="18">
        <f t="shared" si="218"/>
        <v>4.7757943337143782</v>
      </c>
      <c r="U99" s="18">
        <f t="shared" si="219"/>
        <v>8.4166390096475077</v>
      </c>
      <c r="W99" t="str">
        <f t="shared" si="256"/>
        <v>61 Caring personal service occupations</v>
      </c>
      <c r="X99" s="18">
        <f t="shared" si="220"/>
        <v>8.9183878522658411E-2</v>
      </c>
      <c r="Y99" s="18">
        <f t="shared" si="220"/>
        <v>8.300032548163049</v>
      </c>
      <c r="Z99" s="18">
        <f t="shared" si="220"/>
        <v>3.9677952167356034</v>
      </c>
      <c r="AA99" s="18">
        <f t="shared" si="220"/>
        <v>1.9595446577977071</v>
      </c>
      <c r="AB99" s="18">
        <f t="shared" si="221"/>
        <v>2.9704479266742023</v>
      </c>
      <c r="AD99" s="18">
        <f t="shared" si="222"/>
        <v>2.6246139154127768</v>
      </c>
      <c r="AE99" s="18">
        <f t="shared" si="223"/>
        <v>4.2675945018486594</v>
      </c>
      <c r="AF99" s="18">
        <f t="shared" si="224"/>
        <v>5.8513967408386103</v>
      </c>
      <c r="AH99" t="str">
        <f t="shared" si="257"/>
        <v>61 Caring personal service occupations</v>
      </c>
      <c r="AI99" s="18">
        <f t="shared" si="225"/>
        <v>-3.1473167643359834</v>
      </c>
      <c r="AJ99" s="18">
        <f t="shared" si="225"/>
        <v>7.7008310671175639</v>
      </c>
      <c r="AK99" s="18">
        <f t="shared" si="225"/>
        <v>1.7454577959828299</v>
      </c>
      <c r="AL99" s="18">
        <f t="shared" si="225"/>
        <v>0.55546436125637477</v>
      </c>
      <c r="AM99" s="18">
        <f t="shared" si="226"/>
        <v>1.3597860768824299</v>
      </c>
      <c r="AO99" s="18">
        <f t="shared" si="227"/>
        <v>0.95057431093965583</v>
      </c>
      <c r="AP99" s="18">
        <f t="shared" si="228"/>
        <v>3.4953404491580242</v>
      </c>
      <c r="AQ99" s="18">
        <f t="shared" si="229"/>
        <v>4.0984792240975843</v>
      </c>
      <c r="AS99" t="str">
        <f t="shared" si="258"/>
        <v>61 Caring personal service occupations</v>
      </c>
      <c r="AT99" s="18">
        <f t="shared" si="230"/>
        <v>-0.94985848144951701</v>
      </c>
      <c r="AU99" s="18">
        <f t="shared" si="230"/>
        <v>12.255613239146324</v>
      </c>
      <c r="AV99" s="18">
        <f t="shared" si="230"/>
        <v>2.3475363691962015</v>
      </c>
      <c r="AW99" s="18">
        <f t="shared" si="230"/>
        <v>1.1299267010731029</v>
      </c>
      <c r="AX99" s="18">
        <f t="shared" si="231"/>
        <v>2.1732004442796216</v>
      </c>
      <c r="AZ99" s="18">
        <f t="shared" si="232"/>
        <v>1.5341785010106967</v>
      </c>
      <c r="BA99" s="18">
        <f t="shared" si="233"/>
        <v>3.7348282917214704</v>
      </c>
      <c r="BB99" s="18">
        <f t="shared" si="234"/>
        <v>4.6938684993512503</v>
      </c>
      <c r="BD99" t="str">
        <f t="shared" si="259"/>
        <v>61 Caring personal service occupations</v>
      </c>
      <c r="BE99" s="18">
        <f t="shared" si="235"/>
        <v>4.4481502658646699</v>
      </c>
      <c r="BF99" s="18">
        <f t="shared" si="235"/>
        <v>-5.4439694128519793</v>
      </c>
      <c r="BG99" s="18">
        <f t="shared" si="235"/>
        <v>2.76061199107418</v>
      </c>
      <c r="BH99" s="18">
        <f t="shared" si="235"/>
        <v>1.7002521275027105</v>
      </c>
      <c r="BI99" s="18">
        <f t="shared" si="236"/>
        <v>1.5670137618554181</v>
      </c>
      <c r="BK99" s="18">
        <f t="shared" si="237"/>
        <v>2.0524840754369</v>
      </c>
      <c r="BL99" s="18">
        <f t="shared" si="238"/>
        <v>3.3767609781282459</v>
      </c>
      <c r="BM99" s="18">
        <f t="shared" si="239"/>
        <v>4.7362779395240695</v>
      </c>
      <c r="BO99" t="str">
        <f t="shared" si="260"/>
        <v>61 Caring personal service occupations</v>
      </c>
      <c r="BP99" s="18">
        <f t="shared" si="240"/>
        <v>-0.53978029617139933</v>
      </c>
      <c r="BQ99" s="18">
        <f t="shared" si="240"/>
        <v>-15.398571918881231</v>
      </c>
      <c r="BR99" s="18">
        <f t="shared" si="240"/>
        <v>-1.0355092582462033</v>
      </c>
      <c r="BS99" s="18">
        <f t="shared" si="240"/>
        <v>-2.9215551167143361</v>
      </c>
      <c r="BT99" s="18">
        <f t="shared" si="241"/>
        <v>-3.1721757512301774</v>
      </c>
      <c r="BV99" s="18">
        <f t="shared" si="242"/>
        <v>-2.2969011383293325</v>
      </c>
      <c r="BW99" s="18">
        <f t="shared" si="243"/>
        <v>2.4872817001071468</v>
      </c>
      <c r="BX99" s="18">
        <f t="shared" si="244"/>
        <v>0.94377914880414693</v>
      </c>
      <c r="BZ99" t="str">
        <f t="shared" si="261"/>
        <v>61 Caring personal service occupations</v>
      </c>
      <c r="CA99" s="18">
        <f t="shared" si="245"/>
        <v>-8.8151447716490523</v>
      </c>
      <c r="CB99" s="18">
        <f t="shared" si="245"/>
        <v>-9.4974484760497404</v>
      </c>
      <c r="CC99" s="18">
        <f t="shared" si="245"/>
        <v>-5.8568744889766151</v>
      </c>
      <c r="CD99" s="18">
        <f t="shared" si="245"/>
        <v>-0.26860782161335361</v>
      </c>
      <c r="CE99" s="18">
        <f t="shared" si="246"/>
        <v>-2.6423306278747671</v>
      </c>
      <c r="CG99" s="18">
        <f t="shared" si="247"/>
        <v>-2.167280670888394</v>
      </c>
      <c r="CH99" s="18">
        <f t="shared" si="248"/>
        <v>1.3834611133263675</v>
      </c>
      <c r="CI99" s="18">
        <f t="shared" si="249"/>
        <v>-0.35008305436521336</v>
      </c>
      <c r="CK99" t="str">
        <f t="shared" si="262"/>
        <v>61 Caring personal service occupations</v>
      </c>
      <c r="CL99" s="18">
        <f t="shared" si="250"/>
        <v>-5.3877767834082597</v>
      </c>
      <c r="CM99" s="18">
        <f t="shared" si="250"/>
        <v>22.32633235513979</v>
      </c>
      <c r="CN99" s="18">
        <f t="shared" si="250"/>
        <v>1.114747314925113</v>
      </c>
      <c r="CO99" s="18">
        <f t="shared" si="250"/>
        <v>1.1065625882404895</v>
      </c>
      <c r="CP99" s="18">
        <f t="shared" si="251"/>
        <v>2.3202563781052454</v>
      </c>
      <c r="CR99" s="18">
        <f t="shared" si="252"/>
        <v>1.1092907568535981</v>
      </c>
      <c r="CS99" s="18">
        <f t="shared" si="253"/>
        <v>2.120829160577431</v>
      </c>
      <c r="CT99" s="18">
        <f t="shared" si="254"/>
        <v>2.9645288373854717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20.184052713898293</v>
      </c>
      <c r="C100" s="18">
        <f t="shared" si="210"/>
        <v>2.9544583724322004</v>
      </c>
      <c r="D100" s="18">
        <f t="shared" si="210"/>
        <v>7.9952242932566087</v>
      </c>
      <c r="E100" s="18">
        <f t="shared" si="210"/>
        <v>4.8615683461131098</v>
      </c>
      <c r="F100" s="18">
        <f t="shared" si="211"/>
        <v>5.7096080510358194</v>
      </c>
      <c r="H100" s="18">
        <f t="shared" si="212"/>
        <v>5.8958846656858022</v>
      </c>
      <c r="I100" s="18">
        <f t="shared" si="213"/>
        <v>4.7618794232194617</v>
      </c>
      <c r="J100" s="18">
        <f t="shared" si="214"/>
        <v>8.438198853761758</v>
      </c>
      <c r="L100" t="str">
        <f t="shared" si="255"/>
        <v>62 Leisure, travel and related personal service occupations</v>
      </c>
      <c r="M100" s="18">
        <f t="shared" si="215"/>
        <v>4.8088123455604537</v>
      </c>
      <c r="N100" s="18">
        <f t="shared" si="215"/>
        <v>-9.147914842102745</v>
      </c>
      <c r="O100" s="18">
        <f t="shared" si="215"/>
        <v>8.2188192492020029</v>
      </c>
      <c r="P100" s="18">
        <f t="shared" si="215"/>
        <v>5.777050392683214</v>
      </c>
      <c r="Q100" s="18">
        <f t="shared" si="216"/>
        <v>5.5261785623343274</v>
      </c>
      <c r="S100" s="18">
        <f t="shared" si="217"/>
        <v>6.5847895527696432</v>
      </c>
      <c r="T100" s="18">
        <f t="shared" si="218"/>
        <v>4.7618256332110587</v>
      </c>
      <c r="U100" s="18">
        <f t="shared" si="219"/>
        <v>8.939012180164374</v>
      </c>
      <c r="W100" t="str">
        <f t="shared" si="256"/>
        <v>62 Leisure, travel and related personal service occupations</v>
      </c>
      <c r="X100" s="18">
        <f t="shared" si="220"/>
        <v>3.5671581666562036</v>
      </c>
      <c r="Y100" s="18">
        <f t="shared" si="220"/>
        <v>-3.698162947325867</v>
      </c>
      <c r="Z100" s="18">
        <f t="shared" si="220"/>
        <v>6.1137804170632748</v>
      </c>
      <c r="AA100" s="18">
        <f t="shared" si="220"/>
        <v>3.1062631157966258</v>
      </c>
      <c r="AB100" s="18">
        <f t="shared" si="221"/>
        <v>3.5938559395043645</v>
      </c>
      <c r="AD100" s="18">
        <f t="shared" si="222"/>
        <v>4.0991764343474957</v>
      </c>
      <c r="AE100" s="18">
        <f t="shared" si="223"/>
        <v>4.55664391953301</v>
      </c>
      <c r="AF100" s="18">
        <f t="shared" si="224"/>
        <v>7.0487694801080414</v>
      </c>
      <c r="AH100" t="str">
        <f t="shared" si="257"/>
        <v>62 Leisure, travel and related personal service occupations</v>
      </c>
      <c r="AI100" s="18">
        <f t="shared" si="225"/>
        <v>2.6328376113137208</v>
      </c>
      <c r="AJ100" s="18">
        <f t="shared" si="225"/>
        <v>-1.8822974583442176</v>
      </c>
      <c r="AK100" s="18">
        <f t="shared" si="225"/>
        <v>4.709761267112933</v>
      </c>
      <c r="AL100" s="18">
        <f t="shared" si="225"/>
        <v>3.1787689077915848</v>
      </c>
      <c r="AM100" s="18">
        <f t="shared" si="226"/>
        <v>3.3294611672955554</v>
      </c>
      <c r="AO100" s="18">
        <f t="shared" si="227"/>
        <v>3.6865961596961094</v>
      </c>
      <c r="AP100" s="18">
        <f t="shared" si="228"/>
        <v>4.4215170838689311</v>
      </c>
      <c r="AQ100" s="18">
        <f t="shared" si="229"/>
        <v>6.6719247815540728</v>
      </c>
      <c r="AS100" t="str">
        <f t="shared" si="258"/>
        <v>62 Leisure, travel and related personal service occupations</v>
      </c>
      <c r="AT100" s="18">
        <f t="shared" si="230"/>
        <v>5.1219429093633417</v>
      </c>
      <c r="AU100" s="18">
        <f t="shared" si="230"/>
        <v>-2.4072472096591357</v>
      </c>
      <c r="AV100" s="18">
        <f t="shared" si="230"/>
        <v>5.4332932426733427</v>
      </c>
      <c r="AW100" s="18">
        <f t="shared" si="230"/>
        <v>3.4958216067604964</v>
      </c>
      <c r="AX100" s="18">
        <f t="shared" si="231"/>
        <v>3.7160365594189892</v>
      </c>
      <c r="AZ100" s="18">
        <f t="shared" si="232"/>
        <v>4.1376568789729173</v>
      </c>
      <c r="BA100" s="18">
        <f t="shared" si="233"/>
        <v>4.5527689506776658</v>
      </c>
      <c r="BB100" s="18">
        <f t="shared" si="234"/>
        <v>7.0720388595911343</v>
      </c>
      <c r="BD100" t="str">
        <f t="shared" si="259"/>
        <v>62 Leisure, travel and related personal service occupations</v>
      </c>
      <c r="BE100" s="18">
        <f t="shared" si="235"/>
        <v>2.7594917893972948</v>
      </c>
      <c r="BF100" s="18">
        <f t="shared" si="235"/>
        <v>-17.675927393603018</v>
      </c>
      <c r="BG100" s="18">
        <f t="shared" si="235"/>
        <v>1.0451694362479724</v>
      </c>
      <c r="BH100" s="18">
        <f t="shared" si="235"/>
        <v>9.9937804996708124E-2</v>
      </c>
      <c r="BI100" s="18">
        <f t="shared" si="236"/>
        <v>-0.82489496291520137</v>
      </c>
      <c r="BK100" s="18">
        <f t="shared" si="237"/>
        <v>0.41402844026952046</v>
      </c>
      <c r="BL100" s="18">
        <f t="shared" si="238"/>
        <v>2.5392532359030051</v>
      </c>
      <c r="BM100" s="18">
        <f t="shared" si="239"/>
        <v>2.8333285394547714</v>
      </c>
      <c r="BO100" t="str">
        <f t="shared" si="260"/>
        <v>62 Leisure, travel and related personal service occupations</v>
      </c>
      <c r="BP100" s="18">
        <f t="shared" si="240"/>
        <v>0.32653070285619812</v>
      </c>
      <c r="BQ100" s="18">
        <f t="shared" si="240"/>
        <v>-18.060304489296907</v>
      </c>
      <c r="BR100" s="18">
        <f t="shared" si="240"/>
        <v>-1.3788769019786429</v>
      </c>
      <c r="BS100" s="18">
        <f t="shared" si="240"/>
        <v>-2.4057560009439483</v>
      </c>
      <c r="BT100" s="18">
        <f t="shared" si="241"/>
        <v>-3.1501100130451154</v>
      </c>
      <c r="BV100" s="18">
        <f t="shared" si="242"/>
        <v>-2.0646565260632466</v>
      </c>
      <c r="BW100" s="18">
        <f t="shared" si="243"/>
        <v>2.4265144711534514</v>
      </c>
      <c r="BX100" s="18">
        <f t="shared" si="244"/>
        <v>1.0181058109725694</v>
      </c>
      <c r="BZ100" t="str">
        <f t="shared" si="261"/>
        <v>62 Leisure, travel and related personal service occupations</v>
      </c>
      <c r="CA100" s="18">
        <f t="shared" si="245"/>
        <v>7.0497315175936048</v>
      </c>
      <c r="CB100" s="18">
        <f t="shared" si="245"/>
        <v>-9.9534367729951505</v>
      </c>
      <c r="CC100" s="18">
        <f t="shared" si="245"/>
        <v>1.4521206333515613</v>
      </c>
      <c r="CD100" s="18">
        <f t="shared" si="245"/>
        <v>0.13480482164307528</v>
      </c>
      <c r="CE100" s="18">
        <f t="shared" si="246"/>
        <v>-0.12047711546273598</v>
      </c>
      <c r="CG100" s="18">
        <f t="shared" si="247"/>
        <v>0.57199850423215182</v>
      </c>
      <c r="CH100" s="18">
        <f t="shared" si="248"/>
        <v>2.3804049858423326</v>
      </c>
      <c r="CI100" s="18">
        <f t="shared" si="249"/>
        <v>2.7967244575355599</v>
      </c>
      <c r="CK100" t="str">
        <f t="shared" si="262"/>
        <v>62 Leisure, travel and related personal service occupations</v>
      </c>
      <c r="CL100" s="18">
        <f t="shared" si="250"/>
        <v>-3.4716835470594676</v>
      </c>
      <c r="CM100" s="18">
        <f t="shared" si="250"/>
        <v>13.001177427023825</v>
      </c>
      <c r="CN100" s="18">
        <f t="shared" si="250"/>
        <v>-5.2608608873835667</v>
      </c>
      <c r="CO100" s="18">
        <f t="shared" si="250"/>
        <v>-3.2996515109424918</v>
      </c>
      <c r="CP100" s="18">
        <f t="shared" si="251"/>
        <v>-2.9767857405618714</v>
      </c>
      <c r="CR100" s="18">
        <f t="shared" si="252"/>
        <v>-3.9578579930481195</v>
      </c>
      <c r="CS100" s="18">
        <f t="shared" si="253"/>
        <v>1.5046231691128398</v>
      </c>
      <c r="CT100" s="18">
        <f t="shared" si="254"/>
        <v>-1.5033195792117815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-1.2154528184712854</v>
      </c>
      <c r="C101" s="18">
        <f t="shared" si="210"/>
        <v>12.260822739081668</v>
      </c>
      <c r="D101" s="18">
        <f t="shared" si="210"/>
        <v>5.7559757093909925</v>
      </c>
      <c r="E101" s="18">
        <f t="shared" si="210"/>
        <v>4.8880559189117712</v>
      </c>
      <c r="F101" s="18">
        <f t="shared" si="211"/>
        <v>5.6059341763792014</v>
      </c>
      <c r="H101" s="18">
        <f t="shared" si="212"/>
        <v>5.176568186497521</v>
      </c>
      <c r="I101" s="18">
        <f t="shared" si="213"/>
        <v>3.9846229456372173</v>
      </c>
      <c r="J101" s="18">
        <f t="shared" si="214"/>
        <v>7.4271501308176946</v>
      </c>
      <c r="L101" t="str">
        <f t="shared" si="255"/>
        <v>63 Community and civil enforcement occupations</v>
      </c>
      <c r="M101" s="18">
        <f t="shared" si="215"/>
        <v>-1.8333879956170418</v>
      </c>
      <c r="N101" s="18">
        <f t="shared" si="215"/>
        <v>32.51622489173058</v>
      </c>
      <c r="O101" s="18">
        <f t="shared" si="215"/>
        <v>1.3446861416056111</v>
      </c>
      <c r="P101" s="18">
        <f t="shared" si="215"/>
        <v>5.0591443850207085</v>
      </c>
      <c r="Q101" s="18">
        <f t="shared" si="216"/>
        <v>5.4024692236832594</v>
      </c>
      <c r="S101" s="18">
        <f t="shared" si="217"/>
        <v>3.8061060908659572</v>
      </c>
      <c r="T101" s="18">
        <f t="shared" si="218"/>
        <v>3.3554418070949277</v>
      </c>
      <c r="U101" s="18">
        <f t="shared" si="219"/>
        <v>5.9860212342536023</v>
      </c>
      <c r="W101" t="str">
        <f t="shared" si="256"/>
        <v>63 Community and civil enforcement occupations</v>
      </c>
      <c r="X101" s="18">
        <f t="shared" si="220"/>
        <v>-1.9616805432792983</v>
      </c>
      <c r="Y101" s="18">
        <f t="shared" si="220"/>
        <v>14.621934425356953</v>
      </c>
      <c r="Z101" s="18">
        <f t="shared" si="220"/>
        <v>2.4770181921762502</v>
      </c>
      <c r="AA101" s="18">
        <f t="shared" si="220"/>
        <v>1.3970067394107888</v>
      </c>
      <c r="AB101" s="18">
        <f t="shared" si="221"/>
        <v>2.5157793331325617</v>
      </c>
      <c r="AD101" s="18">
        <f t="shared" si="222"/>
        <v>1.7557398958088166</v>
      </c>
      <c r="AE101" s="18">
        <f t="shared" si="223"/>
        <v>3.875264004008061</v>
      </c>
      <c r="AF101" s="18">
        <f t="shared" si="224"/>
        <v>4.9602015017568224</v>
      </c>
      <c r="AH101" t="str">
        <f t="shared" si="257"/>
        <v>63 Community and civil enforcement occupations</v>
      </c>
      <c r="AI101" s="18">
        <f t="shared" si="225"/>
        <v>-3.8898075808603716</v>
      </c>
      <c r="AJ101" s="18">
        <f t="shared" si="225"/>
        <v>32.564855208177981</v>
      </c>
      <c r="AK101" s="18">
        <f t="shared" si="225"/>
        <v>-1.1862348011816848</v>
      </c>
      <c r="AL101" s="18">
        <f t="shared" si="225"/>
        <v>1.4075060764377589</v>
      </c>
      <c r="AM101" s="18">
        <f t="shared" si="226"/>
        <v>2.2883189956658612</v>
      </c>
      <c r="AO101" s="18">
        <f t="shared" si="227"/>
        <v>0.53544798062661325</v>
      </c>
      <c r="AP101" s="18">
        <f t="shared" si="228"/>
        <v>3.1949484043056753</v>
      </c>
      <c r="AQ101" s="18">
        <f t="shared" si="229"/>
        <v>3.5445089944460495</v>
      </c>
      <c r="AS101" t="str">
        <f t="shared" si="258"/>
        <v>63 Community and civil enforcement occupations</v>
      </c>
      <c r="AT101" s="18">
        <f t="shared" si="230"/>
        <v>-5.8452139472214721</v>
      </c>
      <c r="AU101" s="18">
        <f t="shared" si="230"/>
        <v>29.770442501413608</v>
      </c>
      <c r="AV101" s="18">
        <f t="shared" si="230"/>
        <v>-3.4517767001481681</v>
      </c>
      <c r="AW101" s="18">
        <f t="shared" si="230"/>
        <v>-0.13325152444199073</v>
      </c>
      <c r="AX101" s="18">
        <f t="shared" si="231"/>
        <v>0.4486593669125849</v>
      </c>
      <c r="AZ101" s="18">
        <f t="shared" si="232"/>
        <v>-1.2519104711986584</v>
      </c>
      <c r="BA101" s="18">
        <f t="shared" si="233"/>
        <v>2.8225534836578525</v>
      </c>
      <c r="BB101" s="18">
        <f t="shared" si="234"/>
        <v>2.0006576367445073</v>
      </c>
      <c r="BD101" t="str">
        <f t="shared" si="259"/>
        <v>63 Community and civil enforcement occupations</v>
      </c>
      <c r="BE101" s="18">
        <f t="shared" si="235"/>
        <v>-10.139795097684001</v>
      </c>
      <c r="BF101" s="18">
        <f t="shared" si="235"/>
        <v>43.53644939729331</v>
      </c>
      <c r="BG101" s="18">
        <f t="shared" si="235"/>
        <v>-8.5851011572956928</v>
      </c>
      <c r="BH101" s="18">
        <f t="shared" si="235"/>
        <v>-4.8956024770019368E-2</v>
      </c>
      <c r="BI101" s="18">
        <f t="shared" si="236"/>
        <v>-0.57513069457481025</v>
      </c>
      <c r="BK101" s="18">
        <f t="shared" si="237"/>
        <v>-2.9794160837039563</v>
      </c>
      <c r="BL101" s="18">
        <f t="shared" si="238"/>
        <v>1.3884116026375848</v>
      </c>
      <c r="BM101" s="18">
        <f t="shared" si="239"/>
        <v>-0.96185593222956056</v>
      </c>
      <c r="BO101" t="str">
        <f t="shared" si="260"/>
        <v>63 Community and civil enforcement occupations</v>
      </c>
      <c r="BP101" s="18">
        <f t="shared" si="240"/>
        <v>-7.3964909481726853</v>
      </c>
      <c r="BQ101" s="18">
        <f t="shared" si="240"/>
        <v>38.122686007981635</v>
      </c>
      <c r="BR101" s="18">
        <f t="shared" si="240"/>
        <v>-7.583528093279801</v>
      </c>
      <c r="BS101" s="18">
        <f t="shared" si="240"/>
        <v>-1.6594872907255365</v>
      </c>
      <c r="BT101" s="18">
        <f t="shared" si="241"/>
        <v>-1.4807631942453048</v>
      </c>
      <c r="BV101" s="18">
        <f t="shared" si="242"/>
        <v>-3.6752019666411173</v>
      </c>
      <c r="BW101" s="18">
        <f t="shared" si="243"/>
        <v>1.7270467032880044</v>
      </c>
      <c r="BX101" s="18">
        <f t="shared" si="244"/>
        <v>-0.97667004236036137</v>
      </c>
      <c r="BZ101" t="str">
        <f t="shared" si="261"/>
        <v>63 Community and civil enforcement occupations</v>
      </c>
      <c r="CA101" s="18">
        <f t="shared" si="245"/>
        <v>-0.26847859845887667</v>
      </c>
      <c r="CB101" s="18">
        <f t="shared" si="245"/>
        <v>21.946942442763095</v>
      </c>
      <c r="CC101" s="18">
        <f t="shared" si="245"/>
        <v>-4.1067527638916417</v>
      </c>
      <c r="CD101" s="18">
        <f t="shared" si="245"/>
        <v>0.17150150759410732</v>
      </c>
      <c r="CE101" s="18">
        <f t="shared" si="246"/>
        <v>3.6745632197376921E-2</v>
      </c>
      <c r="CG101" s="18">
        <f t="shared" si="247"/>
        <v>-1.2753814903403105</v>
      </c>
      <c r="CH101" s="18">
        <f t="shared" si="248"/>
        <v>1.7349307900124789</v>
      </c>
      <c r="CI101" s="18">
        <f t="shared" si="249"/>
        <v>0.75366015629554362</v>
      </c>
      <c r="CK101" t="str">
        <f t="shared" si="262"/>
        <v>63 Community and civil enforcement occupations</v>
      </c>
      <c r="CL101" s="18">
        <f t="shared" si="250"/>
        <v>-9.4007198563826435</v>
      </c>
      <c r="CM101" s="18">
        <f t="shared" si="250"/>
        <v>111.0361002538304</v>
      </c>
      <c r="CN101" s="18">
        <f t="shared" si="250"/>
        <v>-15.782568343220959</v>
      </c>
      <c r="CO101" s="18">
        <f t="shared" si="250"/>
        <v>-1.8182774900397103</v>
      </c>
      <c r="CP101" s="18">
        <f t="shared" si="251"/>
        <v>-1.8298229454694392</v>
      </c>
      <c r="CR101" s="18">
        <f t="shared" si="252"/>
        <v>-6.7130067046392465</v>
      </c>
      <c r="CS101" s="18">
        <f t="shared" si="253"/>
        <v>0.80210266224438609</v>
      </c>
      <c r="CT101" s="18">
        <f t="shared" si="254"/>
        <v>-4.7761496459958641</v>
      </c>
    </row>
    <row r="102" spans="1:98" x14ac:dyDescent="0.2">
      <c r="A102" t="str">
        <f t="shared" si="209"/>
        <v>71 Sales occupations</v>
      </c>
      <c r="B102" s="18">
        <f t="shared" si="210"/>
        <v>4.523760017397338</v>
      </c>
      <c r="C102" s="18">
        <f t="shared" si="210"/>
        <v>-14.041105544132847</v>
      </c>
      <c r="D102" s="18">
        <f t="shared" si="210"/>
        <v>5.8402991961979067</v>
      </c>
      <c r="E102" s="18">
        <f t="shared" si="210"/>
        <v>3.8497244219160009</v>
      </c>
      <c r="F102" s="18">
        <f t="shared" si="211"/>
        <v>3.2404704743682844</v>
      </c>
      <c r="H102" s="18">
        <f t="shared" si="212"/>
        <v>4.509054476531027</v>
      </c>
      <c r="I102" s="18">
        <f t="shared" si="213"/>
        <v>3.4922516305037954</v>
      </c>
      <c r="J102" s="18">
        <f t="shared" si="214"/>
        <v>6.6080729749746103</v>
      </c>
      <c r="L102" t="str">
        <f t="shared" si="255"/>
        <v>71 Sales occupations</v>
      </c>
      <c r="M102" s="18">
        <f t="shared" si="215"/>
        <v>3.4704179171669569</v>
      </c>
      <c r="N102" s="18">
        <f t="shared" si="215"/>
        <v>-0.87049253261943793</v>
      </c>
      <c r="O102" s="18">
        <f t="shared" si="215"/>
        <v>6.2238369107616487</v>
      </c>
      <c r="P102" s="18">
        <f t="shared" si="215"/>
        <v>5.4510607818223145</v>
      </c>
      <c r="Q102" s="18">
        <f t="shared" si="216"/>
        <v>5.2843693285608895</v>
      </c>
      <c r="S102" s="18">
        <f t="shared" si="217"/>
        <v>5.7080261376072583</v>
      </c>
      <c r="T102" s="18">
        <f t="shared" si="218"/>
        <v>3.8990934766187646</v>
      </c>
      <c r="U102" s="18">
        <f t="shared" si="219"/>
        <v>7.7746838481841829</v>
      </c>
      <c r="W102" t="str">
        <f t="shared" si="256"/>
        <v>71 Sales occupations</v>
      </c>
      <c r="X102" s="18">
        <f t="shared" si="220"/>
        <v>-1.3267247331702703</v>
      </c>
      <c r="Y102" s="18">
        <f t="shared" si="220"/>
        <v>8.2294370919632662</v>
      </c>
      <c r="Z102" s="18">
        <f t="shared" si="220"/>
        <v>2.5466382333359183</v>
      </c>
      <c r="AA102" s="18">
        <f t="shared" si="220"/>
        <v>2.2159336671119245</v>
      </c>
      <c r="AB102" s="18">
        <f t="shared" si="221"/>
        <v>2.6853903913645949</v>
      </c>
      <c r="AD102" s="18">
        <f t="shared" si="222"/>
        <v>2.3260498528743456</v>
      </c>
      <c r="AE102" s="18">
        <f t="shared" si="223"/>
        <v>3.6047742767740365</v>
      </c>
      <c r="AF102" s="18">
        <f t="shared" si="224"/>
        <v>5.1133064387856031</v>
      </c>
      <c r="AH102" t="str">
        <f t="shared" si="257"/>
        <v>71 Sales occupations</v>
      </c>
      <c r="AI102" s="18">
        <f t="shared" si="225"/>
        <v>-2.0870196196034141</v>
      </c>
      <c r="AJ102" s="18">
        <f t="shared" si="225"/>
        <v>12.204116463075088</v>
      </c>
      <c r="AK102" s="18">
        <f t="shared" si="225"/>
        <v>1.6230471419849346</v>
      </c>
      <c r="AL102" s="18">
        <f t="shared" si="225"/>
        <v>2.2391817077459519</v>
      </c>
      <c r="AM102" s="18">
        <f t="shared" si="226"/>
        <v>2.641140481204296</v>
      </c>
      <c r="AO102" s="18">
        <f t="shared" si="227"/>
        <v>2.0333895683729786</v>
      </c>
      <c r="AP102" s="18">
        <f t="shared" si="228"/>
        <v>3.5746436152060967</v>
      </c>
      <c r="AQ102" s="18">
        <f t="shared" si="229"/>
        <v>4.8884917185287646</v>
      </c>
      <c r="AS102" t="str">
        <f t="shared" si="258"/>
        <v>71 Sales occupations</v>
      </c>
      <c r="AT102" s="18">
        <f t="shared" si="230"/>
        <v>-3.2861250891982996</v>
      </c>
      <c r="AU102" s="18">
        <f t="shared" si="230"/>
        <v>6.6824346274785951</v>
      </c>
      <c r="AV102" s="18">
        <f t="shared" si="230"/>
        <v>0.92363418188297075</v>
      </c>
      <c r="AW102" s="18">
        <f t="shared" si="230"/>
        <v>1.4224115244966917</v>
      </c>
      <c r="AX102" s="18">
        <f t="shared" si="231"/>
        <v>1.5868024052781982</v>
      </c>
      <c r="AZ102" s="18">
        <f t="shared" si="232"/>
        <v>1.2558791189875462</v>
      </c>
      <c r="BA102" s="18">
        <f t="shared" si="233"/>
        <v>3.0051852303340176</v>
      </c>
      <c r="BB102" s="18">
        <f t="shared" si="234"/>
        <v>3.8604092147789038</v>
      </c>
      <c r="BD102" t="str">
        <f t="shared" si="259"/>
        <v>71 Sales occupations</v>
      </c>
      <c r="BE102" s="18">
        <f t="shared" si="235"/>
        <v>-0.33581055827408557</v>
      </c>
      <c r="BF102" s="18">
        <f t="shared" si="235"/>
        <v>-0.66730946408306568</v>
      </c>
      <c r="BG102" s="18">
        <f t="shared" si="235"/>
        <v>-0.22518236948525505</v>
      </c>
      <c r="BH102" s="18">
        <f t="shared" si="235"/>
        <v>0.71049241089027326</v>
      </c>
      <c r="BI102" s="18">
        <f t="shared" si="236"/>
        <v>0.33073796593678928</v>
      </c>
      <c r="BK102" s="18">
        <f t="shared" si="237"/>
        <v>0.39762989981471097</v>
      </c>
      <c r="BL102" s="18">
        <f t="shared" si="238"/>
        <v>2.4764022870592983</v>
      </c>
      <c r="BM102" s="18">
        <f t="shared" si="239"/>
        <v>2.7611151825682523</v>
      </c>
      <c r="BO102" t="str">
        <f t="shared" si="260"/>
        <v>71 Sales occupations</v>
      </c>
      <c r="BP102" s="18">
        <f t="shared" si="240"/>
        <v>-3.6129854542904738</v>
      </c>
      <c r="BQ102" s="18">
        <f t="shared" si="240"/>
        <v>-6.1841604937650558</v>
      </c>
      <c r="BR102" s="18">
        <f t="shared" si="240"/>
        <v>-3.2811071464364017</v>
      </c>
      <c r="BS102" s="18">
        <f t="shared" si="240"/>
        <v>-2.889443371539635</v>
      </c>
      <c r="BT102" s="18">
        <f t="shared" si="241"/>
        <v>-3.221012516453603</v>
      </c>
      <c r="BV102" s="18">
        <f t="shared" si="242"/>
        <v>-3.0201738739665585</v>
      </c>
      <c r="BW102" s="18">
        <f t="shared" si="243"/>
        <v>2.1677821889861004</v>
      </c>
      <c r="BX102" s="18">
        <f t="shared" si="244"/>
        <v>7.1241818013279001E-2</v>
      </c>
      <c r="BZ102" t="str">
        <f t="shared" si="261"/>
        <v>71 Sales occupations</v>
      </c>
      <c r="CA102" s="18">
        <f t="shared" si="245"/>
        <v>2.7346810341849048</v>
      </c>
      <c r="CB102" s="18">
        <f t="shared" si="245"/>
        <v>-3.0590307480070522</v>
      </c>
      <c r="CC102" s="18">
        <f t="shared" si="245"/>
        <v>-3.8341161376582833</v>
      </c>
      <c r="CD102" s="18">
        <f t="shared" si="245"/>
        <v>-9.7591713312398909</v>
      </c>
      <c r="CE102" s="18">
        <f t="shared" si="246"/>
        <v>-7.5349300236666306</v>
      </c>
      <c r="CG102" s="18">
        <f t="shared" si="247"/>
        <v>-7.8258674822660357</v>
      </c>
      <c r="CH102" s="18">
        <f t="shared" si="248"/>
        <v>1.3574256887212144</v>
      </c>
      <c r="CI102" s="18">
        <f t="shared" si="249"/>
        <v>-4.2820533912690362</v>
      </c>
      <c r="CK102" t="str">
        <f t="shared" si="262"/>
        <v>71 Sales occupations</v>
      </c>
      <c r="CL102" s="18">
        <f t="shared" si="250"/>
        <v>-6.1852047631846592</v>
      </c>
      <c r="CM102" s="18">
        <f t="shared" si="250"/>
        <v>18.342207370720409</v>
      </c>
      <c r="CN102" s="18">
        <f t="shared" si="250"/>
        <v>-9.9434077478360869</v>
      </c>
      <c r="CO102" s="18">
        <f t="shared" si="250"/>
        <v>-3.9215870008556863</v>
      </c>
      <c r="CP102" s="18">
        <f t="shared" si="251"/>
        <v>-4.610963133963752</v>
      </c>
      <c r="CR102" s="18">
        <f t="shared" si="252"/>
        <v>-5.9723207905622573</v>
      </c>
      <c r="CS102" s="18">
        <f t="shared" si="253"/>
        <v>1.0536231882314118</v>
      </c>
      <c r="CT102" s="18">
        <f t="shared" si="254"/>
        <v>-3.7087031849051266</v>
      </c>
    </row>
    <row r="103" spans="1:98" x14ac:dyDescent="0.2">
      <c r="A103" t="str">
        <f t="shared" si="209"/>
        <v>72 Customer service occupations</v>
      </c>
      <c r="B103" s="18">
        <f t="shared" si="210"/>
        <v>4.8745004294938665</v>
      </c>
      <c r="C103" s="18">
        <f t="shared" si="210"/>
        <v>7.7948764610729304</v>
      </c>
      <c r="D103" s="18">
        <f t="shared" si="210"/>
        <v>12.683675452248311</v>
      </c>
      <c r="E103" s="18">
        <f t="shared" si="210"/>
        <v>5.5678750353666873</v>
      </c>
      <c r="F103" s="18">
        <f t="shared" si="211"/>
        <v>7.8825761699113261</v>
      </c>
      <c r="H103" s="18">
        <f t="shared" si="212"/>
        <v>7.8884253534388105</v>
      </c>
      <c r="I103" s="18">
        <f t="shared" si="213"/>
        <v>4.7890260730060641</v>
      </c>
      <c r="J103" s="18">
        <f t="shared" si="214"/>
        <v>9.9352389207790104</v>
      </c>
      <c r="L103" t="str">
        <f t="shared" si="255"/>
        <v>72 Customer service occupations</v>
      </c>
      <c r="M103" s="18">
        <f t="shared" si="215"/>
        <v>5.3356883228391938</v>
      </c>
      <c r="N103" s="18">
        <f t="shared" si="215"/>
        <v>7.5316669494763788</v>
      </c>
      <c r="O103" s="18">
        <f t="shared" si="215"/>
        <v>11.767376969497857</v>
      </c>
      <c r="P103" s="18">
        <f t="shared" si="215"/>
        <v>5.4096570855829418</v>
      </c>
      <c r="Q103" s="18">
        <f t="shared" si="216"/>
        <v>7.4904125736170446</v>
      </c>
      <c r="S103" s="18">
        <f t="shared" si="217"/>
        <v>7.4876628447046123</v>
      </c>
      <c r="T103" s="18">
        <f t="shared" si="218"/>
        <v>4.6991725789839345</v>
      </c>
      <c r="U103" s="18">
        <f t="shared" si="219"/>
        <v>9.5815697330304808</v>
      </c>
      <c r="W103" t="str">
        <f t="shared" si="256"/>
        <v>72 Customer service occupations</v>
      </c>
      <c r="X103" s="18">
        <f t="shared" si="220"/>
        <v>0.51533994574401998</v>
      </c>
      <c r="Y103" s="18">
        <f t="shared" si="220"/>
        <v>14.355343745529359</v>
      </c>
      <c r="Z103" s="18">
        <f t="shared" si="220"/>
        <v>7.6685994656388923</v>
      </c>
      <c r="AA103" s="18">
        <f t="shared" si="220"/>
        <v>2.7583799863080349</v>
      </c>
      <c r="AB103" s="18">
        <f t="shared" si="221"/>
        <v>4.9674488105007297</v>
      </c>
      <c r="AD103" s="18">
        <f t="shared" si="222"/>
        <v>4.3697205246850057</v>
      </c>
      <c r="AE103" s="18">
        <f t="shared" si="223"/>
        <v>4.1609178484100395</v>
      </c>
      <c r="AF103" s="18">
        <f t="shared" si="224"/>
        <v>6.9574088059536132</v>
      </c>
      <c r="AH103" t="str">
        <f t="shared" si="257"/>
        <v>72 Customer service occupations</v>
      </c>
      <c r="AI103" s="18">
        <f t="shared" si="225"/>
        <v>1.6260354838336211</v>
      </c>
      <c r="AJ103" s="18">
        <f t="shared" si="225"/>
        <v>14.610017743881997</v>
      </c>
      <c r="AK103" s="18">
        <f t="shared" si="225"/>
        <v>8.1419920358189799</v>
      </c>
      <c r="AL103" s="18">
        <f t="shared" si="225"/>
        <v>2.5667189744488672</v>
      </c>
      <c r="AM103" s="18">
        <f t="shared" si="226"/>
        <v>5.003479315945758</v>
      </c>
      <c r="AO103" s="18">
        <f t="shared" si="227"/>
        <v>4.3924516528706103</v>
      </c>
      <c r="AP103" s="18">
        <f t="shared" si="228"/>
        <v>4.3458383894664943</v>
      </c>
      <c r="AQ103" s="18">
        <f t="shared" si="229"/>
        <v>7.1014138644107216</v>
      </c>
      <c r="AS103" t="str">
        <f t="shared" si="258"/>
        <v>72 Customer service occupations</v>
      </c>
      <c r="AT103" s="18">
        <f t="shared" si="230"/>
        <v>-1.0149919899022586</v>
      </c>
      <c r="AU103" s="18">
        <f t="shared" si="230"/>
        <v>8.930252133080451</v>
      </c>
      <c r="AV103" s="18">
        <f t="shared" si="230"/>
        <v>6.8175546039435986</v>
      </c>
      <c r="AW103" s="18">
        <f t="shared" si="230"/>
        <v>1.5975735999878005</v>
      </c>
      <c r="AX103" s="18">
        <f t="shared" si="231"/>
        <v>3.6512846600484261</v>
      </c>
      <c r="AZ103" s="18">
        <f t="shared" si="232"/>
        <v>3.3085900803475621</v>
      </c>
      <c r="BA103" s="18">
        <f t="shared" si="233"/>
        <v>3.7285164156394268</v>
      </c>
      <c r="BB103" s="18">
        <f t="shared" si="234"/>
        <v>5.8949255599630046</v>
      </c>
      <c r="BD103" t="str">
        <f t="shared" si="259"/>
        <v>72 Customer service occupations</v>
      </c>
      <c r="BE103" s="18">
        <f t="shared" si="235"/>
        <v>1.5580414821588562</v>
      </c>
      <c r="BF103" s="18">
        <f t="shared" si="235"/>
        <v>6.0382928920333256</v>
      </c>
      <c r="BG103" s="18">
        <f t="shared" si="235"/>
        <v>4.6466674657164697</v>
      </c>
      <c r="BH103" s="18">
        <f t="shared" si="235"/>
        <v>1.3623081913811896</v>
      </c>
      <c r="BI103" s="18">
        <f t="shared" si="236"/>
        <v>2.6664194482823644</v>
      </c>
      <c r="BK103" s="18">
        <f t="shared" si="237"/>
        <v>2.4454784926120299</v>
      </c>
      <c r="BL103" s="18">
        <f t="shared" si="238"/>
        <v>2.9328599000331801</v>
      </c>
      <c r="BM103" s="18">
        <f t="shared" si="239"/>
        <v>4.6578158897529587</v>
      </c>
      <c r="BO103" t="str">
        <f t="shared" si="260"/>
        <v>72 Customer service occupations</v>
      </c>
      <c r="BP103" s="18">
        <f t="shared" si="240"/>
        <v>1.1075034988308419</v>
      </c>
      <c r="BQ103" s="18">
        <f t="shared" si="240"/>
        <v>-5.0506691661186043</v>
      </c>
      <c r="BR103" s="18">
        <f t="shared" si="240"/>
        <v>3.3500232082961823</v>
      </c>
      <c r="BS103" s="18">
        <f t="shared" si="240"/>
        <v>-1.280491326437927</v>
      </c>
      <c r="BT103" s="18">
        <f t="shared" si="241"/>
        <v>-9.9614108101042653E-2</v>
      </c>
      <c r="BV103" s="18">
        <f t="shared" si="242"/>
        <v>0.23949029007501732</v>
      </c>
      <c r="BW103" s="18">
        <f t="shared" si="243"/>
        <v>2.8766446701417037</v>
      </c>
      <c r="BX103" s="18">
        <f t="shared" si="244"/>
        <v>3.0385854653783628</v>
      </c>
      <c r="BZ103" t="str">
        <f t="shared" si="261"/>
        <v>72 Customer service occupations</v>
      </c>
      <c r="CA103" s="18">
        <f t="shared" si="245"/>
        <v>3.0926284484852129</v>
      </c>
      <c r="CB103" s="18">
        <f t="shared" si="245"/>
        <v>-0.59368354463136264</v>
      </c>
      <c r="CC103" s="18">
        <f t="shared" si="245"/>
        <v>0.21760331055913351</v>
      </c>
      <c r="CD103" s="18">
        <f t="shared" si="245"/>
        <v>-2.0755700472881333</v>
      </c>
      <c r="CE103" s="18">
        <f t="shared" si="246"/>
        <v>-1.2720122880580553</v>
      </c>
      <c r="CG103" s="18">
        <f t="shared" si="247"/>
        <v>-1.3170692749213897</v>
      </c>
      <c r="CH103" s="18">
        <f t="shared" si="248"/>
        <v>1.6840835714629687</v>
      </c>
      <c r="CI103" s="18">
        <f t="shared" si="249"/>
        <v>0.66380497843208097</v>
      </c>
      <c r="CK103" t="str">
        <f t="shared" si="262"/>
        <v>72 Customer service occupations</v>
      </c>
      <c r="CL103" s="18">
        <f t="shared" si="250"/>
        <v>2.6036285306856088</v>
      </c>
      <c r="CM103" s="18">
        <f t="shared" si="250"/>
        <v>19.957043714278178</v>
      </c>
      <c r="CN103" s="18">
        <f t="shared" si="250"/>
        <v>6.7583378970999419</v>
      </c>
      <c r="CO103" s="18">
        <f t="shared" si="250"/>
        <v>0.94659096388105546</v>
      </c>
      <c r="CP103" s="18">
        <f t="shared" si="251"/>
        <v>3.8417405537487737</v>
      </c>
      <c r="CR103" s="18">
        <f t="shared" si="252"/>
        <v>2.8478078374056359</v>
      </c>
      <c r="CS103" s="18">
        <f t="shared" si="253"/>
        <v>2.6500400157260851</v>
      </c>
      <c r="CT103" s="18">
        <f t="shared" si="254"/>
        <v>4.744123225429675</v>
      </c>
    </row>
    <row r="104" spans="1:98" x14ac:dyDescent="0.2">
      <c r="A104" t="str">
        <f t="shared" si="209"/>
        <v>81 Process, plant and machine operatives</v>
      </c>
      <c r="B104" s="18">
        <f t="shared" si="210"/>
        <v>9.0309444156871486</v>
      </c>
      <c r="C104" s="18">
        <f t="shared" si="210"/>
        <v>-23.336697163781007</v>
      </c>
      <c r="D104" s="18">
        <f t="shared" si="210"/>
        <v>13.84093445508241</v>
      </c>
      <c r="E104" s="18">
        <f t="shared" si="210"/>
        <v>8.663646821063665</v>
      </c>
      <c r="F104" s="18">
        <f t="shared" si="211"/>
        <v>7.8779435930787622</v>
      </c>
      <c r="H104" s="18">
        <f t="shared" si="212"/>
        <v>10.362704546208246</v>
      </c>
      <c r="I104" s="18">
        <f t="shared" si="213"/>
        <v>5.8806679462154676</v>
      </c>
      <c r="J104" s="18">
        <f t="shared" si="214"/>
        <v>12.362094032780702</v>
      </c>
      <c r="L104" t="str">
        <f t="shared" si="255"/>
        <v>81 Process, plant and machine operatives</v>
      </c>
      <c r="M104" s="18">
        <f t="shared" si="215"/>
        <v>5.8869360996880005</v>
      </c>
      <c r="N104" s="18">
        <f t="shared" si="215"/>
        <v>-15.318399543091809</v>
      </c>
      <c r="O104" s="18">
        <f t="shared" si="215"/>
        <v>13.840834235926657</v>
      </c>
      <c r="P104" s="18">
        <f t="shared" si="215"/>
        <v>6.2782278702493199</v>
      </c>
      <c r="Q104" s="18">
        <f t="shared" si="216"/>
        <v>7.055171850883557</v>
      </c>
      <c r="S104" s="18">
        <f t="shared" si="217"/>
        <v>8.7415600651959746</v>
      </c>
      <c r="T104" s="18">
        <f t="shared" si="218"/>
        <v>4.9549266252776558</v>
      </c>
      <c r="U104" s="18">
        <f t="shared" si="219"/>
        <v>10.678124158495361</v>
      </c>
      <c r="W104" t="str">
        <f t="shared" si="256"/>
        <v>81 Process, plant and machine operatives</v>
      </c>
      <c r="X104" s="18">
        <f t="shared" si="220"/>
        <v>-1.2641332825376939</v>
      </c>
      <c r="Y104" s="18">
        <f t="shared" si="220"/>
        <v>-9.7273072183976961</v>
      </c>
      <c r="Z104" s="18">
        <f t="shared" si="220"/>
        <v>11.688203816247022</v>
      </c>
      <c r="AA104" s="18">
        <f t="shared" si="220"/>
        <v>5.2173877919823086</v>
      </c>
      <c r="AB104" s="18">
        <f t="shared" si="221"/>
        <v>6.176707846289986</v>
      </c>
      <c r="AD104" s="18">
        <f t="shared" si="222"/>
        <v>7.3315610458857705</v>
      </c>
      <c r="AE104" s="18">
        <f t="shared" si="223"/>
        <v>4.948089214704221</v>
      </c>
      <c r="AF104" s="18">
        <f t="shared" si="224"/>
        <v>9.597318774735264</v>
      </c>
      <c r="AH104" t="str">
        <f t="shared" si="257"/>
        <v>81 Process, plant and machine operatives</v>
      </c>
      <c r="AI104" s="18">
        <f t="shared" si="225"/>
        <v>-1.1233849804573315</v>
      </c>
      <c r="AJ104" s="18">
        <f t="shared" si="225"/>
        <v>-8.1765487285431977</v>
      </c>
      <c r="AK104" s="18">
        <f t="shared" si="225"/>
        <v>11.201228432990163</v>
      </c>
      <c r="AL104" s="18">
        <f t="shared" si="225"/>
        <v>5.1379484172448642</v>
      </c>
      <c r="AM104" s="18">
        <f t="shared" si="226"/>
        <v>6.0946617325390751</v>
      </c>
      <c r="AO104" s="18">
        <f t="shared" si="227"/>
        <v>7.1213886175352847</v>
      </c>
      <c r="AP104" s="18">
        <f t="shared" si="228"/>
        <v>4.6041070590957744</v>
      </c>
      <c r="AQ104" s="18">
        <f t="shared" si="229"/>
        <v>9.2518018108105124</v>
      </c>
      <c r="AS104" t="str">
        <f t="shared" si="258"/>
        <v>81 Process, plant and machine operatives</v>
      </c>
      <c r="AT104" s="18">
        <f t="shared" si="230"/>
        <v>-1.5569870542592734</v>
      </c>
      <c r="AU104" s="18">
        <f t="shared" si="230"/>
        <v>-9.7155560108813095</v>
      </c>
      <c r="AV104" s="18">
        <f t="shared" si="230"/>
        <v>9.5061272007388453</v>
      </c>
      <c r="AW104" s="18">
        <f t="shared" si="230"/>
        <v>3.2851647599647649</v>
      </c>
      <c r="AX104" s="18">
        <f t="shared" si="231"/>
        <v>4.3095401635494524</v>
      </c>
      <c r="AZ104" s="18">
        <f t="shared" si="232"/>
        <v>5.3185257153513854</v>
      </c>
      <c r="BA104" s="18">
        <f t="shared" si="233"/>
        <v>4.1000564201681078</v>
      </c>
      <c r="BB104" s="18">
        <f t="shared" si="234"/>
        <v>7.6053477984554307</v>
      </c>
      <c r="BD104" t="str">
        <f t="shared" si="259"/>
        <v>81 Process, plant and machine operatives</v>
      </c>
      <c r="BE104" s="18">
        <f t="shared" si="235"/>
        <v>0.50006331616951893</v>
      </c>
      <c r="BF104" s="18">
        <f t="shared" si="235"/>
        <v>-14.326578383760225</v>
      </c>
      <c r="BG104" s="18">
        <f t="shared" si="235"/>
        <v>6.5431364201040898</v>
      </c>
      <c r="BH104" s="18">
        <f t="shared" si="235"/>
        <v>1.6949084867921904</v>
      </c>
      <c r="BI104" s="18">
        <f t="shared" si="236"/>
        <v>2.086096964102846</v>
      </c>
      <c r="BK104" s="18">
        <f t="shared" si="237"/>
        <v>3.2859620394581457</v>
      </c>
      <c r="BL104" s="18">
        <f t="shared" si="238"/>
        <v>2.7429045219723225</v>
      </c>
      <c r="BM104" s="18">
        <f t="shared" si="239"/>
        <v>5.1527848252011843</v>
      </c>
      <c r="BO104" t="str">
        <f t="shared" si="260"/>
        <v>81 Process, plant and machine operatives</v>
      </c>
      <c r="BP104" s="18">
        <f t="shared" si="240"/>
        <v>-2.4750871594345081</v>
      </c>
      <c r="BQ104" s="18">
        <f t="shared" si="240"/>
        <v>-8.9297846834597188</v>
      </c>
      <c r="BR104" s="18">
        <f t="shared" si="240"/>
        <v>3.5487399368840489</v>
      </c>
      <c r="BS104" s="18">
        <f t="shared" si="240"/>
        <v>-0.95117607676539206</v>
      </c>
      <c r="BT104" s="18">
        <f t="shared" si="241"/>
        <v>-9.215175943650955E-2</v>
      </c>
      <c r="BV104" s="18">
        <f t="shared" si="242"/>
        <v>0.52663722340595687</v>
      </c>
      <c r="BW104" s="18">
        <f t="shared" si="243"/>
        <v>2.5717601268933743</v>
      </c>
      <c r="BX104" s="18">
        <f t="shared" si="244"/>
        <v>2.9450993023952599</v>
      </c>
      <c r="BZ104" t="str">
        <f t="shared" si="261"/>
        <v>81 Process, plant and machine operatives</v>
      </c>
      <c r="CA104" s="18">
        <f t="shared" si="245"/>
        <v>2.5798239572322634</v>
      </c>
      <c r="CB104" s="18">
        <f t="shared" si="245"/>
        <v>-19.852900969031118</v>
      </c>
      <c r="CC104" s="18">
        <f t="shared" si="245"/>
        <v>1.3970682179437865</v>
      </c>
      <c r="CD104" s="18">
        <f t="shared" si="245"/>
        <v>-9.1135551603944265</v>
      </c>
      <c r="CE104" s="18">
        <f t="shared" si="246"/>
        <v>-6.6879196035661836</v>
      </c>
      <c r="CG104" s="18">
        <f t="shared" si="247"/>
        <v>-5.7370103399450034</v>
      </c>
      <c r="CH104" s="18">
        <f t="shared" si="248"/>
        <v>1.6073848804060376</v>
      </c>
      <c r="CI104" s="18">
        <f t="shared" si="249"/>
        <v>-2.5151310454524123</v>
      </c>
      <c r="CK104" t="str">
        <f t="shared" si="262"/>
        <v>81 Process, plant and machine operatives</v>
      </c>
      <c r="CL104" s="18">
        <f t="shared" si="250"/>
        <v>-4.2064532138632815</v>
      </c>
      <c r="CM104" s="18">
        <f t="shared" si="250"/>
        <v>14.489410249984648</v>
      </c>
      <c r="CN104" s="18">
        <f t="shared" si="250"/>
        <v>-11.308641492222405</v>
      </c>
      <c r="CO104" s="18">
        <f t="shared" si="250"/>
        <v>-5.3393368457067769</v>
      </c>
      <c r="CP104" s="18">
        <f t="shared" si="251"/>
        <v>-6.1375891120618249</v>
      </c>
      <c r="CR104" s="18">
        <f t="shared" si="252"/>
        <v>-7.3724598757260456</v>
      </c>
      <c r="CS104" s="18">
        <f t="shared" si="253"/>
        <v>0.87784722028336759</v>
      </c>
      <c r="CT104" s="18">
        <f t="shared" si="254"/>
        <v>-5.0849499597768073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6.7451780062710132</v>
      </c>
      <c r="C105" s="18">
        <f t="shared" si="210"/>
        <v>-15.509514825782666</v>
      </c>
      <c r="D105" s="18">
        <f t="shared" si="210"/>
        <v>12.312792806799511</v>
      </c>
      <c r="E105" s="18">
        <f t="shared" si="210"/>
        <v>5.1542599210902651</v>
      </c>
      <c r="F105" s="18">
        <f t="shared" si="211"/>
        <v>5.8830433535848492</v>
      </c>
      <c r="H105" s="18">
        <f t="shared" si="212"/>
        <v>7.4882493574859543</v>
      </c>
      <c r="I105" s="18">
        <f t="shared" si="213"/>
        <v>5.5600245502258394</v>
      </c>
      <c r="J105" s="18">
        <f t="shared" si="214"/>
        <v>10.049676550708142</v>
      </c>
      <c r="L105" t="str">
        <f t="shared" si="255"/>
        <v>82 Transport and mobile machine drivers and operatives</v>
      </c>
      <c r="M105" s="18">
        <f t="shared" si="215"/>
        <v>8.3522337703921359</v>
      </c>
      <c r="N105" s="18">
        <f t="shared" si="215"/>
        <v>-11.986848124049111</v>
      </c>
      <c r="O105" s="18">
        <f t="shared" si="215"/>
        <v>9.4738277725653131</v>
      </c>
      <c r="P105" s="18">
        <f t="shared" si="215"/>
        <v>4.9150285205134647</v>
      </c>
      <c r="Q105" s="18">
        <f t="shared" si="216"/>
        <v>5.1579854608077458</v>
      </c>
      <c r="S105" s="18">
        <f t="shared" si="217"/>
        <v>6.4131346454321836</v>
      </c>
      <c r="T105" s="18">
        <f t="shared" si="218"/>
        <v>5.0860285238266467</v>
      </c>
      <c r="U105" s="18">
        <f t="shared" si="219"/>
        <v>9.0053786947700942</v>
      </c>
      <c r="W105" t="str">
        <f t="shared" si="256"/>
        <v>82 Transport and mobile machine drivers and operatives</v>
      </c>
      <c r="X105" s="18">
        <f t="shared" si="220"/>
        <v>3.0912078139704091</v>
      </c>
      <c r="Y105" s="18">
        <f t="shared" si="220"/>
        <v>-6.3574960316121754</v>
      </c>
      <c r="Z105" s="18">
        <f t="shared" si="220"/>
        <v>5.5599546585672677</v>
      </c>
      <c r="AA105" s="18">
        <f t="shared" si="220"/>
        <v>2.8736906147221353</v>
      </c>
      <c r="AB105" s="18">
        <f t="shared" si="221"/>
        <v>3.0981238979706838</v>
      </c>
      <c r="AD105" s="18">
        <f t="shared" si="222"/>
        <v>3.7614292713575859</v>
      </c>
      <c r="AE105" s="18">
        <f t="shared" si="223"/>
        <v>4.5994685301352201</v>
      </c>
      <c r="AF105" s="18">
        <f t="shared" si="224"/>
        <v>6.8538963716403334</v>
      </c>
      <c r="AH105" t="str">
        <f t="shared" si="257"/>
        <v>82 Transport and mobile machine drivers and operatives</v>
      </c>
      <c r="AI105" s="18">
        <f t="shared" si="225"/>
        <v>5.0410300622591553</v>
      </c>
      <c r="AJ105" s="18">
        <f t="shared" si="225"/>
        <v>-3.2788539617613077</v>
      </c>
      <c r="AK105" s="18">
        <f t="shared" si="225"/>
        <v>6.1956214868726267</v>
      </c>
      <c r="AL105" s="18">
        <f t="shared" si="225"/>
        <v>2.5902423260349083</v>
      </c>
      <c r="AM105" s="18">
        <f t="shared" si="226"/>
        <v>3.3224487163804106</v>
      </c>
      <c r="AO105" s="18">
        <f t="shared" si="227"/>
        <v>3.7782255695240963</v>
      </c>
      <c r="AP105" s="18">
        <f t="shared" si="228"/>
        <v>4.68492617871199</v>
      </c>
      <c r="AQ105" s="18">
        <f t="shared" si="229"/>
        <v>6.9284430883279624</v>
      </c>
      <c r="AS105" t="str">
        <f t="shared" si="258"/>
        <v>82 Transport and mobile machine drivers and operatives</v>
      </c>
      <c r="AT105" s="18">
        <f t="shared" si="230"/>
        <v>1.7288121125464073</v>
      </c>
      <c r="AU105" s="18">
        <f t="shared" si="230"/>
        <v>-10.484092822361102</v>
      </c>
      <c r="AV105" s="18">
        <f t="shared" si="230"/>
        <v>6.2204540628730598</v>
      </c>
      <c r="AW105" s="18">
        <f t="shared" si="230"/>
        <v>1.9195561174844666</v>
      </c>
      <c r="AX105" s="18">
        <f t="shared" si="231"/>
        <v>2.4105653856358877</v>
      </c>
      <c r="AZ105" s="18">
        <f t="shared" si="232"/>
        <v>3.333482702122037</v>
      </c>
      <c r="BA105" s="18">
        <f t="shared" si="233"/>
        <v>4.6016601416232872</v>
      </c>
      <c r="BB105" s="18">
        <f t="shared" si="234"/>
        <v>6.5748445994908256</v>
      </c>
      <c r="BD105" t="str">
        <f t="shared" si="259"/>
        <v>82 Transport and mobile machine drivers and operatives</v>
      </c>
      <c r="BE105" s="18">
        <f t="shared" si="235"/>
        <v>0.99448682590175252</v>
      </c>
      <c r="BF105" s="18">
        <f t="shared" si="235"/>
        <v>-13.383501478029224</v>
      </c>
      <c r="BG105" s="18">
        <f t="shared" si="235"/>
        <v>3.3461912000460003</v>
      </c>
      <c r="BH105" s="18">
        <f t="shared" si="235"/>
        <v>1.345930433928455</v>
      </c>
      <c r="BI105" s="18">
        <f t="shared" si="236"/>
        <v>0.97084921498131749</v>
      </c>
      <c r="BK105" s="18">
        <f t="shared" si="237"/>
        <v>2.0083449339620252</v>
      </c>
      <c r="BL105" s="18">
        <f t="shared" si="238"/>
        <v>3.2088227782105738</v>
      </c>
      <c r="BM105" s="18">
        <f t="shared" si="239"/>
        <v>4.5654583100335877</v>
      </c>
      <c r="BO105" t="str">
        <f t="shared" si="260"/>
        <v>82 Transport and mobile machine drivers and operatives</v>
      </c>
      <c r="BP105" s="18">
        <f t="shared" si="240"/>
        <v>-0.45359828979359973</v>
      </c>
      <c r="BQ105" s="18">
        <f t="shared" si="240"/>
        <v>-5.6127707243543217</v>
      </c>
      <c r="BR105" s="18">
        <f t="shared" si="240"/>
        <v>0.87985003024975139</v>
      </c>
      <c r="BS105" s="18">
        <f t="shared" si="240"/>
        <v>-0.37469875160279775</v>
      </c>
      <c r="BT105" s="18">
        <f t="shared" si="241"/>
        <v>-0.32138594875310567</v>
      </c>
      <c r="BV105" s="18">
        <f t="shared" si="242"/>
        <v>4.1741006942563885E-2</v>
      </c>
      <c r="BW105" s="18">
        <f t="shared" si="243"/>
        <v>3.1590007084363325</v>
      </c>
      <c r="BX105" s="18">
        <f t="shared" si="244"/>
        <v>3.1860362852836221</v>
      </c>
      <c r="BZ105" t="str">
        <f t="shared" si="261"/>
        <v>82 Transport and mobile machine drivers and operatives</v>
      </c>
      <c r="CA105" s="18">
        <f t="shared" si="245"/>
        <v>4.2707373621025724</v>
      </c>
      <c r="CB105" s="18">
        <f t="shared" si="245"/>
        <v>-23.875646951442064</v>
      </c>
      <c r="CC105" s="18">
        <f t="shared" si="245"/>
        <v>-0.79394597906629061</v>
      </c>
      <c r="CD105" s="18">
        <f t="shared" si="245"/>
        <v>-1.8747151502867765</v>
      </c>
      <c r="CE105" s="18">
        <f t="shared" si="246"/>
        <v>-3.088238535168486</v>
      </c>
      <c r="CG105" s="18">
        <f t="shared" si="247"/>
        <v>-1.5157733680459029</v>
      </c>
      <c r="CH105" s="18">
        <f t="shared" si="248"/>
        <v>2.1998590665953222</v>
      </c>
      <c r="CI105" s="18">
        <f t="shared" si="249"/>
        <v>1.1164804396034178</v>
      </c>
      <c r="CK105" t="str">
        <f t="shared" si="262"/>
        <v>82 Transport and mobile machine drivers and operatives</v>
      </c>
      <c r="CL105" s="18">
        <f t="shared" si="250"/>
        <v>3.9494638218793954</v>
      </c>
      <c r="CM105" s="18">
        <f t="shared" si="250"/>
        <v>33.818125737765811</v>
      </c>
      <c r="CN105" s="18">
        <f t="shared" si="250"/>
        <v>-5.7156188290656047</v>
      </c>
      <c r="CO105" s="18">
        <f t="shared" si="250"/>
        <v>-5.1078924578001565</v>
      </c>
      <c r="CP105" s="18">
        <f t="shared" si="251"/>
        <v>-3.2416586306004747</v>
      </c>
      <c r="CR105" s="18">
        <f t="shared" si="252"/>
        <v>-5.3109019178005585</v>
      </c>
      <c r="CS105" s="18">
        <f t="shared" si="253"/>
        <v>1.6797387332375235</v>
      </c>
      <c r="CT105" s="18">
        <f t="shared" si="254"/>
        <v>-2.1218101524236643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-1.9056401317361638</v>
      </c>
      <c r="C106" s="18">
        <f t="shared" si="210"/>
        <v>-20.772583595259874</v>
      </c>
      <c r="D106" s="18">
        <f t="shared" si="210"/>
        <v>4.893959098606171</v>
      </c>
      <c r="E106" s="18">
        <f t="shared" si="210"/>
        <v>4.1456116802517817</v>
      </c>
      <c r="F106" s="18">
        <f t="shared" si="211"/>
        <v>2.6100388524180174</v>
      </c>
      <c r="H106" s="18">
        <f t="shared" si="212"/>
        <v>4.3944657139219023</v>
      </c>
      <c r="I106" s="18">
        <f t="shared" si="213"/>
        <v>3.8382419434520809</v>
      </c>
      <c r="J106" s="18">
        <f t="shared" si="214"/>
        <v>6.7544098518220519</v>
      </c>
      <c r="L106" t="str">
        <f t="shared" si="255"/>
        <v>91 Elementary trades and related occupations</v>
      </c>
      <c r="M106" s="18">
        <f t="shared" si="215"/>
        <v>5.5999736131664202</v>
      </c>
      <c r="N106" s="18">
        <f t="shared" si="215"/>
        <v>-21.165346194786249</v>
      </c>
      <c r="O106" s="18">
        <f t="shared" si="215"/>
        <v>8.1649785572183387</v>
      </c>
      <c r="P106" s="18">
        <f t="shared" si="215"/>
        <v>4.6255983220732766</v>
      </c>
      <c r="Q106" s="18">
        <f t="shared" si="216"/>
        <v>3.865335515092605</v>
      </c>
      <c r="S106" s="18">
        <f t="shared" si="217"/>
        <v>5.7923325134285442</v>
      </c>
      <c r="T106" s="18">
        <f t="shared" si="218"/>
        <v>3.7726869571125921</v>
      </c>
      <c r="U106" s="18">
        <f t="shared" si="219"/>
        <v>7.7642667332246562</v>
      </c>
      <c r="W106" t="str">
        <f t="shared" si="256"/>
        <v>91 Elementary trades and related occupations</v>
      </c>
      <c r="X106" s="18">
        <f t="shared" si="220"/>
        <v>-2.7978971797967711</v>
      </c>
      <c r="Y106" s="18">
        <f t="shared" si="220"/>
        <v>-5.7658621383742226</v>
      </c>
      <c r="Z106" s="18">
        <f t="shared" si="220"/>
        <v>2.1081076834438939</v>
      </c>
      <c r="AA106" s="18">
        <f t="shared" si="220"/>
        <v>1.0331836289315888</v>
      </c>
      <c r="AB106" s="18">
        <f t="shared" si="221"/>
        <v>0.92746410574826577</v>
      </c>
      <c r="AD106" s="18">
        <f t="shared" si="222"/>
        <v>1.3902283875975252</v>
      </c>
      <c r="AE106" s="18">
        <f t="shared" si="223"/>
        <v>3.3576865538096357</v>
      </c>
      <c r="AF106" s="18">
        <f t="shared" si="224"/>
        <v>4.265777145205063</v>
      </c>
      <c r="AH106" t="str">
        <f t="shared" si="257"/>
        <v>91 Elementary trades and related occupations</v>
      </c>
      <c r="AI106" s="18">
        <f t="shared" si="225"/>
        <v>-1.3216872109313993</v>
      </c>
      <c r="AJ106" s="18">
        <f t="shared" si="225"/>
        <v>-11.181331474196089</v>
      </c>
      <c r="AK106" s="18">
        <f t="shared" si="225"/>
        <v>2.1642267693576356</v>
      </c>
      <c r="AL106" s="18">
        <f t="shared" si="225"/>
        <v>1.9943356250675448</v>
      </c>
      <c r="AM106" s="18">
        <f t="shared" si="226"/>
        <v>1.1689961869284726</v>
      </c>
      <c r="AO106" s="18">
        <f t="shared" si="227"/>
        <v>2.0509345926385203</v>
      </c>
      <c r="AP106" s="18">
        <f t="shared" si="228"/>
        <v>3.3813519481120213</v>
      </c>
      <c r="AQ106" s="18">
        <f t="shared" si="229"/>
        <v>4.7390249263100204</v>
      </c>
      <c r="AS106" t="str">
        <f t="shared" si="258"/>
        <v>91 Elementary trades and related occupations</v>
      </c>
      <c r="AT106" s="18">
        <f t="shared" si="230"/>
        <v>-2.4549516668107896</v>
      </c>
      <c r="AU106" s="18">
        <f t="shared" si="230"/>
        <v>-1.6872166164238922</v>
      </c>
      <c r="AV106" s="18">
        <f t="shared" si="230"/>
        <v>1.7741439633850442</v>
      </c>
      <c r="AW106" s="18">
        <f t="shared" si="230"/>
        <v>1.0364215374128793</v>
      </c>
      <c r="AX106" s="18">
        <f t="shared" si="231"/>
        <v>1.0935745060419055</v>
      </c>
      <c r="AZ106" s="18">
        <f t="shared" si="232"/>
        <v>1.281732926892909</v>
      </c>
      <c r="BA106" s="18">
        <f t="shared" si="233"/>
        <v>2.9215563947187162</v>
      </c>
      <c r="BB106" s="18">
        <f t="shared" si="234"/>
        <v>3.804282132239023</v>
      </c>
      <c r="BD106" t="str">
        <f t="shared" si="259"/>
        <v>91 Elementary trades and related occupations</v>
      </c>
      <c r="BE106" s="18">
        <f t="shared" si="235"/>
        <v>-2.8990658633950339</v>
      </c>
      <c r="BF106" s="18">
        <f t="shared" si="235"/>
        <v>-10.37576455133774</v>
      </c>
      <c r="BG106" s="18">
        <f t="shared" si="235"/>
        <v>-4.6515053870566092E-2</v>
      </c>
      <c r="BH106" s="18">
        <f t="shared" si="235"/>
        <v>1.2198212301225864</v>
      </c>
      <c r="BI106" s="18">
        <f t="shared" si="236"/>
        <v>5.8601070022845647E-2</v>
      </c>
      <c r="BK106" s="18">
        <f t="shared" si="237"/>
        <v>0.79593648402451755</v>
      </c>
      <c r="BL106" s="18">
        <f t="shared" si="238"/>
        <v>2.1724031524195331</v>
      </c>
      <c r="BM106" s="18">
        <f t="shared" si="239"/>
        <v>2.7703812197349187</v>
      </c>
      <c r="BO106" t="str">
        <f t="shared" si="260"/>
        <v>91 Elementary trades and related occupations</v>
      </c>
      <c r="BP106" s="18">
        <f t="shared" si="240"/>
        <v>-6.8250229059779404</v>
      </c>
      <c r="BQ106" s="18">
        <f t="shared" si="240"/>
        <v>-7.2957040820182169</v>
      </c>
      <c r="BR106" s="18">
        <f t="shared" si="240"/>
        <v>-4.2732164293191381</v>
      </c>
      <c r="BS106" s="18">
        <f t="shared" si="240"/>
        <v>-1.7270713979339214</v>
      </c>
      <c r="BT106" s="18">
        <f t="shared" si="241"/>
        <v>-2.8846485437172165</v>
      </c>
      <c r="BV106" s="18">
        <f t="shared" si="242"/>
        <v>-2.5832235313988816</v>
      </c>
      <c r="BW106" s="18">
        <f t="shared" si="243"/>
        <v>1.8722922507914852</v>
      </c>
      <c r="BX106" s="18">
        <f t="shared" si="244"/>
        <v>-2.5864117629248451E-2</v>
      </c>
      <c r="BZ106" t="str">
        <f t="shared" si="261"/>
        <v>91 Elementary trades and related occupations</v>
      </c>
      <c r="CA106" s="18">
        <f t="shared" si="245"/>
        <v>0.74593215879485975</v>
      </c>
      <c r="CB106" s="18">
        <f t="shared" si="245"/>
        <v>-20.612139291887299</v>
      </c>
      <c r="CC106" s="18">
        <f t="shared" si="245"/>
        <v>-4.779936295047893</v>
      </c>
      <c r="CD106" s="18">
        <f t="shared" si="245"/>
        <v>-2.2442667174385811</v>
      </c>
      <c r="CE106" s="18">
        <f t="shared" si="246"/>
        <v>-4.2968624604572074</v>
      </c>
      <c r="CG106" s="18">
        <f t="shared" si="247"/>
        <v>-3.0969051128306502</v>
      </c>
      <c r="CH106" s="18">
        <f t="shared" si="248"/>
        <v>1.5454615130168436</v>
      </c>
      <c r="CI106" s="18">
        <f t="shared" si="249"/>
        <v>-0.82995344148782957</v>
      </c>
      <c r="CK106" t="str">
        <f t="shared" si="262"/>
        <v>91 Elementary trades and related occupations</v>
      </c>
      <c r="CL106" s="18">
        <f t="shared" si="250"/>
        <v>-2.3206253938372279</v>
      </c>
      <c r="CM106" s="18">
        <f t="shared" si="250"/>
        <v>17.490983655861434</v>
      </c>
      <c r="CN106" s="18">
        <f t="shared" si="250"/>
        <v>-5.1409651653974819</v>
      </c>
      <c r="CO106" s="18">
        <f t="shared" si="250"/>
        <v>-0.53690490837348115</v>
      </c>
      <c r="CP106" s="18">
        <f t="shared" si="251"/>
        <v>-0.97357312538893792</v>
      </c>
      <c r="CR106" s="18">
        <f t="shared" si="252"/>
        <v>-2.0958998399382645</v>
      </c>
      <c r="CS106" s="18">
        <f t="shared" si="253"/>
        <v>1.4656570512810996</v>
      </c>
      <c r="CT106" s="18">
        <f t="shared" si="254"/>
        <v>-0.19117950577449694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2.6633353544359473</v>
      </c>
      <c r="C107" s="18">
        <f t="shared" si="210"/>
        <v>-12.240587023986404</v>
      </c>
      <c r="D107" s="18">
        <f t="shared" si="210"/>
        <v>10.265167839683031</v>
      </c>
      <c r="E107" s="18">
        <f t="shared" si="210"/>
        <v>3.8241927690419342</v>
      </c>
      <c r="F107" s="18">
        <f t="shared" si="211"/>
        <v>4.6898170776637826</v>
      </c>
      <c r="H107" s="18">
        <f t="shared" si="212"/>
        <v>5.9282562282872542</v>
      </c>
      <c r="I107" s="18">
        <f t="shared" si="213"/>
        <v>4.5700675639389843</v>
      </c>
      <c r="J107" s="18">
        <f t="shared" si="214"/>
        <v>8.3440562581963853</v>
      </c>
      <c r="L107" t="str">
        <f t="shared" ref="L107" si="263">A107</f>
        <v>92 Elementary administration and service occupations</v>
      </c>
      <c r="M107" s="18">
        <f t="shared" si="215"/>
        <v>5.8751411732265169</v>
      </c>
      <c r="N107" s="18">
        <f t="shared" si="215"/>
        <v>-1.4774395106589289</v>
      </c>
      <c r="O107" s="18">
        <f t="shared" si="215"/>
        <v>10.658124000114789</v>
      </c>
      <c r="P107" s="18">
        <f t="shared" si="215"/>
        <v>5.8782615922397419</v>
      </c>
      <c r="Q107" s="18">
        <f t="shared" si="216"/>
        <v>6.8673435787559578</v>
      </c>
      <c r="S107" s="18">
        <f t="shared" si="217"/>
        <v>7.4481566165329305</v>
      </c>
      <c r="T107" s="18">
        <f t="shared" si="218"/>
        <v>5.0824881598683369</v>
      </c>
      <c r="U107" s="18">
        <f t="shared" si="219"/>
        <v>9.7572844566561567</v>
      </c>
      <c r="W107" t="str">
        <f t="shared" ref="W107" si="264">A107</f>
        <v>92 Elementary administration and service occupations</v>
      </c>
      <c r="X107" s="18">
        <f t="shared" si="220"/>
        <v>0.99134995287395444</v>
      </c>
      <c r="Y107" s="18">
        <f t="shared" si="220"/>
        <v>5.9682528368900201</v>
      </c>
      <c r="Z107" s="18">
        <f t="shared" si="220"/>
        <v>5.7581954563414639</v>
      </c>
      <c r="AA107" s="18">
        <f t="shared" si="220"/>
        <v>2.5362795710399677</v>
      </c>
      <c r="AB107" s="18">
        <f t="shared" si="221"/>
        <v>3.7456970480581608</v>
      </c>
      <c r="AD107" s="18">
        <f t="shared" si="222"/>
        <v>3.5991950252415528</v>
      </c>
      <c r="AE107" s="18">
        <f t="shared" si="223"/>
        <v>4.4812999701379086</v>
      </c>
      <c r="AF107" s="18">
        <f t="shared" si="224"/>
        <v>6.6580501928158897</v>
      </c>
      <c r="AH107" t="str">
        <f t="shared" ref="AH107" si="265">L107</f>
        <v>92 Elementary administration and service occupations</v>
      </c>
      <c r="AI107" s="18">
        <f t="shared" si="225"/>
        <v>0.49652150731751554</v>
      </c>
      <c r="AJ107" s="18">
        <f t="shared" si="225"/>
        <v>5.8935500098703297</v>
      </c>
      <c r="AK107" s="18">
        <f t="shared" si="225"/>
        <v>5.446671166483652</v>
      </c>
      <c r="AL107" s="18">
        <f t="shared" si="225"/>
        <v>2.6313889852825012</v>
      </c>
      <c r="AM107" s="18">
        <f t="shared" si="226"/>
        <v>3.7056090775366313</v>
      </c>
      <c r="AO107" s="18">
        <f t="shared" si="227"/>
        <v>3.5613641304772514</v>
      </c>
      <c r="AP107" s="18">
        <f t="shared" si="228"/>
        <v>4.2565975040334214</v>
      </c>
      <c r="AQ107" s="18">
        <f t="shared" si="229"/>
        <v>6.464658512936472</v>
      </c>
      <c r="AS107" t="str">
        <f t="shared" ref="AS107" si="266">W107</f>
        <v>92 Elementary administration and service occupations</v>
      </c>
      <c r="AT107" s="18">
        <f t="shared" si="230"/>
        <v>-0.31521081234616721</v>
      </c>
      <c r="AU107" s="18">
        <f t="shared" si="230"/>
        <v>11.441158223109472</v>
      </c>
      <c r="AV107" s="18">
        <f t="shared" si="230"/>
        <v>4.6682101874540027</v>
      </c>
      <c r="AW107" s="18">
        <f t="shared" si="230"/>
        <v>2.5513129149363323</v>
      </c>
      <c r="AX107" s="18">
        <f t="shared" si="231"/>
        <v>3.745851825860691</v>
      </c>
      <c r="AZ107" s="18">
        <f t="shared" si="232"/>
        <v>3.2521449672661573</v>
      </c>
      <c r="BA107" s="18">
        <f t="shared" si="233"/>
        <v>4.0768011177363617</v>
      </c>
      <c r="BB107" s="18">
        <f t="shared" si="234"/>
        <v>6.1187943371728393</v>
      </c>
      <c r="BD107" t="str">
        <f t="shared" ref="BD107" si="267">AH107</f>
        <v>92 Elementary administration and service occupations</v>
      </c>
      <c r="BE107" s="18">
        <f t="shared" si="235"/>
        <v>-0.58525870217774889</v>
      </c>
      <c r="BF107" s="18">
        <f t="shared" si="235"/>
        <v>-8.7299871940119012</v>
      </c>
      <c r="BG107" s="18">
        <f t="shared" si="235"/>
        <v>0.95726189962639374</v>
      </c>
      <c r="BH107" s="18">
        <f t="shared" si="235"/>
        <v>-0.15404490053556597</v>
      </c>
      <c r="BI107" s="18">
        <f t="shared" si="236"/>
        <v>-0.36887303174522046</v>
      </c>
      <c r="BK107" s="18">
        <f t="shared" si="237"/>
        <v>0.21502479270913977</v>
      </c>
      <c r="BL107" s="18">
        <f t="shared" si="238"/>
        <v>2.6386355320242583</v>
      </c>
      <c r="BM107" s="18">
        <f t="shared" si="239"/>
        <v>2.7886852517280847</v>
      </c>
      <c r="BO107" t="str">
        <f t="shared" ref="BO107" si="268">AS107</f>
        <v>92 Elementary administration and service occupations</v>
      </c>
      <c r="BP107" s="18">
        <f t="shared" si="240"/>
        <v>-1.3878843317376544</v>
      </c>
      <c r="BQ107" s="18">
        <f t="shared" si="240"/>
        <v>-8.9924110093375873</v>
      </c>
      <c r="BR107" s="18">
        <f t="shared" si="240"/>
        <v>8.7508755599019494E-2</v>
      </c>
      <c r="BS107" s="18">
        <f t="shared" si="240"/>
        <v>-1.8781216471773443</v>
      </c>
      <c r="BT107" s="18">
        <f t="shared" si="241"/>
        <v>-1.7314107708240822</v>
      </c>
      <c r="BV107" s="18">
        <f t="shared" si="242"/>
        <v>-1.2272386359527987</v>
      </c>
      <c r="BW107" s="18">
        <f t="shared" si="243"/>
        <v>2.5875667469174468</v>
      </c>
      <c r="BX107" s="18">
        <f t="shared" si="244"/>
        <v>1.7534434852333858</v>
      </c>
      <c r="BZ107" t="str">
        <f t="shared" ref="BZ107" si="269">BD107</f>
        <v>92 Elementary administration and service occupations</v>
      </c>
      <c r="CA107" s="18">
        <f t="shared" si="245"/>
        <v>3.396432062276955</v>
      </c>
      <c r="CB107" s="18">
        <f t="shared" si="245"/>
        <v>-11.318494522626255</v>
      </c>
      <c r="CC107" s="18">
        <f t="shared" si="245"/>
        <v>0.31798137177398988</v>
      </c>
      <c r="CD107" s="18">
        <f t="shared" si="245"/>
        <v>-2.7687432042649562</v>
      </c>
      <c r="CE107" s="18">
        <f t="shared" si="246"/>
        <v>-2.3776802455656609</v>
      </c>
      <c r="CG107" s="18">
        <f t="shared" si="247"/>
        <v>-1.7505349359489664</v>
      </c>
      <c r="CH107" s="18">
        <f t="shared" si="248"/>
        <v>1.935137784960661</v>
      </c>
      <c r="CI107" s="18">
        <f t="shared" si="249"/>
        <v>0.63965601054492005</v>
      </c>
      <c r="CK107" t="str">
        <f t="shared" ref="CK107" si="270">BO107</f>
        <v>92 Elementary administration and service occupations</v>
      </c>
      <c r="CL107" s="18">
        <f t="shared" si="250"/>
        <v>-7.2281852252424112</v>
      </c>
      <c r="CM107" s="18">
        <f t="shared" si="250"/>
        <v>7.0318287621619735</v>
      </c>
      <c r="CN107" s="18">
        <f t="shared" si="250"/>
        <v>-7.225380760819955</v>
      </c>
      <c r="CO107" s="18">
        <f t="shared" si="250"/>
        <v>-0.86219093226509447</v>
      </c>
      <c r="CP107" s="18">
        <f t="shared" si="251"/>
        <v>-2.4301244436310432</v>
      </c>
      <c r="CR107" s="18">
        <f t="shared" si="252"/>
        <v>-3.0303254372698207</v>
      </c>
      <c r="CS107" s="18">
        <f t="shared" si="253"/>
        <v>1.2918832394673618</v>
      </c>
      <c r="CT107" s="18">
        <f t="shared" si="254"/>
        <v>-1.1351439079444803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7.8187518633205944</v>
      </c>
      <c r="C109" s="26">
        <f>IF(AND(D$6-C$6 &lt;&gt; 0,C35&lt;&gt;0,D35&lt;&gt;0),(EXP(LN(D35/C35)/(D$6-C$6))-1)*100,0)</f>
        <v>-1.8340304426724963</v>
      </c>
      <c r="D109" s="26">
        <f>IF(AND(E$6-D$6 &lt;&gt; 0,D35&lt;&gt;0,E35&lt;&gt;0),(EXP(LN(E35/D35)/(E$6-D$6))-1)*100,0)</f>
        <v>5.6884775493792006</v>
      </c>
      <c r="E109" s="26">
        <f>IF(AND(F$6-E$6 &lt;&gt; 0,E35&lt;&gt;0,F35&lt;&gt;0),(EXP(LN(F35/E35)/(F$6-E$6))-1)*100,0)</f>
        <v>3.9742765593893559</v>
      </c>
      <c r="F109" s="26">
        <f>IF(AND(F$6-C$6 &lt;&gt; 0,C35&lt;&gt;0,F35&lt;&gt;0),(EXP(LN(F35/C35)/(F$6-C$6))-1)*100,0)</f>
        <v>4.1321631566918038</v>
      </c>
      <c r="H109" s="26">
        <f t="shared" ref="H109" si="271">IF($F$6-$D$6 &lt;&gt; 0,(EXP(LN(1+(H72/100))/($F$6-$D$6))-1)*100,0)</f>
        <v>4.5425651552030377</v>
      </c>
      <c r="I109" s="26">
        <f t="shared" ref="I109" si="272">IF(D35&gt;0,((1+(I35/D35))^(1/($F$6-$D$6))-1)*100,0)</f>
        <v>3.6215060363143481</v>
      </c>
      <c r="J109" s="26">
        <f t="shared" ref="J109" si="273">IF($F$6-$D$6 &lt;&gt; 0,(EXP(LN(1+(J72/100))/($F$6-$D$6))-1)*100,0)</f>
        <v>6.7187677081052888</v>
      </c>
      <c r="L109" s="24" t="str">
        <f>L35</f>
        <v>All occupations</v>
      </c>
      <c r="M109" s="26">
        <f>IF(AND(N$6-M$6 &lt;&gt; 0,M35&lt;&gt;0,N35&lt;&gt;0),(EXP(LN(N35/M35)/(N$6-M$6))-1)*100,0)</f>
        <v>7.4261869870633213</v>
      </c>
      <c r="N109" s="26">
        <f>IF(AND(O$6-N$6 &lt;&gt; 0,N35&lt;&gt;0,O35&lt;&gt;0),(EXP(LN(O35/N35)/(O$6-N$6))-1)*100,0)</f>
        <v>2.2726968579839246</v>
      </c>
      <c r="O109" s="26">
        <f>IF(AND(P$6-O$6 &lt;&gt; 0,O35&lt;&gt;0,P35&lt;&gt;0),(EXP(LN(P35/O35)/(P$6-O$6))-1)*100,0)</f>
        <v>5.4989233920588187</v>
      </c>
      <c r="P109" s="26">
        <f>IF(AND(Q$6-P$6 &lt;&gt; 0,P35&lt;&gt;0,Q35&lt;&gt;0),(EXP(LN(Q35/P35)/(Q$6-P$6))-1)*100,0)</f>
        <v>4.0067124646003816</v>
      </c>
      <c r="Q109" s="26">
        <f>IF(AND(Q$6-N$6 &lt;&gt; 0,N35&lt;&gt;0,Q35&lt;&gt;0),(EXP(LN(Q35/N35)/(Q$6-N$6))-1)*100,0)</f>
        <v>4.3610274310606822</v>
      </c>
      <c r="S109" s="26">
        <f t="shared" ref="S109" si="274">IF($F$6-$D$6 &lt;&gt; 0,(EXP(LN(1+(S72/100))/($F$6-$D$6))-1)*100,0)</f>
        <v>4.5017560957924196</v>
      </c>
      <c r="T109" s="26">
        <f t="shared" ref="T109" si="275">IF(O35&gt;0,((1+(T35/O35))^(1/($F$6-$D$6))-1)*100,0)</f>
        <v>3.7764065443899986</v>
      </c>
      <c r="U109" s="26">
        <f t="shared" ref="U109" si="276">IF($F$6-$D$6 &lt;&gt; 0,(EXP(LN(1+(U72/100))/($F$6-$D$6))-1)*100,0)</f>
        <v>6.7915595960344799</v>
      </c>
      <c r="W109" s="24" t="str">
        <f>W35</f>
        <v>All occupations</v>
      </c>
      <c r="X109" s="26">
        <f>IF(AND(Y$6-X$6 &lt;&gt; 0,X35&lt;&gt;0,Y35&lt;&gt;0),(EXP(LN(Y35/X35)/(Y$6-X$6))-1)*100,0)</f>
        <v>0.99412841224226778</v>
      </c>
      <c r="Y109" s="26">
        <f>IF(AND(Z$6-Y$6 &lt;&gt; 0,Y35&lt;&gt;0,Z35&lt;&gt;0),(EXP(LN(Z35/Y35)/(Z$6-Y$6))-1)*100,0)</f>
        <v>5.4627691324891536</v>
      </c>
      <c r="Z109" s="26">
        <f>IF(AND(AA$6-Z$6 &lt;&gt; 0,Z35&lt;&gt;0,AA35&lt;&gt;0),(EXP(LN(AA35/Z35)/(AA$6-Z$6))-1)*100,0)</f>
        <v>2.2351898516920432</v>
      </c>
      <c r="AA109" s="26">
        <f>IF(AND(AB$6-AA$6 &lt;&gt; 0,AA35&lt;&gt;0,AB35&lt;&gt;0),(EXP(LN(AB35/AA35)/(AB$6-AA$6))-1)*100,0)</f>
        <v>1.1573596095165284</v>
      </c>
      <c r="AB109" s="26">
        <f>IF(AND(AB$6-Y$6 &lt;&gt; 0,Y35&lt;&gt;0,AB35&lt;&gt;0),(EXP(LN(AB35/Y35)/(AB$6-Y$6))-1)*100,0)</f>
        <v>1.7576933226381319</v>
      </c>
      <c r="AD109" s="26">
        <f t="shared" ref="AD109" si="277">IF($F$6-$D$6 &lt;&gt; 0,(EXP(LN(1+(AD72/100))/($F$6-$D$6))-1)*100,0)</f>
        <v>1.5153678274847815</v>
      </c>
      <c r="AE109" s="26">
        <f t="shared" ref="AE109" si="278">IF(Z35&gt;0,((1+(AE35/Z35))^(1/($F$6-$D$6))-1)*100,0)</f>
        <v>3.3836361826171002</v>
      </c>
      <c r="AF109" s="26">
        <f t="shared" ref="AF109" si="279">IF($F$6-$D$6 &lt;&gt; 0,(EXP(LN(1+(AF72/100))/($F$6-$D$6))-1)*100,0)</f>
        <v>4.3733278149293398</v>
      </c>
      <c r="AH109" s="24" t="str">
        <f>AH35</f>
        <v>All occupations</v>
      </c>
      <c r="AI109" s="26">
        <f>IF(AND(AJ$6-AI$6 &lt;&gt; 0,AI35&lt;&gt;0,AJ35&lt;&gt;0),(EXP(LN(AJ35/AI35)/(AJ$6-AI$6))-1)*100,0)</f>
        <v>-1.8590252204141566</v>
      </c>
      <c r="AJ109" s="26">
        <f>IF(AND(AK$6-AJ$6 &lt;&gt; 0,AJ35&lt;&gt;0,AK35&lt;&gt;0),(EXP(LN(AK35/AJ35)/(AK$6-AJ$6))-1)*100,0)</f>
        <v>5.8365899153478784</v>
      </c>
      <c r="AK109" s="26">
        <f>IF(AND(AL$6-AK$6 &lt;&gt; 0,AK35&lt;&gt;0,AL35&lt;&gt;0),(EXP(LN(AL35/AK35)/(AL$6-AK$6))-1)*100,0)</f>
        <v>1.024551865815182</v>
      </c>
      <c r="AL109" s="26">
        <f>IF(AND(AM$6-AL$6 &lt;&gt; 0,AL35&lt;&gt;0,AM35&lt;&gt;0),(EXP(LN(AM35/AL35)/(AM$6-AL$6))-1)*100,0)</f>
        <v>0.99256301803403169</v>
      </c>
      <c r="AM109" s="26">
        <f>IF(AND(AM$6-AJ$6 &lt;&gt; 0,AJ35&lt;&gt;0,AM35&lt;&gt;0),(EXP(LN(AM35/AJ35)/(AM$6-AJ$6))-1)*100,0)</f>
        <v>1.2987363019507203</v>
      </c>
      <c r="AO109" s="26">
        <f t="shared" ref="AO109" si="280">IF($F$6-$D$6 &lt;&gt; 0,(EXP(LN(1+(AO72/100))/($F$6-$D$6))-1)*100,0)</f>
        <v>1.0032248416819822</v>
      </c>
      <c r="AP109" s="26">
        <f t="shared" ref="AP109" si="281">IF(AK35&gt;0,((1+(AP35/AK35))^(1/($F$6-$D$6))-1)*100,0)</f>
        <v>3.1949820980654353</v>
      </c>
      <c r="AQ109" s="26">
        <f t="shared" ref="AQ109" si="282">IF($F$6-$D$6 &lt;&gt; 0,(EXP(LN(1+(AQ72/100))/($F$6-$D$6))-1)*100,0)</f>
        <v>3.8576606340464448</v>
      </c>
      <c r="AS109" s="24" t="str">
        <f>AS35</f>
        <v>All occupations</v>
      </c>
      <c r="AT109" s="26">
        <f>IF(AND(AU$6-AT$6 &lt;&gt; 0,AT35&lt;&gt;0,AU35&lt;&gt;0),(EXP(LN(AU35/AT35)/(AU$6-AT$6))-1)*100,0)</f>
        <v>0.1564545440245535</v>
      </c>
      <c r="AU109" s="26">
        <f>IF(AND(AV$6-AU$6 &lt;&gt; 0,AU35&lt;&gt;0,AV35&lt;&gt;0),(EXP(LN(AV35/AU35)/(AV$6-AU$6))-1)*100,0)</f>
        <v>5.0483623956903756</v>
      </c>
      <c r="AV109" s="26">
        <f>IF(AND(AW$6-AV$6 &lt;&gt; 0,AV35&lt;&gt;0,AW35&lt;&gt;0),(EXP(LN(AW35/AV35)/(AW$6-AV$6))-1)*100,0)</f>
        <v>1.8536058168528102</v>
      </c>
      <c r="AW109" s="26">
        <f>IF(AND(AX$6-AW$6 &lt;&gt; 0,AW35&lt;&gt;0,AX35&lt;&gt;0),(EXP(LN(AX35/AW35)/(AX$6-AW$6))-1)*100,0)</f>
        <v>1.1476409800317944</v>
      </c>
      <c r="AX109" s="26">
        <f>IF(AND(AX$6-AU$6 &lt;&gt; 0,AU35&lt;&gt;0,AX35&lt;&gt;0),(EXP(LN(AX35/AU35)/(AX$6-AU$6))-1)*100,0)</f>
        <v>1.6077435852714039</v>
      </c>
      <c r="AZ109" s="26">
        <f t="shared" ref="AZ109" si="283">IF($F$6-$D$6 &lt;&gt; 0,(EXP(LN(1+(AZ72/100))/($F$6-$D$6))-1)*100,0)</f>
        <v>1.382417225831678</v>
      </c>
      <c r="BA109" s="26">
        <f t="shared" ref="BA109" si="284">IF(AV35&gt;0,((1+(BA35/AV35))^(1/($F$6-$D$6))-1)*100,0)</f>
        <v>3.2309459760641923</v>
      </c>
      <c r="BB109" s="26">
        <f t="shared" ref="BB109" si="285">IF($F$6-$D$6 &lt;&gt; 0,(EXP(LN(1+(BB72/100))/($F$6-$D$6))-1)*100,0)</f>
        <v>4.1484044768993478</v>
      </c>
      <c r="BD109" s="24" t="str">
        <f>BD35</f>
        <v>All occupations</v>
      </c>
      <c r="BE109" s="26">
        <f>IF(AND(BF$6-BE$6 &lt;&gt; 0,BE35&lt;&gt;0,BF35&lt;&gt;0),(EXP(LN(BF35/BE35)/(BF$6-BE$6))-1)*100,0)</f>
        <v>1.4676203568061652</v>
      </c>
      <c r="BF109" s="26">
        <f>IF(AND(BG$6-BF$6 &lt;&gt; 0,BF35&lt;&gt;0,BG35&lt;&gt;0),(EXP(LN(BG35/BF35)/(BG$6-BF$6))-1)*100,0)</f>
        <v>-4.2875851565825958</v>
      </c>
      <c r="BG109" s="26">
        <f>IF(AND(BH$6-BG$6 &lt;&gt; 0,BG35&lt;&gt;0,BH35&lt;&gt;0),(EXP(LN(BH35/BG35)/(BH$6-BG$6))-1)*100,0)</f>
        <v>0.50608588166591861</v>
      </c>
      <c r="BH109" s="26">
        <f>IF(AND(BI$6-BH$6 &lt;&gt; 0,BH35&lt;&gt;0,BI35&lt;&gt;0),(EXP(LN(BI35/BH35)/(BI$6-BH$6))-1)*100,0)</f>
        <v>0.25562797116365221</v>
      </c>
      <c r="BI109" s="26">
        <f>IF(AND(BI$6-BF$6 &lt;&gt; 0,BF35&lt;&gt;0,BI35&lt;&gt;0),(EXP(LN(BI35/BF35)/(BI$6-BF$6))-1)*100,0)</f>
        <v>4.343748865534014E-2</v>
      </c>
      <c r="BK109" s="26">
        <f t="shared" ref="BK109" si="286">IF($F$6-$D$6 &lt;&gt; 0,(EXP(LN(1+(BK72/100))/($F$6-$D$6))-1)*100,0)</f>
        <v>0.33904451630220045</v>
      </c>
      <c r="BL109" s="26">
        <f t="shared" ref="BL109" si="287">IF(BG35&gt;0,((1+(BL35/BG35))^(1/($F$6-$D$6))-1)*100,0)</f>
        <v>2.4741984043594956</v>
      </c>
      <c r="BM109" s="26">
        <f t="shared" ref="BM109" si="288">IF($F$6-$D$6 &lt;&gt; 0,(EXP(LN(1+(BM72/100))/($F$6-$D$6))-1)*100,0)</f>
        <v>2.7167365415881939</v>
      </c>
      <c r="BO109" s="24" t="str">
        <f>BO35</f>
        <v>All occupations</v>
      </c>
      <c r="BP109" s="26">
        <f>IF(AND(BQ$6-BP$6 &lt;&gt; 0,BP35&lt;&gt;0,BQ35&lt;&gt;0),(EXP(LN(BQ35/BP35)/(BQ$6-BP$6))-1)*100,0)</f>
        <v>-1.3335590398417363</v>
      </c>
      <c r="BQ109" s="26">
        <f>IF(AND(BR$6-BQ$6 &lt;&gt; 0,BQ35&lt;&gt;0,BR35&lt;&gt;0),(EXP(LN(BR35/BQ35)/(BR$6-BQ$6))-1)*100,0)</f>
        <v>-4.6398814001536781</v>
      </c>
      <c r="BR109" s="26">
        <f>IF(AND(BS$6-BR$6 &lt;&gt; 0,BR35&lt;&gt;0,BS35&lt;&gt;0),(EXP(LN(BS35/BR35)/(BS$6-BR$6))-1)*100,0)</f>
        <v>-1.8667719349577006</v>
      </c>
      <c r="BS109" s="26">
        <f>IF(AND(BT$6-BS$6 &lt;&gt; 0,BS35&lt;&gt;0,BT35&lt;&gt;0),(EXP(LN(BT35/BS35)/(BT$6-BS$6))-1)*100,0)</f>
        <v>-2.4740821365688004</v>
      </c>
      <c r="BT109" s="26">
        <f>IF(AND(BT$6-BQ$6 &lt;&gt; 0,BQ35&lt;&gt;0,BT35&lt;&gt;0),(EXP(LN(BT35/BQ35)/(BT$6-BQ$6))-1)*100,0)</f>
        <v>-2.421760245556337</v>
      </c>
      <c r="BV109" s="26">
        <f t="shared" ref="BV109" si="289">IF($F$6-$D$6 &lt;&gt; 0,(EXP(LN(1+(BV72/100))/($F$6-$D$6))-1)*100,0)</f>
        <v>-2.2720641574662137</v>
      </c>
      <c r="BW109" s="26">
        <f t="shared" ref="BW109" si="290">IF(BR35&gt;0,((1+(BW35/BR35))^(1/($F$6-$D$6))-1)*100,0)</f>
        <v>2.272258235541802</v>
      </c>
      <c r="BX109" s="26">
        <f t="shared" ref="BX109" si="291">IF($F$6-$D$6 &lt;&gt; 0,(EXP(LN(1+(BX72/100))/($F$6-$D$6))-1)*100,0)</f>
        <v>0.69317742463315124</v>
      </c>
      <c r="BZ109" s="24" t="str">
        <f>BZ35</f>
        <v>All occupations</v>
      </c>
      <c r="CA109" s="26">
        <f>IF(AND(CB$6-CA$6 &lt;&gt; 0,CA35&lt;&gt;0,CB35&lt;&gt;0),(EXP(LN(CB35/CA35)/(CB$6-CA$6))-1)*100,0)</f>
        <v>3.7455061689591673</v>
      </c>
      <c r="CB109" s="26">
        <f>IF(AND(CC$6-CB$6 &lt;&gt; 0,CB35&lt;&gt;0,CC35&lt;&gt;0),(EXP(LN(CC35/CB35)/(CC$6-CB$6))-1)*100,0)</f>
        <v>-8.9143289676156812</v>
      </c>
      <c r="CC109" s="26">
        <f>IF(AND(CD$6-CC$6 &lt;&gt; 0,CC35&lt;&gt;0,CD35&lt;&gt;0),(EXP(LN(CD35/CC35)/(CD$6-CC$6))-1)*100,0)</f>
        <v>-2.0831213897378298</v>
      </c>
      <c r="CD109" s="26">
        <f>IF(AND(CE$6-CD$6 &lt;&gt; 0,CD35&lt;&gt;0,CE35&lt;&gt;0),(EXP(LN(CE35/CD35)/(CE$6-CD$6))-1)*100,0)</f>
        <v>-3.3428436702393483</v>
      </c>
      <c r="CE109" s="26">
        <f>IF(AND(CE$6-CB$6 &lt;&gt; 0,CB35&lt;&gt;0,CE35&lt;&gt;0),(EXP(LN(CE35/CB35)/(CE$6-CB$6))-1)*100,0)</f>
        <v>-3.3103751263185099</v>
      </c>
      <c r="CG109" s="26">
        <f t="shared" ref="CG109" si="292">IF($F$6-$D$6 &lt;&gt; 0,(EXP(LN(1+(CG72/100))/($F$6-$D$6))-1)*100,0)</f>
        <v>-2.9247473516642586</v>
      </c>
      <c r="CH109" s="26">
        <f t="shared" ref="CH109" si="293">IF(CC35&gt;0,((1+(CH35/CC35))^(1/($F$6-$D$6))-1)*100,0)</f>
        <v>1.737663192715666</v>
      </c>
      <c r="CI109" s="26">
        <f t="shared" ref="CI109" si="294">IF($F$6-$D$6 &lt;&gt; 0,(EXP(LN(1+(CI72/100))/($F$6-$D$6))-1)*100,0)</f>
        <v>-0.44328719344055578</v>
      </c>
      <c r="CK109" s="24" t="str">
        <f>CK35</f>
        <v>All occupations</v>
      </c>
      <c r="CL109" s="26">
        <f>IF(AND(CM$6-CL$6 &lt;&gt; 0,CL35&lt;&gt;0,CM35&lt;&gt;0),(EXP(LN(CM35/CL35)/(CM$6-CL$6))-1)*100,0)</f>
        <v>-2.066421815547459</v>
      </c>
      <c r="CM109" s="26">
        <f>IF(AND(CN$6-CM$6 &lt;&gt; 0,CM35&lt;&gt;0,CN35&lt;&gt;0),(EXP(LN(CN35/CM35)/(CN$6-CM$6))-1)*100,0)</f>
        <v>20.969605590098929</v>
      </c>
      <c r="CN109" s="26">
        <f>IF(AND(CO$6-CN$6 &lt;&gt; 0,CN35&lt;&gt;0,CO35&lt;&gt;0),(EXP(LN(CO35/CN35)/(CO$6-CN$6))-1)*100,0)</f>
        <v>-5.8322753586224625</v>
      </c>
      <c r="CO109" s="26">
        <f>IF(AND(CP$6-CO$6 &lt;&gt; 0,CO35&lt;&gt;0,CP35&lt;&gt;0),(EXP(LN(CP35/CO35)/(CP$6-CO$6))-1)*100,0)</f>
        <v>-2.981712315639784</v>
      </c>
      <c r="CP109" s="26">
        <f>IF(AND(CP$6-CM$6 &lt;&gt; 0,CM35&lt;&gt;0,CP35&lt;&gt;0),(EXP(LN(CP35/CM35)/(CP$6-CM$6))-1)*100,0)</f>
        <v>-2.5470099088282572</v>
      </c>
      <c r="CR109" s="26">
        <f t="shared" ref="CR109" si="295">IF($F$6-$D$6 &lt;&gt; 0,(EXP(LN(1+(CR72/100))/($F$6-$D$6))-1)*100,0)</f>
        <v>-3.9413609877009703</v>
      </c>
      <c r="CS109" s="26">
        <f t="shared" ref="CS109" si="296">IF(CN35&gt;0,((1+(CS35/CN35))^(1/($F$6-$D$6))-1)*100,0)</f>
        <v>1.4306189988161355</v>
      </c>
      <c r="CT109" s="26">
        <f t="shared" ref="CT109" si="297">IF($F$6-$D$6 &lt;&gt; 0,(EXP(LN(1+(CT72/100))/($F$6-$D$6))-1)*100,0)</f>
        <v>-1.6046313430809422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Swindon and Wiltshire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Swindon and Wiltshire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Swindon and Wiltshire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Swindon and Wiltshire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Swindon and Wiltshire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Swindon and Wiltshire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Swindon and Wiltshire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Swindon and Wiltshire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Swindon and Wiltshire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0.14378315315826073</v>
      </c>
      <c r="C119" s="27">
        <f t="shared" si="299"/>
        <v>1.2091765998816617E-2</v>
      </c>
      <c r="D119" s="27">
        <f t="shared" si="299"/>
        <v>0.12827824024117351</v>
      </c>
      <c r="E119" s="27">
        <f t="shared" si="299"/>
        <v>0.33869852043870863</v>
      </c>
      <c r="F119" s="27">
        <f t="shared" ref="F119:F144" si="300">F8-D8</f>
        <v>0.46697676067988214</v>
      </c>
      <c r="L119" t="str">
        <f>A119</f>
        <v>11 Corporate managers and directors</v>
      </c>
      <c r="M119" s="27">
        <f t="shared" ref="M119:P144" si="301">N8-M8</f>
        <v>1.0812547818233349</v>
      </c>
      <c r="N119" s="27">
        <f t="shared" si="301"/>
        <v>5.8439818008916511E-2</v>
      </c>
      <c r="O119" s="27">
        <f t="shared" si="301"/>
        <v>0.74876677833538796</v>
      </c>
      <c r="P119" s="27">
        <f t="shared" si="301"/>
        <v>2.3505792536386654</v>
      </c>
      <c r="Q119" s="27">
        <f t="shared" ref="Q119:Q144" si="302">Q8-O8</f>
        <v>3.0993460319740533</v>
      </c>
      <c r="W119" t="str">
        <f>A119</f>
        <v>11 Corporate managers and directors</v>
      </c>
      <c r="X119" s="27">
        <f t="shared" ref="X119:AA144" si="303">Y8-X8</f>
        <v>1.0798228387668276</v>
      </c>
      <c r="Y119" s="27">
        <f t="shared" si="303"/>
        <v>0.21643905226447124</v>
      </c>
      <c r="Z119" s="27">
        <f t="shared" si="303"/>
        <v>-2.7927000977523875E-2</v>
      </c>
      <c r="AA119" s="27">
        <f t="shared" si="303"/>
        <v>0.89814751157732076</v>
      </c>
      <c r="AB119" s="27">
        <f t="shared" ref="AB119:AB144" si="304">AB8-Z8</f>
        <v>0.87022051059979688</v>
      </c>
      <c r="AH119" t="str">
        <f>L119</f>
        <v>11 Corporate managers and directors</v>
      </c>
      <c r="AI119" s="27">
        <f t="shared" ref="AI119:AL144" si="305">AJ8-AI8</f>
        <v>8.6103884319482127E-2</v>
      </c>
      <c r="AJ119" s="27">
        <f t="shared" si="305"/>
        <v>0.1417348077709657</v>
      </c>
      <c r="AK119" s="27">
        <f t="shared" si="305"/>
        <v>-9.7663949420269125E-2</v>
      </c>
      <c r="AL119" s="27">
        <f t="shared" si="305"/>
        <v>7.0185518698615112E-2</v>
      </c>
      <c r="AM119" s="27">
        <f t="shared" ref="AM119:AM144" si="306">AM8-AK8</f>
        <v>-2.7478430721654012E-2</v>
      </c>
      <c r="AS119" t="str">
        <f>W119</f>
        <v>11 Corporate managers and directors</v>
      </c>
      <c r="AT119" s="27">
        <f t="shared" ref="AT119:AW144" si="307">AU8-AT8</f>
        <v>0.14986652323962146</v>
      </c>
      <c r="AU119" s="27">
        <f t="shared" si="307"/>
        <v>0.17356866913603008</v>
      </c>
      <c r="AV119" s="27">
        <f t="shared" si="307"/>
        <v>-0.14224355927040078</v>
      </c>
      <c r="AW119" s="27">
        <f t="shared" si="307"/>
        <v>0.12893534649442051</v>
      </c>
      <c r="AX119" s="27">
        <f t="shared" ref="AX119:AX144" si="308">AX8-AV8</f>
        <v>-1.3308212775980266E-2</v>
      </c>
      <c r="BD119" t="str">
        <f>AH119</f>
        <v>11 Corporate managers and directors</v>
      </c>
      <c r="BE119" s="27">
        <f t="shared" ref="BE119:BH144" si="309">BF8-BE8</f>
        <v>0.90230173889821419</v>
      </c>
      <c r="BF119" s="27">
        <f t="shared" si="309"/>
        <v>7.1384273548542154E-2</v>
      </c>
      <c r="BG119" s="27">
        <f t="shared" si="309"/>
        <v>-0.87623280015688021</v>
      </c>
      <c r="BH119" s="27">
        <f t="shared" si="309"/>
        <v>8.0919577780496077E-2</v>
      </c>
      <c r="BI119" s="27">
        <f t="shared" ref="BI119:BI144" si="310">BI8-BG8</f>
        <v>-0.79531322237638413</v>
      </c>
      <c r="BO119" t="str">
        <f>AS119</f>
        <v>11 Corporate managers and directors</v>
      </c>
      <c r="BP119" s="27">
        <f t="shared" ref="BP119:BS144" si="311">BQ8-BP8</f>
        <v>0.1398044969347132</v>
      </c>
      <c r="BQ119" s="27">
        <f t="shared" si="311"/>
        <v>0.2208452360489126</v>
      </c>
      <c r="BR119" s="27">
        <f t="shared" si="311"/>
        <v>-1.0699040540814595</v>
      </c>
      <c r="BS119" s="27">
        <f t="shared" si="311"/>
        <v>-0.86019163344897231</v>
      </c>
      <c r="BT119" s="27">
        <f t="shared" ref="BT119:BT144" si="312">BT8-BR8</f>
        <v>-1.9300956875304318</v>
      </c>
      <c r="BZ119" t="str">
        <f>BD119</f>
        <v>11 Corporate managers and directors</v>
      </c>
      <c r="CA119" s="68">
        <f t="shared" ref="CA119:CD144" si="313">CB8-CA8</f>
        <v>0.82340331652782961</v>
      </c>
      <c r="CB119" s="68">
        <f t="shared" si="313"/>
        <v>-2.9413536798293727E-2</v>
      </c>
      <c r="CC119" s="68">
        <f t="shared" si="313"/>
        <v>-0.42415991096417249</v>
      </c>
      <c r="CD119" s="68">
        <f t="shared" si="313"/>
        <v>-0.32214793037981293</v>
      </c>
      <c r="CE119" s="68">
        <f t="shared" ref="CE119:CE144" si="314">CE8-CC8</f>
        <v>-0.74630784134398542</v>
      </c>
      <c r="CK119" t="str">
        <f>BO119</f>
        <v>11 Corporate managers and directors</v>
      </c>
      <c r="CL119" s="68">
        <f t="shared" ref="CL119:CO144" si="315">CM8-CL8</f>
        <v>0.11320749773853511</v>
      </c>
      <c r="CM119" s="68">
        <f t="shared" si="315"/>
        <v>0.12116648104431765</v>
      </c>
      <c r="CN119" s="68">
        <f t="shared" si="315"/>
        <v>-0.13624247523267863</v>
      </c>
      <c r="CO119" s="68">
        <f t="shared" si="315"/>
        <v>-6.7460141164974341E-2</v>
      </c>
      <c r="CP119" s="68">
        <f t="shared" ref="CP119:CP144" si="316">CP8-CN8</f>
        <v>-0.20370261639765297</v>
      </c>
    </row>
    <row r="120" spans="1:94" x14ac:dyDescent="0.2">
      <c r="A120" t="str">
        <f t="shared" si="298"/>
        <v>12 Other managers and proprietors</v>
      </c>
      <c r="B120" s="27">
        <f t="shared" si="299"/>
        <v>5.5227877101608869E-2</v>
      </c>
      <c r="C120" s="27">
        <f t="shared" si="299"/>
        <v>-2.0670449653024725E-2</v>
      </c>
      <c r="D120" s="27">
        <f t="shared" si="299"/>
        <v>0.13566344449306827</v>
      </c>
      <c r="E120" s="27">
        <f t="shared" si="299"/>
        <v>0.20820283358052954</v>
      </c>
      <c r="F120" s="27">
        <f t="shared" si="300"/>
        <v>0.34386627807359782</v>
      </c>
      <c r="L120" t="str">
        <f t="shared" ref="L120:L143" si="317">A120</f>
        <v>12 Other managers and proprietors</v>
      </c>
      <c r="M120" s="27">
        <f t="shared" si="301"/>
        <v>0.39610477779003817</v>
      </c>
      <c r="N120" s="27">
        <f t="shared" si="301"/>
        <v>-5.6669239385982451E-3</v>
      </c>
      <c r="O120" s="27">
        <f t="shared" si="301"/>
        <v>0.98134451850763726</v>
      </c>
      <c r="P120" s="27">
        <f t="shared" si="301"/>
        <v>1.6904960204906443</v>
      </c>
      <c r="Q120" s="27">
        <f t="shared" si="302"/>
        <v>2.6718405389982816</v>
      </c>
      <c r="W120" t="str">
        <f t="shared" ref="W120:W143" si="318">A120</f>
        <v>12 Other managers and proprietors</v>
      </c>
      <c r="X120" s="27">
        <f t="shared" si="303"/>
        <v>0.2377815636392393</v>
      </c>
      <c r="Y120" s="27">
        <f t="shared" si="303"/>
        <v>5.8884944709091336E-2</v>
      </c>
      <c r="Z120" s="27">
        <f t="shared" si="303"/>
        <v>1.199200256701761</v>
      </c>
      <c r="AA120" s="27">
        <f t="shared" si="303"/>
        <v>0.82499061606771562</v>
      </c>
      <c r="AB120" s="27">
        <f t="shared" si="304"/>
        <v>2.0241908727694766</v>
      </c>
      <c r="AH120" t="str">
        <f t="shared" ref="AH120:AH143" si="319">L120</f>
        <v>12 Other managers and proprietors</v>
      </c>
      <c r="AI120" s="27">
        <f t="shared" si="305"/>
        <v>3.4379512497238474E-2</v>
      </c>
      <c r="AJ120" s="27">
        <f t="shared" si="305"/>
        <v>7.1815855805586915E-2</v>
      </c>
      <c r="AK120" s="27">
        <f t="shared" si="305"/>
        <v>0.22947828699704609</v>
      </c>
      <c r="AL120" s="27">
        <f t="shared" si="305"/>
        <v>0.24324835548369017</v>
      </c>
      <c r="AM120" s="27">
        <f t="shared" si="306"/>
        <v>0.47272664248073626</v>
      </c>
      <c r="AS120" t="str">
        <f t="shared" ref="AS120:AS143" si="320">W120</f>
        <v>12 Other managers and proprietors</v>
      </c>
      <c r="AT120" s="27">
        <f t="shared" si="307"/>
        <v>4.4267210296162651E-2</v>
      </c>
      <c r="AU120" s="27">
        <f t="shared" si="307"/>
        <v>4.0810384193299964E-2</v>
      </c>
      <c r="AV120" s="27">
        <f t="shared" si="307"/>
        <v>0.31446008880041221</v>
      </c>
      <c r="AW120" s="27">
        <f t="shared" si="307"/>
        <v>9.6937149179217919E-2</v>
      </c>
      <c r="AX120" s="27">
        <f t="shared" si="308"/>
        <v>0.41139723797963013</v>
      </c>
      <c r="BD120" t="str">
        <f t="shared" ref="BD120:BD143" si="321">AH120</f>
        <v>12 Other managers and proprietors</v>
      </c>
      <c r="BE120" s="27">
        <f t="shared" si="309"/>
        <v>-3.5324845081299738E-2</v>
      </c>
      <c r="BF120" s="27">
        <f t="shared" si="309"/>
        <v>8.3895151646789845E-2</v>
      </c>
      <c r="BG120" s="27">
        <f t="shared" si="309"/>
        <v>0.32180858935066414</v>
      </c>
      <c r="BH120" s="27">
        <f t="shared" si="309"/>
        <v>0.19127348236261454</v>
      </c>
      <c r="BI120" s="27">
        <f t="shared" si="310"/>
        <v>0.51308207171327869</v>
      </c>
      <c r="BO120" t="str">
        <f t="shared" ref="BO120:BO143" si="322">AS120</f>
        <v>12 Other managers and proprietors</v>
      </c>
      <c r="BP120" s="27">
        <f t="shared" si="311"/>
        <v>1.7630585351330108E-2</v>
      </c>
      <c r="BQ120" s="27">
        <f t="shared" si="311"/>
        <v>5.0290767737520614E-2</v>
      </c>
      <c r="BR120" s="27">
        <f t="shared" si="311"/>
        <v>0.18525389128752767</v>
      </c>
      <c r="BS120" s="27">
        <f t="shared" si="311"/>
        <v>-0.50956366016099874</v>
      </c>
      <c r="BT120" s="27">
        <f t="shared" si="312"/>
        <v>-0.32430976887347107</v>
      </c>
      <c r="BZ120" t="str">
        <f t="shared" ref="BZ120:BZ143" si="323">BD120</f>
        <v>12 Other managers and proprietors</v>
      </c>
      <c r="CA120" s="68">
        <f t="shared" si="313"/>
        <v>0.45278485793700085</v>
      </c>
      <c r="CB120" s="68">
        <f t="shared" si="313"/>
        <v>-9.7017250022441548E-2</v>
      </c>
      <c r="CC120" s="68">
        <f t="shared" si="313"/>
        <v>0.14534643388364898</v>
      </c>
      <c r="CD120" s="68">
        <f t="shared" si="313"/>
        <v>-0.28899771281907349</v>
      </c>
      <c r="CE120" s="68">
        <f t="shared" si="314"/>
        <v>-0.14365127893542451</v>
      </c>
      <c r="CK120" t="str">
        <f t="shared" ref="CK120:CK143" si="324">BO120</f>
        <v>12 Other managers and proprietors</v>
      </c>
      <c r="CL120" s="68">
        <f t="shared" si="315"/>
        <v>-9.8890989481146274E-3</v>
      </c>
      <c r="CM120" s="68">
        <f t="shared" si="315"/>
        <v>0.10871713504893987</v>
      </c>
      <c r="CN120" s="68">
        <f t="shared" si="315"/>
        <v>-6.6035758485006313E-3</v>
      </c>
      <c r="CO120" s="68">
        <f t="shared" si="315"/>
        <v>4.9789224445235813E-3</v>
      </c>
      <c r="CP120" s="68">
        <f t="shared" si="316"/>
        <v>-1.6246534039770499E-3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0.34758733588898161</v>
      </c>
      <c r="C121" s="27">
        <f t="shared" si="299"/>
        <v>-3.4952995112020435E-2</v>
      </c>
      <c r="D121" s="27">
        <f t="shared" si="299"/>
        <v>0.37026168324745012</v>
      </c>
      <c r="E121" s="27">
        <f t="shared" si="299"/>
        <v>0.6963414778156285</v>
      </c>
      <c r="F121" s="27">
        <f t="shared" si="300"/>
        <v>1.0666031610630786</v>
      </c>
      <c r="L121" t="str">
        <f t="shared" si="317"/>
        <v>21 Science, research, engineering and technology professionals</v>
      </c>
      <c r="M121" s="27">
        <f t="shared" si="301"/>
        <v>1.2550640638123705</v>
      </c>
      <c r="N121" s="27">
        <f t="shared" si="301"/>
        <v>5.4903153524517023E-2</v>
      </c>
      <c r="O121" s="27">
        <f t="shared" si="301"/>
        <v>1.7369898243168755</v>
      </c>
      <c r="P121" s="27">
        <f t="shared" si="301"/>
        <v>3.1516893068183256</v>
      </c>
      <c r="Q121" s="27">
        <f t="shared" si="302"/>
        <v>4.8886791311352011</v>
      </c>
      <c r="W121" t="str">
        <f t="shared" si="318"/>
        <v>21 Science, research, engineering and technology professionals</v>
      </c>
      <c r="X121" s="27">
        <f t="shared" si="303"/>
        <v>0.31327922556774102</v>
      </c>
      <c r="Y121" s="27">
        <f t="shared" si="303"/>
        <v>0.14705174839465673</v>
      </c>
      <c r="Z121" s="27">
        <f t="shared" si="303"/>
        <v>0.44858496448540475</v>
      </c>
      <c r="AA121" s="27">
        <f t="shared" si="303"/>
        <v>0.14110958519725614</v>
      </c>
      <c r="AB121" s="27">
        <f t="shared" si="304"/>
        <v>0.58969454968266088</v>
      </c>
      <c r="AH121" t="str">
        <f t="shared" si="319"/>
        <v>21 Science, research, engineering and technology professionals</v>
      </c>
      <c r="AI121" s="27">
        <f t="shared" si="305"/>
        <v>-2.9801569879341128E-2</v>
      </c>
      <c r="AJ121" s="27">
        <f t="shared" si="305"/>
        <v>0.10300364190179789</v>
      </c>
      <c r="AK121" s="27">
        <f t="shared" si="305"/>
        <v>4.5708591010510835E-2</v>
      </c>
      <c r="AL121" s="27">
        <f t="shared" si="305"/>
        <v>5.3146236590573048E-2</v>
      </c>
      <c r="AM121" s="27">
        <f t="shared" si="306"/>
        <v>9.8854827601083883E-2</v>
      </c>
      <c r="AS121" t="str">
        <f t="shared" si="320"/>
        <v>21 Science, research, engineering and technology professionals</v>
      </c>
      <c r="AT121" s="27">
        <f t="shared" si="307"/>
        <v>4.6833215939297013E-2</v>
      </c>
      <c r="AU121" s="27">
        <f t="shared" si="307"/>
        <v>-2.1164674312536658E-2</v>
      </c>
      <c r="AV121" s="27">
        <f t="shared" si="307"/>
        <v>-9.0410322519778319E-2</v>
      </c>
      <c r="AW121" s="27">
        <f t="shared" si="307"/>
        <v>-8.1895448565247442E-2</v>
      </c>
      <c r="AX121" s="27">
        <f t="shared" si="308"/>
        <v>-0.17230577108502576</v>
      </c>
      <c r="BD121" t="str">
        <f t="shared" si="321"/>
        <v>21 Science, research, engineering and technology professionals</v>
      </c>
      <c r="BE121" s="27">
        <f t="shared" si="309"/>
        <v>0.26197634727918162</v>
      </c>
      <c r="BF121" s="27">
        <f t="shared" si="309"/>
        <v>0.12448913524100957</v>
      </c>
      <c r="BG121" s="27">
        <f t="shared" si="309"/>
        <v>-0.37940222761913445</v>
      </c>
      <c r="BH121" s="27">
        <f t="shared" si="309"/>
        <v>-0.22191420493119196</v>
      </c>
      <c r="BI121" s="27">
        <f t="shared" si="310"/>
        <v>-0.60131643255032641</v>
      </c>
      <c r="BO121" t="str">
        <f t="shared" si="322"/>
        <v>21 Science, research, engineering and technology professionals</v>
      </c>
      <c r="BP121" s="27">
        <f t="shared" si="311"/>
        <v>4.6320535796782192E-2</v>
      </c>
      <c r="BQ121" s="27">
        <f t="shared" si="311"/>
        <v>0.23753815241454213</v>
      </c>
      <c r="BR121" s="27">
        <f t="shared" si="311"/>
        <v>-0.35299209851733027</v>
      </c>
      <c r="BS121" s="27">
        <f t="shared" si="311"/>
        <v>-0.42868031430819742</v>
      </c>
      <c r="BT121" s="27">
        <f t="shared" si="312"/>
        <v>-0.78167241282552768</v>
      </c>
      <c r="BZ121" t="str">
        <f t="shared" si="323"/>
        <v>21 Science, research, engineering and technology professionals</v>
      </c>
      <c r="CA121" s="68">
        <f t="shared" si="313"/>
        <v>0.35460746743351979</v>
      </c>
      <c r="CB121" s="68">
        <f t="shared" si="313"/>
        <v>3.7588306626277213E-3</v>
      </c>
      <c r="CC121" s="68">
        <f t="shared" si="313"/>
        <v>-0.1512263156962419</v>
      </c>
      <c r="CD121" s="68">
        <f t="shared" si="313"/>
        <v>-0.33036929873337273</v>
      </c>
      <c r="CE121" s="68">
        <f t="shared" si="314"/>
        <v>-0.48159561442961463</v>
      </c>
      <c r="CK121" t="str">
        <f t="shared" si="324"/>
        <v>21 Science, research, engineering and technology professionals</v>
      </c>
      <c r="CL121" s="68">
        <f t="shared" si="315"/>
        <v>4.8498976393105547E-2</v>
      </c>
      <c r="CM121" s="68">
        <f t="shared" si="315"/>
        <v>9.5026410134828959E-2</v>
      </c>
      <c r="CN121" s="68">
        <f t="shared" si="315"/>
        <v>-2.0721431060917395E-2</v>
      </c>
      <c r="CO121" s="68">
        <f t="shared" si="315"/>
        <v>-1.8790005652761455E-2</v>
      </c>
      <c r="CP121" s="68">
        <f t="shared" si="316"/>
        <v>-3.9511436713678849E-2</v>
      </c>
    </row>
    <row r="122" spans="1:94" x14ac:dyDescent="0.2">
      <c r="A122" t="str">
        <f t="shared" si="298"/>
        <v>22 Health professionals</v>
      </c>
      <c r="B122" s="27">
        <f t="shared" si="299"/>
        <v>0.2880015169777399</v>
      </c>
      <c r="C122" s="27">
        <f t="shared" si="299"/>
        <v>1.229737643036799E-2</v>
      </c>
      <c r="D122" s="27">
        <f t="shared" si="299"/>
        <v>0.40968701004100971</v>
      </c>
      <c r="E122" s="27">
        <f t="shared" si="299"/>
        <v>0.79933604699555949</v>
      </c>
      <c r="F122" s="27">
        <f t="shared" si="300"/>
        <v>1.2090230570365692</v>
      </c>
      <c r="L122" t="str">
        <f t="shared" si="317"/>
        <v>22 Health professionals</v>
      </c>
      <c r="M122" s="27">
        <f t="shared" si="301"/>
        <v>0.89097354203440604</v>
      </c>
      <c r="N122" s="27">
        <f t="shared" si="301"/>
        <v>-2.6250117348648683E-2</v>
      </c>
      <c r="O122" s="27">
        <f t="shared" si="301"/>
        <v>0.9434865087422577</v>
      </c>
      <c r="P122" s="27">
        <f t="shared" si="301"/>
        <v>1.9218503572466474</v>
      </c>
      <c r="Q122" s="27">
        <f t="shared" si="302"/>
        <v>2.8653368659889051</v>
      </c>
      <c r="W122" t="str">
        <f t="shared" si="318"/>
        <v>22 Health professionals</v>
      </c>
      <c r="X122" s="27">
        <f t="shared" si="303"/>
        <v>0.6031799876755386</v>
      </c>
      <c r="Y122" s="27">
        <f t="shared" si="303"/>
        <v>0.14034145247402119</v>
      </c>
      <c r="Z122" s="27">
        <f t="shared" si="303"/>
        <v>0.81248047911884669</v>
      </c>
      <c r="AA122" s="27">
        <f t="shared" si="303"/>
        <v>0.58027353975815821</v>
      </c>
      <c r="AB122" s="27">
        <f t="shared" si="304"/>
        <v>1.3927540188770049</v>
      </c>
      <c r="AH122" t="str">
        <f t="shared" si="319"/>
        <v>22 Health professionals</v>
      </c>
      <c r="AI122" s="27">
        <f t="shared" si="305"/>
        <v>-0.62017088415756949</v>
      </c>
      <c r="AJ122" s="27">
        <f t="shared" si="305"/>
        <v>-0.15484766632335845</v>
      </c>
      <c r="AK122" s="27">
        <f t="shared" si="305"/>
        <v>-0.70017210636051663</v>
      </c>
      <c r="AL122" s="27">
        <f t="shared" si="305"/>
        <v>-0.65665082123929852</v>
      </c>
      <c r="AM122" s="27">
        <f t="shared" si="306"/>
        <v>-1.3568229275998152</v>
      </c>
      <c r="AS122" t="str">
        <f t="shared" si="320"/>
        <v>22 Health professionals</v>
      </c>
      <c r="AT122" s="27">
        <f t="shared" si="307"/>
        <v>4.6137662559265991E-2</v>
      </c>
      <c r="AU122" s="27">
        <f t="shared" si="307"/>
        <v>5.1917946101648627E-2</v>
      </c>
      <c r="AV122" s="27">
        <f t="shared" si="307"/>
        <v>5.3612022465690745E-2</v>
      </c>
      <c r="AW122" s="27">
        <f t="shared" si="307"/>
        <v>5.7903311692712456E-2</v>
      </c>
      <c r="AX122" s="27">
        <f t="shared" si="308"/>
        <v>0.1115153341584032</v>
      </c>
      <c r="BD122" t="str">
        <f t="shared" si="321"/>
        <v>22 Health professionals</v>
      </c>
      <c r="BE122" s="27">
        <f t="shared" si="309"/>
        <v>0.52763631457084093</v>
      </c>
      <c r="BF122" s="27">
        <f t="shared" si="309"/>
        <v>5.3683636258552436E-3</v>
      </c>
      <c r="BG122" s="27">
        <f t="shared" si="309"/>
        <v>0.24689482759356562</v>
      </c>
      <c r="BH122" s="27">
        <f t="shared" si="309"/>
        <v>0.24116129184287649</v>
      </c>
      <c r="BI122" s="27">
        <f t="shared" si="310"/>
        <v>0.48805611943644212</v>
      </c>
      <c r="BO122" t="str">
        <f t="shared" si="322"/>
        <v>22 Health professionals</v>
      </c>
      <c r="BP122" s="27">
        <f t="shared" si="311"/>
        <v>0.23285639727799667</v>
      </c>
      <c r="BQ122" s="27">
        <f t="shared" si="311"/>
        <v>-4.6479617481573809E-2</v>
      </c>
      <c r="BR122" s="27">
        <f t="shared" si="311"/>
        <v>-5.4921300471123091E-2</v>
      </c>
      <c r="BS122" s="27">
        <f t="shared" si="311"/>
        <v>-0.29078966514954541</v>
      </c>
      <c r="BT122" s="27">
        <f t="shared" si="312"/>
        <v>-0.3457109656206685</v>
      </c>
      <c r="BZ122" t="str">
        <f t="shared" si="323"/>
        <v>22 Health professionals</v>
      </c>
      <c r="CA122" s="68">
        <f t="shared" si="313"/>
        <v>0.24509180751582049</v>
      </c>
      <c r="CB122" s="68">
        <f t="shared" si="313"/>
        <v>-5.0495503993875368E-2</v>
      </c>
      <c r="CC122" s="68">
        <f t="shared" si="313"/>
        <v>-3.0236780959146947E-2</v>
      </c>
      <c r="CD122" s="68">
        <f t="shared" si="313"/>
        <v>-0.18596139831456698</v>
      </c>
      <c r="CE122" s="68">
        <f t="shared" si="314"/>
        <v>-0.21619817927371393</v>
      </c>
      <c r="CK122" t="str">
        <f t="shared" si="324"/>
        <v>22 Health professionals</v>
      </c>
      <c r="CL122" s="68">
        <f t="shared" si="315"/>
        <v>1.117301212970661E-2</v>
      </c>
      <c r="CM122" s="68">
        <f t="shared" si="315"/>
        <v>2.208200109955108E-2</v>
      </c>
      <c r="CN122" s="68">
        <f t="shared" si="315"/>
        <v>4.4802919930120727E-2</v>
      </c>
      <c r="CO122" s="68">
        <f t="shared" si="315"/>
        <v>4.5737822566206954E-2</v>
      </c>
      <c r="CP122" s="68">
        <f t="shared" si="316"/>
        <v>9.0540742496327681E-2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0.35808521378001967</v>
      </c>
      <c r="C123" s="27">
        <f t="shared" si="299"/>
        <v>-4.9921924643482329E-2</v>
      </c>
      <c r="D123" s="27">
        <f t="shared" si="299"/>
        <v>0.29695688429313605</v>
      </c>
      <c r="E123" s="27">
        <f t="shared" si="299"/>
        <v>0.50355291677111302</v>
      </c>
      <c r="F123" s="27">
        <f t="shared" si="300"/>
        <v>0.80050980106424907</v>
      </c>
      <c r="L123" t="str">
        <f t="shared" si="317"/>
        <v>23 Teaching and other educational professionals</v>
      </c>
      <c r="M123" s="27">
        <f t="shared" si="301"/>
        <v>2.1928952091464771</v>
      </c>
      <c r="N123" s="27">
        <f t="shared" si="301"/>
        <v>4.8046103376158555E-2</v>
      </c>
      <c r="O123" s="27">
        <f t="shared" si="301"/>
        <v>1.5002592502781944</v>
      </c>
      <c r="P123" s="27">
        <f t="shared" si="301"/>
        <v>2.7410835986280766</v>
      </c>
      <c r="Q123" s="27">
        <f t="shared" si="302"/>
        <v>4.241342848906271</v>
      </c>
      <c r="W123" t="str">
        <f t="shared" si="318"/>
        <v>23 Teaching and other educational professionals</v>
      </c>
      <c r="X123" s="27">
        <f t="shared" si="303"/>
        <v>-0.23693809821657563</v>
      </c>
      <c r="Y123" s="27">
        <f t="shared" si="303"/>
        <v>0.20345903833973988</v>
      </c>
      <c r="Z123" s="27">
        <f t="shared" si="303"/>
        <v>-0.51825271133976081</v>
      </c>
      <c r="AA123" s="27">
        <f t="shared" si="303"/>
        <v>-0.9388586946770161</v>
      </c>
      <c r="AB123" s="27">
        <f t="shared" si="304"/>
        <v>-1.4571114060167769</v>
      </c>
      <c r="AH123" t="str">
        <f t="shared" si="319"/>
        <v>23 Teaching and other educational professionals</v>
      </c>
      <c r="AI123" s="27">
        <f t="shared" si="305"/>
        <v>-0.26461539753760671</v>
      </c>
      <c r="AJ123" s="27">
        <f t="shared" si="305"/>
        <v>-5.8095632908469308E-2</v>
      </c>
      <c r="AK123" s="27">
        <f t="shared" si="305"/>
        <v>-0.10664238557951067</v>
      </c>
      <c r="AL123" s="27">
        <f t="shared" si="305"/>
        <v>9.1754378630163891E-3</v>
      </c>
      <c r="AM123" s="27">
        <f t="shared" si="306"/>
        <v>-9.7466947716494279E-2</v>
      </c>
      <c r="AS123" t="str">
        <f t="shared" si="320"/>
        <v>23 Teaching and other educational professionals</v>
      </c>
      <c r="AT123" s="27">
        <f t="shared" si="307"/>
        <v>1.7855313212598423E-2</v>
      </c>
      <c r="AU123" s="27">
        <f t="shared" si="307"/>
        <v>-1.8700717960994429E-2</v>
      </c>
      <c r="AV123" s="27">
        <f t="shared" si="307"/>
        <v>-2.5038825231862183E-2</v>
      </c>
      <c r="AW123" s="27">
        <f t="shared" si="307"/>
        <v>-3.4358501170818317E-2</v>
      </c>
      <c r="AX123" s="27">
        <f t="shared" si="308"/>
        <v>-5.93973264026805E-2</v>
      </c>
      <c r="BD123" t="str">
        <f t="shared" si="321"/>
        <v>23 Teaching and other educational professionals</v>
      </c>
      <c r="BE123" s="27">
        <f t="shared" si="309"/>
        <v>0.15581192875922911</v>
      </c>
      <c r="BF123" s="27">
        <f t="shared" si="309"/>
        <v>-3.3826458658110403E-2</v>
      </c>
      <c r="BG123" s="27">
        <f t="shared" si="309"/>
        <v>4.6282652961494586E-3</v>
      </c>
      <c r="BH123" s="27">
        <f t="shared" si="309"/>
        <v>9.1412265807906845E-2</v>
      </c>
      <c r="BI123" s="27">
        <f t="shared" si="310"/>
        <v>9.6040531104056304E-2</v>
      </c>
      <c r="BO123" t="str">
        <f t="shared" si="322"/>
        <v>23 Teaching and other educational professionals</v>
      </c>
      <c r="BP123" s="27">
        <f t="shared" si="311"/>
        <v>6.0039087387607659E-2</v>
      </c>
      <c r="BQ123" s="27">
        <f t="shared" si="311"/>
        <v>-4.7104408061847236E-2</v>
      </c>
      <c r="BR123" s="27">
        <f t="shared" si="311"/>
        <v>-6.761836164235735E-2</v>
      </c>
      <c r="BS123" s="27">
        <f t="shared" si="311"/>
        <v>-0.11144018704603326</v>
      </c>
      <c r="BT123" s="27">
        <f t="shared" si="312"/>
        <v>-0.17905854868839061</v>
      </c>
      <c r="BZ123" t="str">
        <f t="shared" si="323"/>
        <v>23 Teaching and other educational professionals</v>
      </c>
      <c r="CA123" s="68">
        <f t="shared" si="313"/>
        <v>0.12354103416234435</v>
      </c>
      <c r="CB123" s="68">
        <f t="shared" si="313"/>
        <v>3.6625488606151335E-2</v>
      </c>
      <c r="CC123" s="68">
        <f t="shared" si="313"/>
        <v>-3.533970791214458E-2</v>
      </c>
      <c r="CD123" s="68">
        <f t="shared" si="313"/>
        <v>-6.3697381454079216E-2</v>
      </c>
      <c r="CE123" s="68">
        <f t="shared" si="314"/>
        <v>-9.9037089366223796E-2</v>
      </c>
      <c r="CK123" t="str">
        <f t="shared" si="324"/>
        <v>23 Teaching and other educational professionals</v>
      </c>
      <c r="CL123" s="68">
        <f t="shared" si="315"/>
        <v>1.4843542200946379E-2</v>
      </c>
      <c r="CM123" s="68">
        <f t="shared" si="315"/>
        <v>2.5016255634781354E-2</v>
      </c>
      <c r="CN123" s="68">
        <f t="shared" si="315"/>
        <v>4.1974825012489475E-3</v>
      </c>
      <c r="CO123" s="68">
        <f t="shared" si="315"/>
        <v>-2.1452385469265492E-2</v>
      </c>
      <c r="CP123" s="68">
        <f t="shared" si="316"/>
        <v>-1.7254902968016544E-2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0.13874222287861426</v>
      </c>
      <c r="C124" s="27">
        <f t="shared" si="299"/>
        <v>4.3570341962411718E-3</v>
      </c>
      <c r="D124" s="27">
        <f t="shared" si="299"/>
        <v>0.2211522502575945</v>
      </c>
      <c r="E124" s="27">
        <f t="shared" si="299"/>
        <v>0.38726487405283938</v>
      </c>
      <c r="F124" s="27">
        <f t="shared" si="300"/>
        <v>0.60841712431043393</v>
      </c>
      <c r="L124" t="str">
        <f t="shared" si="317"/>
        <v>24 Business, media and public service professionals</v>
      </c>
      <c r="M124" s="27">
        <f t="shared" si="301"/>
        <v>1.7261933864563925</v>
      </c>
      <c r="N124" s="27">
        <f t="shared" si="301"/>
        <v>0.42078088940271918</v>
      </c>
      <c r="O124" s="27">
        <f t="shared" si="301"/>
        <v>2.2245223710802717</v>
      </c>
      <c r="P124" s="27">
        <f t="shared" si="301"/>
        <v>3.9444737856764576</v>
      </c>
      <c r="Q124" s="27">
        <f t="shared" si="302"/>
        <v>6.1689961567567293</v>
      </c>
      <c r="W124" t="str">
        <f t="shared" si="318"/>
        <v>24 Business, media and public service professionals</v>
      </c>
      <c r="X124" s="27">
        <f t="shared" si="303"/>
        <v>0.75624265330448992</v>
      </c>
      <c r="Y124" s="27">
        <f t="shared" si="303"/>
        <v>0.82628429275976423</v>
      </c>
      <c r="Z124" s="27">
        <f t="shared" si="303"/>
        <v>1.1117241096762598</v>
      </c>
      <c r="AA124" s="27">
        <f t="shared" si="303"/>
        <v>0.19103269277061408</v>
      </c>
      <c r="AB124" s="27">
        <f t="shared" si="304"/>
        <v>1.3027568024468739</v>
      </c>
      <c r="AH124" t="str">
        <f t="shared" si="319"/>
        <v>24 Business, media and public service professionals</v>
      </c>
      <c r="AI124" s="27">
        <f t="shared" si="305"/>
        <v>-7.2846399253546079E-2</v>
      </c>
      <c r="AJ124" s="27">
        <f t="shared" si="305"/>
        <v>8.6912964856742492E-2</v>
      </c>
      <c r="AK124" s="27">
        <f t="shared" si="305"/>
        <v>4.0510638336107574E-3</v>
      </c>
      <c r="AL124" s="27">
        <f t="shared" si="305"/>
        <v>6.9989999439311612E-3</v>
      </c>
      <c r="AM124" s="27">
        <f t="shared" si="306"/>
        <v>1.1050063777541919E-2</v>
      </c>
      <c r="AS124" t="str">
        <f t="shared" si="320"/>
        <v>24 Business, media and public service professionals</v>
      </c>
      <c r="AT124" s="27">
        <f t="shared" si="307"/>
        <v>0.1037211393258981</v>
      </c>
      <c r="AU124" s="27">
        <f t="shared" si="307"/>
        <v>0.15028793973049015</v>
      </c>
      <c r="AV124" s="27">
        <f t="shared" si="307"/>
        <v>0.17516740673546738</v>
      </c>
      <c r="AW124" s="27">
        <f t="shared" si="307"/>
        <v>0.1046870270437612</v>
      </c>
      <c r="AX124" s="27">
        <f t="shared" si="308"/>
        <v>0.27985443377922858</v>
      </c>
      <c r="BD124" t="str">
        <f t="shared" si="321"/>
        <v>24 Business, media and public service professionals</v>
      </c>
      <c r="BE124" s="27">
        <f t="shared" si="309"/>
        <v>0.60710719293192605</v>
      </c>
      <c r="BF124" s="27">
        <f t="shared" si="309"/>
        <v>0.23376569146303705</v>
      </c>
      <c r="BG124" s="27">
        <f t="shared" si="309"/>
        <v>0.22477578179816682</v>
      </c>
      <c r="BH124" s="27">
        <f t="shared" si="309"/>
        <v>0.18693446820291726</v>
      </c>
      <c r="BI124" s="27">
        <f t="shared" si="310"/>
        <v>0.41171025000108408</v>
      </c>
      <c r="BO124" t="str">
        <f t="shared" si="322"/>
        <v>24 Business, media and public service professionals</v>
      </c>
      <c r="BP124" s="27">
        <f t="shared" si="311"/>
        <v>8.394213921163507E-2</v>
      </c>
      <c r="BQ124" s="27">
        <f t="shared" si="311"/>
        <v>0.30761384783774037</v>
      </c>
      <c r="BR124" s="27">
        <f t="shared" si="311"/>
        <v>-0.25072565964464655</v>
      </c>
      <c r="BS124" s="27">
        <f t="shared" si="311"/>
        <v>-0.51214341370111915</v>
      </c>
      <c r="BT124" s="27">
        <f t="shared" si="312"/>
        <v>-0.7628690733457657</v>
      </c>
      <c r="BZ124" t="str">
        <f t="shared" si="323"/>
        <v>24 Business, media and public service professionals</v>
      </c>
      <c r="CA124" s="68">
        <f t="shared" si="313"/>
        <v>0.43146779596782703</v>
      </c>
      <c r="CB124" s="68">
        <f t="shared" si="313"/>
        <v>6.3581094913710334E-2</v>
      </c>
      <c r="CC124" s="68">
        <f t="shared" si="313"/>
        <v>-0.11324491580059948</v>
      </c>
      <c r="CD124" s="68">
        <f t="shared" si="313"/>
        <v>-0.33100342748947464</v>
      </c>
      <c r="CE124" s="68">
        <f t="shared" si="314"/>
        <v>-0.44424834329007412</v>
      </c>
      <c r="CK124" t="str">
        <f t="shared" si="324"/>
        <v>24 Business, media and public service professionals</v>
      </c>
      <c r="CL124" s="68">
        <f t="shared" si="315"/>
        <v>5.0688056645931512E-2</v>
      </c>
      <c r="CM124" s="68">
        <f t="shared" si="315"/>
        <v>8.6753984533921608E-2</v>
      </c>
      <c r="CN124" s="68">
        <f t="shared" si="315"/>
        <v>-1.764997370532212E-2</v>
      </c>
      <c r="CO124" s="68">
        <f t="shared" si="315"/>
        <v>-3.9527450302594247E-2</v>
      </c>
      <c r="CP124" s="68">
        <f t="shared" si="316"/>
        <v>-5.7177424007916366E-2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5.9841155868867846E-2</v>
      </c>
      <c r="C125" s="27">
        <f t="shared" si="299"/>
        <v>2.2491042408283063E-2</v>
      </c>
      <c r="D125" s="27">
        <f t="shared" si="299"/>
        <v>3.6604726540132637E-2</v>
      </c>
      <c r="E125" s="27">
        <f t="shared" si="299"/>
        <v>0.14057131271505641</v>
      </c>
      <c r="F125" s="27">
        <f t="shared" si="300"/>
        <v>0.17717603925518904</v>
      </c>
      <c r="L125" t="str">
        <f t="shared" si="317"/>
        <v>31 Science, engineering and technology associate professionals</v>
      </c>
      <c r="M125" s="27">
        <f t="shared" si="301"/>
        <v>0.26174946529520315</v>
      </c>
      <c r="N125" s="27">
        <f t="shared" si="301"/>
        <v>6.5141921741275421E-2</v>
      </c>
      <c r="O125" s="27">
        <f t="shared" si="301"/>
        <v>0.14081552444454803</v>
      </c>
      <c r="P125" s="27">
        <f t="shared" si="301"/>
        <v>0.53133971133781266</v>
      </c>
      <c r="Q125" s="27">
        <f t="shared" si="302"/>
        <v>0.67215523578236069</v>
      </c>
      <c r="W125" t="str">
        <f t="shared" si="318"/>
        <v>31 Science, engineering and technology associate professionals</v>
      </c>
      <c r="X125" s="27">
        <f t="shared" si="303"/>
        <v>0.23512324294755182</v>
      </c>
      <c r="Y125" s="27">
        <f t="shared" si="303"/>
        <v>0.15826565966069261</v>
      </c>
      <c r="Z125" s="27">
        <f t="shared" si="303"/>
        <v>-0.10312187624397695</v>
      </c>
      <c r="AA125" s="27">
        <f t="shared" si="303"/>
        <v>0.15756787710399056</v>
      </c>
      <c r="AB125" s="27">
        <f t="shared" si="304"/>
        <v>5.444600086001361E-2</v>
      </c>
      <c r="AH125" t="str">
        <f t="shared" si="319"/>
        <v>31 Science, engineering and technology associate professionals</v>
      </c>
      <c r="AI125" s="27">
        <f t="shared" si="305"/>
        <v>7.5906895617225245E-2</v>
      </c>
      <c r="AJ125" s="27">
        <f t="shared" si="305"/>
        <v>5.1604309149554939E-3</v>
      </c>
      <c r="AK125" s="27">
        <f t="shared" si="305"/>
        <v>1.9411897750824914E-2</v>
      </c>
      <c r="AL125" s="27">
        <f t="shared" si="305"/>
        <v>0.10759580007900599</v>
      </c>
      <c r="AM125" s="27">
        <f t="shared" si="306"/>
        <v>0.1270076978298309</v>
      </c>
      <c r="AS125" t="str">
        <f t="shared" si="320"/>
        <v>31 Science, engineering and technology associate professionals</v>
      </c>
      <c r="AT125" s="27">
        <f t="shared" si="307"/>
        <v>9.7888378771747386E-2</v>
      </c>
      <c r="AU125" s="27">
        <f t="shared" si="307"/>
        <v>8.3809301504448319E-3</v>
      </c>
      <c r="AV125" s="27">
        <f t="shared" si="307"/>
        <v>-0.11968821387373418</v>
      </c>
      <c r="AW125" s="27">
        <f t="shared" si="307"/>
        <v>-3.6734061886666169E-2</v>
      </c>
      <c r="AX125" s="27">
        <f t="shared" si="308"/>
        <v>-0.15642227576040035</v>
      </c>
      <c r="BD125" t="str">
        <f t="shared" si="321"/>
        <v>31 Science, engineering and technology associate professionals</v>
      </c>
      <c r="BE125" s="27">
        <f t="shared" si="309"/>
        <v>0.11777261410779261</v>
      </c>
      <c r="BF125" s="27">
        <f t="shared" si="309"/>
        <v>0.13037675677210725</v>
      </c>
      <c r="BG125" s="27">
        <f t="shared" si="309"/>
        <v>-0.37628432542096535</v>
      </c>
      <c r="BH125" s="27">
        <f t="shared" si="309"/>
        <v>-0.23389958017774648</v>
      </c>
      <c r="BI125" s="27">
        <f t="shared" si="310"/>
        <v>-0.61018390559871183</v>
      </c>
      <c r="BO125" t="str">
        <f t="shared" si="322"/>
        <v>31 Science, engineering and technology associate professionals</v>
      </c>
      <c r="BP125" s="27">
        <f t="shared" si="311"/>
        <v>6.183989663726952E-2</v>
      </c>
      <c r="BQ125" s="27">
        <f t="shared" si="311"/>
        <v>0.13218635591546213</v>
      </c>
      <c r="BR125" s="27">
        <f t="shared" si="311"/>
        <v>-0.26648026279524495</v>
      </c>
      <c r="BS125" s="27">
        <f t="shared" si="311"/>
        <v>-0.10503692860703373</v>
      </c>
      <c r="BT125" s="27">
        <f t="shared" si="312"/>
        <v>-0.37151719140227868</v>
      </c>
      <c r="BZ125" t="str">
        <f t="shared" si="323"/>
        <v>31 Science, engineering and technology associate professionals</v>
      </c>
      <c r="CA125" s="68">
        <f t="shared" si="313"/>
        <v>0.24613284357268084</v>
      </c>
      <c r="CB125" s="68">
        <f t="shared" si="313"/>
        <v>7.1590641233205465E-2</v>
      </c>
      <c r="CC125" s="68">
        <f t="shared" si="313"/>
        <v>-0.17371168410471616</v>
      </c>
      <c r="CD125" s="68">
        <f t="shared" si="313"/>
        <v>-9.1591436249255476E-2</v>
      </c>
      <c r="CE125" s="68">
        <f t="shared" si="314"/>
        <v>-0.26530312035397163</v>
      </c>
      <c r="CK125" t="str">
        <f t="shared" si="324"/>
        <v>31 Science, engineering and technology associate professionals</v>
      </c>
      <c r="CL125" s="68">
        <f t="shared" si="315"/>
        <v>2.4075355552415634E-2</v>
      </c>
      <c r="CM125" s="68">
        <f t="shared" si="315"/>
        <v>4.3127836003437017E-2</v>
      </c>
      <c r="CN125" s="68">
        <f t="shared" si="315"/>
        <v>7.076970689764428E-4</v>
      </c>
      <c r="CO125" s="68">
        <f t="shared" si="315"/>
        <v>3.0227535947323275E-2</v>
      </c>
      <c r="CP125" s="68">
        <f t="shared" si="316"/>
        <v>3.0935233016299718E-2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1.1014276638385376E-2</v>
      </c>
      <c r="C126" s="27">
        <f t="shared" si="299"/>
        <v>-5.3783978556185205E-3</v>
      </c>
      <c r="D126" s="27">
        <f t="shared" si="299"/>
        <v>1.4504371014038744E-2</v>
      </c>
      <c r="E126" s="27">
        <f t="shared" si="299"/>
        <v>3.659417527764601E-2</v>
      </c>
      <c r="F126" s="27">
        <f t="shared" si="300"/>
        <v>5.1098546291684754E-2</v>
      </c>
      <c r="L126" t="str">
        <f t="shared" si="317"/>
        <v>32 Health and social care associate professionals</v>
      </c>
      <c r="M126" s="27">
        <f t="shared" si="301"/>
        <v>0.19478151594327975</v>
      </c>
      <c r="N126" s="27">
        <f t="shared" si="301"/>
        <v>1.6077547144663917E-2</v>
      </c>
      <c r="O126" s="27">
        <f t="shared" si="301"/>
        <v>0.23076831810226173</v>
      </c>
      <c r="P126" s="27">
        <f t="shared" si="301"/>
        <v>0.66414443587787075</v>
      </c>
      <c r="Q126" s="27">
        <f t="shared" si="302"/>
        <v>0.89491275398013248</v>
      </c>
      <c r="W126" t="str">
        <f t="shared" si="318"/>
        <v>32 Health and social care associate professionals</v>
      </c>
      <c r="X126" s="27">
        <f t="shared" si="303"/>
        <v>0.12139456981715901</v>
      </c>
      <c r="Y126" s="27">
        <f t="shared" si="303"/>
        <v>0.12237610740445803</v>
      </c>
      <c r="Z126" s="27">
        <f t="shared" si="303"/>
        <v>0.28284365111769993</v>
      </c>
      <c r="AA126" s="27">
        <f t="shared" si="303"/>
        <v>0.47146115845231407</v>
      </c>
      <c r="AB126" s="27">
        <f t="shared" si="304"/>
        <v>0.754304809570014</v>
      </c>
      <c r="AH126" t="str">
        <f t="shared" si="319"/>
        <v>32 Health and social care associate professionals</v>
      </c>
      <c r="AI126" s="27">
        <f t="shared" si="305"/>
        <v>-0.23294774245271621</v>
      </c>
      <c r="AJ126" s="27">
        <f t="shared" si="305"/>
        <v>3.2969495434952423E-3</v>
      </c>
      <c r="AK126" s="27">
        <f t="shared" si="305"/>
        <v>-0.21477874823878407</v>
      </c>
      <c r="AL126" s="27">
        <f t="shared" si="305"/>
        <v>-0.27870964143446142</v>
      </c>
      <c r="AM126" s="27">
        <f t="shared" si="306"/>
        <v>-0.49348838967324549</v>
      </c>
      <c r="AS126" t="str">
        <f t="shared" si="320"/>
        <v>32 Health and social care associate professionals</v>
      </c>
      <c r="AT126" s="27">
        <f t="shared" si="307"/>
        <v>1.9557092526823527E-2</v>
      </c>
      <c r="AU126" s="27">
        <f t="shared" si="307"/>
        <v>4.2775214905245718E-2</v>
      </c>
      <c r="AV126" s="27">
        <f t="shared" si="307"/>
        <v>1.0247722282195004E-2</v>
      </c>
      <c r="AW126" s="27">
        <f t="shared" si="307"/>
        <v>4.468806370634959E-2</v>
      </c>
      <c r="AX126" s="27">
        <f t="shared" si="308"/>
        <v>5.4935785988544594E-2</v>
      </c>
      <c r="BD126" t="str">
        <f t="shared" si="321"/>
        <v>32 Health and social care associate professionals</v>
      </c>
      <c r="BE126" s="27">
        <f t="shared" si="309"/>
        <v>0.36367080387272699</v>
      </c>
      <c r="BF126" s="27">
        <f t="shared" si="309"/>
        <v>4.7974923351430387E-3</v>
      </c>
      <c r="BG126" s="27">
        <f t="shared" si="309"/>
        <v>7.5114359519180773E-2</v>
      </c>
      <c r="BH126" s="27">
        <f t="shared" si="309"/>
        <v>0.25165493441506759</v>
      </c>
      <c r="BI126" s="27">
        <f t="shared" si="310"/>
        <v>0.32676929393424836</v>
      </c>
      <c r="BO126" t="str">
        <f t="shared" si="322"/>
        <v>32 Health and social care associate professionals</v>
      </c>
      <c r="BP126" s="27">
        <f t="shared" si="311"/>
        <v>0.14768473866304255</v>
      </c>
      <c r="BQ126" s="27">
        <f t="shared" si="311"/>
        <v>-8.3010882475784697E-2</v>
      </c>
      <c r="BR126" s="27">
        <f t="shared" si="311"/>
        <v>-0.11385181258587374</v>
      </c>
      <c r="BS126" s="27">
        <f t="shared" si="311"/>
        <v>-0.20670193581577301</v>
      </c>
      <c r="BT126" s="27">
        <f t="shared" si="312"/>
        <v>-0.32055374840164674</v>
      </c>
      <c r="BZ126" t="str">
        <f t="shared" si="323"/>
        <v>32 Health and social care associate professionals</v>
      </c>
      <c r="CA126" s="68">
        <f t="shared" si="313"/>
        <v>4.7061547658044545E-2</v>
      </c>
      <c r="CB126" s="68">
        <f t="shared" si="313"/>
        <v>-1.6551652117748061E-2</v>
      </c>
      <c r="CC126" s="68">
        <f t="shared" si="313"/>
        <v>-5.1968992696948157E-2</v>
      </c>
      <c r="CD126" s="68">
        <f t="shared" si="313"/>
        <v>-7.2250888247012035E-2</v>
      </c>
      <c r="CE126" s="68">
        <f t="shared" si="314"/>
        <v>-0.12421988094396019</v>
      </c>
      <c r="CK126" t="str">
        <f t="shared" si="324"/>
        <v>32 Health and social care associate professionals</v>
      </c>
      <c r="CL126" s="68">
        <f t="shared" si="315"/>
        <v>9.3615311228068682E-4</v>
      </c>
      <c r="CM126" s="68">
        <f t="shared" si="315"/>
        <v>1.3938097633056493E-2</v>
      </c>
      <c r="CN126" s="68">
        <f t="shared" si="315"/>
        <v>3.4894801955163979E-3</v>
      </c>
      <c r="CO126" s="68">
        <f t="shared" si="315"/>
        <v>1.145215410275395E-2</v>
      </c>
      <c r="CP126" s="68">
        <f t="shared" si="316"/>
        <v>1.4941634298270348E-2</v>
      </c>
    </row>
    <row r="127" spans="1:94" x14ac:dyDescent="0.2">
      <c r="A127" t="str">
        <f t="shared" si="298"/>
        <v>33 Protective service occupations</v>
      </c>
      <c r="B127" s="27">
        <f t="shared" si="299"/>
        <v>1.152820694725205E-3</v>
      </c>
      <c r="C127" s="27">
        <f t="shared" si="299"/>
        <v>8.2766578791542388E-4</v>
      </c>
      <c r="D127" s="27">
        <f t="shared" si="299"/>
        <v>9.3562307700383908E-3</v>
      </c>
      <c r="E127" s="27">
        <f t="shared" si="299"/>
        <v>1.5766828460888394E-2</v>
      </c>
      <c r="F127" s="27">
        <f t="shared" si="300"/>
        <v>2.5123059230926784E-2</v>
      </c>
      <c r="L127" t="str">
        <f t="shared" si="317"/>
        <v>33 Protective service occupations</v>
      </c>
      <c r="M127" s="27">
        <f t="shared" si="301"/>
        <v>2.5115445575020406E-2</v>
      </c>
      <c r="N127" s="27">
        <f t="shared" si="301"/>
        <v>9.8633138951820798E-3</v>
      </c>
      <c r="O127" s="27">
        <f t="shared" si="301"/>
        <v>0.11733394237814365</v>
      </c>
      <c r="P127" s="27">
        <f t="shared" si="301"/>
        <v>0.22926697801224227</v>
      </c>
      <c r="Q127" s="27">
        <f t="shared" si="302"/>
        <v>0.34660092039038592</v>
      </c>
      <c r="W127" t="str">
        <f t="shared" si="318"/>
        <v>33 Protective service occupations</v>
      </c>
      <c r="X127" s="27">
        <f t="shared" si="303"/>
        <v>1.1837471813854528E-2</v>
      </c>
      <c r="Y127" s="27">
        <f t="shared" si="303"/>
        <v>8.9454208190275608E-2</v>
      </c>
      <c r="Z127" s="27">
        <f t="shared" si="303"/>
        <v>0.28167078359236608</v>
      </c>
      <c r="AA127" s="27">
        <f t="shared" si="303"/>
        <v>0.35650312599044187</v>
      </c>
      <c r="AB127" s="27">
        <f t="shared" si="304"/>
        <v>0.63817390958280795</v>
      </c>
      <c r="AH127" t="str">
        <f t="shared" si="319"/>
        <v>33 Protective service occupations</v>
      </c>
      <c r="AI127" s="27">
        <f t="shared" si="305"/>
        <v>3.6985179861804551E-3</v>
      </c>
      <c r="AJ127" s="27">
        <f t="shared" si="305"/>
        <v>2.4539330693236383E-2</v>
      </c>
      <c r="AK127" s="27">
        <f t="shared" si="305"/>
        <v>7.3217189331300087E-2</v>
      </c>
      <c r="AL127" s="27">
        <f t="shared" si="305"/>
        <v>9.2118527126102079E-2</v>
      </c>
      <c r="AM127" s="27">
        <f t="shared" si="306"/>
        <v>0.16533571645740217</v>
      </c>
      <c r="AS127" t="str">
        <f t="shared" si="320"/>
        <v>33 Protective service occupations</v>
      </c>
      <c r="AT127" s="27">
        <f t="shared" si="307"/>
        <v>-2.2297742434507634E-2</v>
      </c>
      <c r="AU127" s="27">
        <f t="shared" si="307"/>
        <v>1.6684955016477515E-2</v>
      </c>
      <c r="AV127" s="27">
        <f t="shared" si="307"/>
        <v>2.1214382701420925E-2</v>
      </c>
      <c r="AW127" s="27">
        <f t="shared" si="307"/>
        <v>9.6103613546667799E-3</v>
      </c>
      <c r="AX127" s="27">
        <f t="shared" si="308"/>
        <v>3.0824744056087705E-2</v>
      </c>
      <c r="BD127" t="str">
        <f t="shared" si="321"/>
        <v>33 Protective service occupations</v>
      </c>
      <c r="BE127" s="27">
        <f t="shared" si="309"/>
        <v>-6.2702447103626491E-2</v>
      </c>
      <c r="BF127" s="27">
        <f t="shared" si="309"/>
        <v>2.9006886425844702E-2</v>
      </c>
      <c r="BG127" s="27">
        <f t="shared" si="309"/>
        <v>7.2241258252313756E-2</v>
      </c>
      <c r="BH127" s="27">
        <f t="shared" si="309"/>
        <v>-2.3497990987848549E-2</v>
      </c>
      <c r="BI127" s="27">
        <f t="shared" si="310"/>
        <v>4.8743267264465207E-2</v>
      </c>
      <c r="BO127" t="str">
        <f t="shared" si="322"/>
        <v>33 Protective service occupations</v>
      </c>
      <c r="BP127" s="27">
        <f t="shared" si="311"/>
        <v>-8.1477959224346308E-2</v>
      </c>
      <c r="BQ127" s="27">
        <f t="shared" si="311"/>
        <v>6.5088672097332156E-2</v>
      </c>
      <c r="BR127" s="27">
        <f t="shared" si="311"/>
        <v>-9.7737779164511762E-3</v>
      </c>
      <c r="BS127" s="27">
        <f t="shared" si="311"/>
        <v>-0.20911295040482947</v>
      </c>
      <c r="BT127" s="27">
        <f t="shared" si="312"/>
        <v>-0.21888672832128064</v>
      </c>
      <c r="BZ127" t="str">
        <f t="shared" si="323"/>
        <v>33 Protective service occupations</v>
      </c>
      <c r="CA127" s="68">
        <f t="shared" si="313"/>
        <v>7.1305398781029372E-2</v>
      </c>
      <c r="CB127" s="68">
        <f t="shared" si="313"/>
        <v>7.6273024356734442E-3</v>
      </c>
      <c r="CC127" s="68">
        <f t="shared" si="313"/>
        <v>4.8313772889214013E-2</v>
      </c>
      <c r="CD127" s="68">
        <f t="shared" si="313"/>
        <v>1.260731842850743E-2</v>
      </c>
      <c r="CE127" s="68">
        <f t="shared" si="314"/>
        <v>6.0921091317721443E-2</v>
      </c>
      <c r="CK127" t="str">
        <f t="shared" si="324"/>
        <v>33 Protective service occupations</v>
      </c>
      <c r="CL127" s="68">
        <f t="shared" si="315"/>
        <v>-5.0562324813088338E-3</v>
      </c>
      <c r="CM127" s="68">
        <f t="shared" si="315"/>
        <v>1.3873037696424284E-2</v>
      </c>
      <c r="CN127" s="68">
        <f t="shared" si="315"/>
        <v>-1.4465794484877514E-2</v>
      </c>
      <c r="CO127" s="68">
        <f t="shared" si="315"/>
        <v>5.3914653577375946E-4</v>
      </c>
      <c r="CP127" s="68">
        <f t="shared" si="316"/>
        <v>-1.3926647949103754E-2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4.6440199963625764E-2</v>
      </c>
      <c r="C128" s="27">
        <f t="shared" si="299"/>
        <v>-5.2929962987448981E-3</v>
      </c>
      <c r="D128" s="27">
        <f t="shared" si="299"/>
        <v>2.5914250918780329E-2</v>
      </c>
      <c r="E128" s="27">
        <f t="shared" si="299"/>
        <v>6.9848744007323049E-2</v>
      </c>
      <c r="F128" s="27">
        <f t="shared" si="300"/>
        <v>9.5762994926103379E-2</v>
      </c>
      <c r="L128" t="str">
        <f t="shared" si="317"/>
        <v>34 Culture, media and sports occupations</v>
      </c>
      <c r="M128" s="27">
        <f t="shared" si="301"/>
        <v>0.44010951808131527</v>
      </c>
      <c r="N128" s="27">
        <f t="shared" si="301"/>
        <v>5.0507032400885388E-2</v>
      </c>
      <c r="O128" s="27">
        <f t="shared" si="301"/>
        <v>0.46460938261987006</v>
      </c>
      <c r="P128" s="27">
        <f t="shared" si="301"/>
        <v>1.118139350822636</v>
      </c>
      <c r="Q128" s="27">
        <f t="shared" si="302"/>
        <v>1.5827487334425061</v>
      </c>
      <c r="W128" t="str">
        <f t="shared" si="318"/>
        <v>34 Culture, media and sports occupations</v>
      </c>
      <c r="X128" s="27">
        <f t="shared" si="303"/>
        <v>6.9489100078476973E-2</v>
      </c>
      <c r="Y128" s="27">
        <f t="shared" si="303"/>
        <v>5.2067701223944773E-2</v>
      </c>
      <c r="Z128" s="27">
        <f t="shared" si="303"/>
        <v>0.19465015515338369</v>
      </c>
      <c r="AA128" s="27">
        <f t="shared" si="303"/>
        <v>0.26331150730057917</v>
      </c>
      <c r="AB128" s="27">
        <f t="shared" si="304"/>
        <v>0.45796166245396286</v>
      </c>
      <c r="AH128" t="str">
        <f t="shared" si="319"/>
        <v>34 Culture, media and sports occupations</v>
      </c>
      <c r="AI128" s="27">
        <f t="shared" si="305"/>
        <v>-2.0116624478298317E-2</v>
      </c>
      <c r="AJ128" s="27">
        <f t="shared" si="305"/>
        <v>7.2396072852853877E-2</v>
      </c>
      <c r="AK128" s="27">
        <f t="shared" si="305"/>
        <v>2.2393080109510022E-2</v>
      </c>
      <c r="AL128" s="27">
        <f t="shared" si="305"/>
        <v>9.293064674961371E-2</v>
      </c>
      <c r="AM128" s="27">
        <f t="shared" si="306"/>
        <v>0.11532372685912373</v>
      </c>
      <c r="AS128" t="str">
        <f t="shared" si="320"/>
        <v>34 Culture, media and sports occupations</v>
      </c>
      <c r="AT128" s="27">
        <f t="shared" si="307"/>
        <v>-1.2591855919008854E-2</v>
      </c>
      <c r="AU128" s="27">
        <f t="shared" si="307"/>
        <v>5.7516189484017044E-3</v>
      </c>
      <c r="AV128" s="27">
        <f t="shared" si="307"/>
        <v>1.9591882910784952E-3</v>
      </c>
      <c r="AW128" s="27">
        <f t="shared" si="307"/>
        <v>1.5196290097406195E-2</v>
      </c>
      <c r="AX128" s="27">
        <f t="shared" si="308"/>
        <v>1.7155478388484691E-2</v>
      </c>
      <c r="BD128" t="str">
        <f t="shared" si="321"/>
        <v>34 Culture, media and sports occupations</v>
      </c>
      <c r="BE128" s="27">
        <f t="shared" si="309"/>
        <v>4.935290487407773E-2</v>
      </c>
      <c r="BF128" s="27">
        <f t="shared" si="309"/>
        <v>-8.2567493886327892E-2</v>
      </c>
      <c r="BG128" s="27">
        <f t="shared" si="309"/>
        <v>-3.5974908051561894E-2</v>
      </c>
      <c r="BH128" s="27">
        <f t="shared" si="309"/>
        <v>0.11059679143623891</v>
      </c>
      <c r="BI128" s="27">
        <f t="shared" si="310"/>
        <v>7.4621883384677012E-2</v>
      </c>
      <c r="BO128" t="str">
        <f t="shared" si="322"/>
        <v>34 Culture, media and sports occupations</v>
      </c>
      <c r="BP128" s="27">
        <f t="shared" si="311"/>
        <v>-3.2289157373664334E-2</v>
      </c>
      <c r="BQ128" s="27">
        <f t="shared" si="311"/>
        <v>-8.2273085015742486E-2</v>
      </c>
      <c r="BR128" s="27">
        <f t="shared" si="311"/>
        <v>-0.13174626046921345</v>
      </c>
      <c r="BS128" s="27">
        <f t="shared" si="311"/>
        <v>-0.18299474692793655</v>
      </c>
      <c r="BT128" s="27">
        <f t="shared" si="312"/>
        <v>-0.31474100739715</v>
      </c>
      <c r="BZ128" t="str">
        <f t="shared" si="323"/>
        <v>34 Culture, media and sports occupations</v>
      </c>
      <c r="CA128" s="68">
        <f t="shared" si="313"/>
        <v>0.12038205883844572</v>
      </c>
      <c r="CB128" s="68">
        <f t="shared" si="313"/>
        <v>-5.37864500540991E-2</v>
      </c>
      <c r="CC128" s="68">
        <f t="shared" si="313"/>
        <v>-9.1502970715272969E-2</v>
      </c>
      <c r="CD128" s="68">
        <f t="shared" si="313"/>
        <v>-9.1243504116678364E-2</v>
      </c>
      <c r="CE128" s="68">
        <f t="shared" si="314"/>
        <v>-0.18274647483195133</v>
      </c>
      <c r="CK128" t="str">
        <f t="shared" si="324"/>
        <v>34 Culture, media and sports occupations</v>
      </c>
      <c r="CL128" s="68">
        <f t="shared" si="315"/>
        <v>2.6396285087469121E-2</v>
      </c>
      <c r="CM128" s="68">
        <f t="shared" si="315"/>
        <v>2.4864129488172015E-2</v>
      </c>
      <c r="CN128" s="68">
        <f t="shared" si="315"/>
        <v>-1.6222810226059009E-2</v>
      </c>
      <c r="CO128" s="68">
        <f t="shared" si="315"/>
        <v>-2.1055629544160029E-2</v>
      </c>
      <c r="CP128" s="68">
        <f t="shared" si="316"/>
        <v>-3.7278439770219038E-2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7.5898487336721832E-2</v>
      </c>
      <c r="C129" s="27">
        <f t="shared" si="299"/>
        <v>-1.5037147884542246E-2</v>
      </c>
      <c r="D129" s="27">
        <f t="shared" si="299"/>
        <v>9.7032551585294002E-2</v>
      </c>
      <c r="E129" s="27">
        <f t="shared" si="299"/>
        <v>0.22073345887776086</v>
      </c>
      <c r="F129" s="27">
        <f t="shared" si="300"/>
        <v>0.31776601046305486</v>
      </c>
      <c r="L129" t="str">
        <f t="shared" si="317"/>
        <v>35 Business and public service associate professionals</v>
      </c>
      <c r="M129" s="27">
        <f t="shared" si="301"/>
        <v>0.74385344527683195</v>
      </c>
      <c r="N129" s="27">
        <f t="shared" si="301"/>
        <v>0.19479593170321463</v>
      </c>
      <c r="O129" s="27">
        <f t="shared" si="301"/>
        <v>0.9314796933674927</v>
      </c>
      <c r="P129" s="27">
        <f t="shared" si="301"/>
        <v>2.021298463192319</v>
      </c>
      <c r="Q129" s="27">
        <f t="shared" si="302"/>
        <v>2.9527781565598117</v>
      </c>
      <c r="W129" t="str">
        <f t="shared" si="318"/>
        <v>35 Business and public service associate professionals</v>
      </c>
      <c r="X129" s="27">
        <f t="shared" si="303"/>
        <v>2.3310542687176472E-2</v>
      </c>
      <c r="Y129" s="27">
        <f t="shared" si="303"/>
        <v>0.37441874401330466</v>
      </c>
      <c r="Z129" s="27">
        <f t="shared" si="303"/>
        <v>0.16407846414452631</v>
      </c>
      <c r="AA129" s="27">
        <f t="shared" si="303"/>
        <v>0.13964334133153233</v>
      </c>
      <c r="AB129" s="27">
        <f t="shared" si="304"/>
        <v>0.30372180547605865</v>
      </c>
      <c r="AH129" t="str">
        <f t="shared" si="319"/>
        <v>35 Business and public service associate professionals</v>
      </c>
      <c r="AI129" s="27">
        <f t="shared" si="305"/>
        <v>-1.1209571507134974E-2</v>
      </c>
      <c r="AJ129" s="27">
        <f t="shared" si="305"/>
        <v>0.16921106069765735</v>
      </c>
      <c r="AK129" s="27">
        <f t="shared" si="305"/>
        <v>2.0100473382571815E-2</v>
      </c>
      <c r="AL129" s="27">
        <f t="shared" si="305"/>
        <v>0.11189153281824127</v>
      </c>
      <c r="AM129" s="27">
        <f t="shared" si="306"/>
        <v>0.13199200620081308</v>
      </c>
      <c r="AS129" t="str">
        <f t="shared" si="320"/>
        <v>35 Business and public service associate professionals</v>
      </c>
      <c r="AT129" s="27">
        <f t="shared" si="307"/>
        <v>-6.3026097360143751E-2</v>
      </c>
      <c r="AU129" s="27">
        <f t="shared" si="307"/>
        <v>9.8915903458236309E-2</v>
      </c>
      <c r="AV129" s="27">
        <f t="shared" si="307"/>
        <v>-9.2667363656198098E-3</v>
      </c>
      <c r="AW129" s="27">
        <f t="shared" si="307"/>
        <v>5.112543895017807E-2</v>
      </c>
      <c r="AX129" s="27">
        <f t="shared" si="308"/>
        <v>4.1858702584558261E-2</v>
      </c>
      <c r="BD129" t="str">
        <f t="shared" si="321"/>
        <v>35 Business and public service associate professionals</v>
      </c>
      <c r="BE129" s="27">
        <f t="shared" si="309"/>
        <v>0.23864064305174182</v>
      </c>
      <c r="BF129" s="27">
        <f t="shared" si="309"/>
        <v>0.12742473682105704</v>
      </c>
      <c r="BG129" s="27">
        <f t="shared" si="309"/>
        <v>-0.50693067958820581</v>
      </c>
      <c r="BH129" s="27">
        <f t="shared" si="309"/>
        <v>-0.25508882981208458</v>
      </c>
      <c r="BI129" s="27">
        <f t="shared" si="310"/>
        <v>-0.7620195094002904</v>
      </c>
      <c r="BO129" t="str">
        <f t="shared" si="322"/>
        <v>35 Business and public service associate professionals</v>
      </c>
      <c r="BP129" s="27">
        <f t="shared" si="311"/>
        <v>-0.22101261996584842</v>
      </c>
      <c r="BQ129" s="27">
        <f t="shared" si="311"/>
        <v>0.2052189954545951</v>
      </c>
      <c r="BR129" s="27">
        <f t="shared" si="311"/>
        <v>-0.7793721267512459</v>
      </c>
      <c r="BS129" s="27">
        <f t="shared" si="311"/>
        <v>-0.77301210288176492</v>
      </c>
      <c r="BT129" s="27">
        <f t="shared" si="312"/>
        <v>-1.5523842296330108</v>
      </c>
      <c r="BZ129" t="str">
        <f t="shared" si="323"/>
        <v>35 Business and public service associate professionals</v>
      </c>
      <c r="CA129" s="68">
        <f t="shared" si="313"/>
        <v>0.43990747126705831</v>
      </c>
      <c r="CB129" s="68">
        <f t="shared" si="313"/>
        <v>-8.4341060319391481E-2</v>
      </c>
      <c r="CC129" s="68">
        <f t="shared" si="313"/>
        <v>-0.46586167137731826</v>
      </c>
      <c r="CD129" s="68">
        <f t="shared" si="313"/>
        <v>-0.50927158134345452</v>
      </c>
      <c r="CE129" s="68">
        <f t="shared" si="314"/>
        <v>-0.97513325272077278</v>
      </c>
      <c r="CK129" t="str">
        <f t="shared" si="324"/>
        <v>35 Business and public service associate professionals</v>
      </c>
      <c r="CL129" s="68">
        <f t="shared" si="315"/>
        <v>1.5144611054122847E-2</v>
      </c>
      <c r="CM129" s="68">
        <f t="shared" si="315"/>
        <v>7.9367058354277709E-2</v>
      </c>
      <c r="CN129" s="68">
        <f t="shared" si="315"/>
        <v>-0.11218436956468741</v>
      </c>
      <c r="CO129" s="68">
        <f t="shared" si="315"/>
        <v>-6.6457009971105124E-2</v>
      </c>
      <c r="CP129" s="68">
        <f t="shared" si="316"/>
        <v>-0.17864137953579254</v>
      </c>
    </row>
    <row r="130" spans="1:94" x14ac:dyDescent="0.2">
      <c r="A130" t="str">
        <f t="shared" si="298"/>
        <v>41 Administrative occupations</v>
      </c>
      <c r="B130" s="27">
        <f t="shared" si="299"/>
        <v>3.5978559391326298E-2</v>
      </c>
      <c r="C130" s="27">
        <f t="shared" si="299"/>
        <v>-2.645440158610235E-3</v>
      </c>
      <c r="D130" s="27">
        <f t="shared" si="299"/>
        <v>5.6825921220154368E-2</v>
      </c>
      <c r="E130" s="27">
        <f t="shared" si="299"/>
        <v>0.15322944629749732</v>
      </c>
      <c r="F130" s="27">
        <f t="shared" si="300"/>
        <v>0.21005536751765169</v>
      </c>
      <c r="L130" t="str">
        <f t="shared" si="317"/>
        <v>41 Administrative occupations</v>
      </c>
      <c r="M130" s="27">
        <f t="shared" si="301"/>
        <v>0.41745360210105198</v>
      </c>
      <c r="N130" s="27">
        <f t="shared" si="301"/>
        <v>0.20821188598945373</v>
      </c>
      <c r="O130" s="27">
        <f t="shared" si="301"/>
        <v>0.66829117566952423</v>
      </c>
      <c r="P130" s="27">
        <f t="shared" si="301"/>
        <v>1.7779787648886169</v>
      </c>
      <c r="Q130" s="27">
        <f t="shared" si="302"/>
        <v>2.4462699405581412</v>
      </c>
      <c r="W130" t="str">
        <f t="shared" si="318"/>
        <v>41 Administrative occupations</v>
      </c>
      <c r="X130" s="27">
        <f t="shared" si="303"/>
        <v>-0.36021961212807163</v>
      </c>
      <c r="Y130" s="27">
        <f t="shared" si="303"/>
        <v>0.86125966514214181</v>
      </c>
      <c r="Z130" s="27">
        <f t="shared" si="303"/>
        <v>0.50845877133949546</v>
      </c>
      <c r="AA130" s="27">
        <f t="shared" si="303"/>
        <v>0.85432594147690377</v>
      </c>
      <c r="AB130" s="27">
        <f t="shared" si="304"/>
        <v>1.3627847128163992</v>
      </c>
      <c r="AH130" t="str">
        <f t="shared" si="319"/>
        <v>41 Administrative occupations</v>
      </c>
      <c r="AI130" s="27">
        <f t="shared" si="305"/>
        <v>-8.6967351599674725E-2</v>
      </c>
      <c r="AJ130" s="27">
        <f t="shared" si="305"/>
        <v>0.25285819943994259</v>
      </c>
      <c r="AK130" s="27">
        <f t="shared" si="305"/>
        <v>9.2662044217131978E-2</v>
      </c>
      <c r="AL130" s="27">
        <f t="shared" si="305"/>
        <v>0.26223583422953078</v>
      </c>
      <c r="AM130" s="27">
        <f t="shared" si="306"/>
        <v>0.35489787844666276</v>
      </c>
      <c r="AS130" t="str">
        <f t="shared" si="320"/>
        <v>41 Administrative occupations</v>
      </c>
      <c r="AT130" s="27">
        <f t="shared" si="307"/>
        <v>-0.10193614676048313</v>
      </c>
      <c r="AU130" s="27">
        <f t="shared" si="307"/>
        <v>0.28602695027916925</v>
      </c>
      <c r="AV130" s="27">
        <f t="shared" si="307"/>
        <v>7.8073301514451021E-2</v>
      </c>
      <c r="AW130" s="27">
        <f t="shared" si="307"/>
        <v>0.25241809553269112</v>
      </c>
      <c r="AX130" s="27">
        <f t="shared" si="308"/>
        <v>0.33049139704714214</v>
      </c>
      <c r="BD130" t="str">
        <f t="shared" si="321"/>
        <v>41 Administrative occupations</v>
      </c>
      <c r="BE130" s="27">
        <f t="shared" si="309"/>
        <v>2.3676724533130411E-3</v>
      </c>
      <c r="BF130" s="27">
        <f t="shared" si="309"/>
        <v>0.28459208828492155</v>
      </c>
      <c r="BG130" s="27">
        <f t="shared" si="309"/>
        <v>-0.70961195056557269</v>
      </c>
      <c r="BH130" s="27">
        <f t="shared" si="309"/>
        <v>-0.92722048552876934</v>
      </c>
      <c r="BI130" s="27">
        <f t="shared" si="310"/>
        <v>-1.636832436094342</v>
      </c>
      <c r="BO130" t="str">
        <f t="shared" si="322"/>
        <v>41 Administrative occupations</v>
      </c>
      <c r="BP130" s="27">
        <f t="shared" si="311"/>
        <v>-0.88024457316853066</v>
      </c>
      <c r="BQ130" s="27">
        <f t="shared" si="311"/>
        <v>-0.14257826196306755</v>
      </c>
      <c r="BR130" s="27">
        <f t="shared" si="311"/>
        <v>-1.7532045632001525</v>
      </c>
      <c r="BS130" s="27">
        <f t="shared" si="311"/>
        <v>-2.3823771432644589</v>
      </c>
      <c r="BT130" s="27">
        <f t="shared" si="312"/>
        <v>-4.1355817064646114</v>
      </c>
      <c r="BZ130" t="str">
        <f t="shared" si="323"/>
        <v>41 Administrative occupations</v>
      </c>
      <c r="CA130" s="68">
        <f t="shared" si="313"/>
        <v>0.14505235921202964</v>
      </c>
      <c r="CB130" s="68">
        <f t="shared" si="313"/>
        <v>0.12695898284574714</v>
      </c>
      <c r="CC130" s="68">
        <f t="shared" si="313"/>
        <v>-1.400048161580342</v>
      </c>
      <c r="CD130" s="68">
        <f t="shared" si="313"/>
        <v>-1.7620838975259425</v>
      </c>
      <c r="CE130" s="68">
        <f t="shared" si="314"/>
        <v>-3.1621320591062845</v>
      </c>
      <c r="CK130" t="str">
        <f t="shared" si="324"/>
        <v>41 Administrative occupations</v>
      </c>
      <c r="CL130" s="68">
        <f t="shared" si="315"/>
        <v>-0.11947724815357696</v>
      </c>
      <c r="CM130" s="68">
        <f t="shared" si="315"/>
        <v>7.087171885352106E-2</v>
      </c>
      <c r="CN130" s="68">
        <f t="shared" si="315"/>
        <v>-0.23239171105623996</v>
      </c>
      <c r="CO130" s="68">
        <f t="shared" si="315"/>
        <v>-0.22647214856741893</v>
      </c>
      <c r="CP130" s="68">
        <f t="shared" si="316"/>
        <v>-0.45886385962365889</v>
      </c>
    </row>
    <row r="131" spans="1:94" x14ac:dyDescent="0.2">
      <c r="A131" t="str">
        <f t="shared" si="298"/>
        <v>42 Secretarial and related occupations</v>
      </c>
      <c r="B131" s="27">
        <f t="shared" si="299"/>
        <v>3.3873868732855299E-3</v>
      </c>
      <c r="C131" s="27">
        <f t="shared" si="299"/>
        <v>-1.1478753299040516E-3</v>
      </c>
      <c r="D131" s="27">
        <f t="shared" si="299"/>
        <v>1.1680459160156965E-2</v>
      </c>
      <c r="E131" s="27">
        <f t="shared" si="299"/>
        <v>3.352754798377465E-2</v>
      </c>
      <c r="F131" s="27">
        <f t="shared" si="300"/>
        <v>4.5208007143931611E-2</v>
      </c>
      <c r="L131" t="str">
        <f t="shared" si="317"/>
        <v>42 Secretarial and related occupations</v>
      </c>
      <c r="M131" s="27">
        <f t="shared" si="301"/>
        <v>2.5677652379170912E-2</v>
      </c>
      <c r="N131" s="27">
        <f t="shared" si="301"/>
        <v>2.5963362506453258E-2</v>
      </c>
      <c r="O131" s="27">
        <f t="shared" si="301"/>
        <v>0.24396398302290589</v>
      </c>
      <c r="P131" s="27">
        <f t="shared" si="301"/>
        <v>0.25540423606653062</v>
      </c>
      <c r="Q131" s="27">
        <f t="shared" si="302"/>
        <v>0.49936821908943652</v>
      </c>
      <c r="W131" t="str">
        <f t="shared" si="318"/>
        <v>42 Secretarial and related occupations</v>
      </c>
      <c r="X131" s="27">
        <f t="shared" si="303"/>
        <v>-0.10190889518794999</v>
      </c>
      <c r="Y131" s="27">
        <f t="shared" si="303"/>
        <v>8.4471097774114656E-2</v>
      </c>
      <c r="Z131" s="27">
        <f t="shared" si="303"/>
        <v>0.59498424731328892</v>
      </c>
      <c r="AA131" s="27">
        <f t="shared" si="303"/>
        <v>1.3048651101960047</v>
      </c>
      <c r="AB131" s="27">
        <f t="shared" si="304"/>
        <v>1.8998493575092936</v>
      </c>
      <c r="AH131" t="str">
        <f t="shared" si="319"/>
        <v>42 Secretarial and related occupations</v>
      </c>
      <c r="AI131" s="27">
        <f t="shared" si="305"/>
        <v>-6.5282741242146614E-2</v>
      </c>
      <c r="AJ131" s="27">
        <f t="shared" si="305"/>
        <v>7.4976625688293719E-2</v>
      </c>
      <c r="AK131" s="27">
        <f t="shared" si="305"/>
        <v>0.20198255126248776</v>
      </c>
      <c r="AL131" s="27">
        <f t="shared" si="305"/>
        <v>0.12589581628346902</v>
      </c>
      <c r="AM131" s="27">
        <f t="shared" si="306"/>
        <v>0.32787836754595678</v>
      </c>
      <c r="AS131" t="str">
        <f t="shared" si="320"/>
        <v>42 Secretarial and related occupations</v>
      </c>
      <c r="AT131" s="27">
        <f t="shared" si="307"/>
        <v>-6.28616457570908E-2</v>
      </c>
      <c r="AU131" s="27">
        <f t="shared" si="307"/>
        <v>7.163341854380445E-2</v>
      </c>
      <c r="AV131" s="27">
        <f t="shared" si="307"/>
        <v>0.11330030525835838</v>
      </c>
      <c r="AW131" s="27">
        <f t="shared" si="307"/>
        <v>0.26718583939892826</v>
      </c>
      <c r="AX131" s="27">
        <f t="shared" si="308"/>
        <v>0.38048614465728664</v>
      </c>
      <c r="BD131" t="str">
        <f t="shared" si="321"/>
        <v>42 Secretarial and related occupations</v>
      </c>
      <c r="BE131" s="27">
        <f t="shared" si="309"/>
        <v>-5.1702412499122108E-2</v>
      </c>
      <c r="BF131" s="27">
        <f t="shared" si="309"/>
        <v>-8.9320896796770688E-2</v>
      </c>
      <c r="BG131" s="27">
        <f t="shared" si="309"/>
        <v>0.18188019609859363</v>
      </c>
      <c r="BH131" s="27">
        <f t="shared" si="309"/>
        <v>-0.98602934850348189</v>
      </c>
      <c r="BI131" s="27">
        <f t="shared" si="310"/>
        <v>-0.80414915240488827</v>
      </c>
      <c r="BO131" t="str">
        <f t="shared" si="322"/>
        <v>42 Secretarial and related occupations</v>
      </c>
      <c r="BP131" s="27">
        <f t="shared" si="311"/>
        <v>-0.32007533568566315</v>
      </c>
      <c r="BQ131" s="27">
        <f t="shared" si="311"/>
        <v>-0.25485142650426162</v>
      </c>
      <c r="BR131" s="27">
        <f t="shared" si="311"/>
        <v>-0.34733049244158809</v>
      </c>
      <c r="BS131" s="27">
        <f t="shared" si="311"/>
        <v>-0.92984911277862947</v>
      </c>
      <c r="BT131" s="27">
        <f t="shared" si="312"/>
        <v>-1.2771796052202176</v>
      </c>
      <c r="BZ131" t="str">
        <f t="shared" si="323"/>
        <v>42 Secretarial and related occupations</v>
      </c>
      <c r="CA131" s="68">
        <f t="shared" si="313"/>
        <v>0.12516111585560963</v>
      </c>
      <c r="CB131" s="68">
        <f t="shared" si="313"/>
        <v>-3.9954619046673967E-2</v>
      </c>
      <c r="CC131" s="68">
        <f t="shared" si="313"/>
        <v>-0.63750729559508246</v>
      </c>
      <c r="CD131" s="68">
        <f t="shared" si="313"/>
        <v>-0.58591289728699003</v>
      </c>
      <c r="CE131" s="68">
        <f t="shared" si="314"/>
        <v>-1.2234201928820725</v>
      </c>
      <c r="CK131" t="str">
        <f t="shared" si="324"/>
        <v>42 Secretarial and related occupations</v>
      </c>
      <c r="CL131" s="68">
        <f t="shared" si="315"/>
        <v>-1.6572115691256717E-2</v>
      </c>
      <c r="CM131" s="68">
        <f t="shared" si="315"/>
        <v>1.4247388659412108E-2</v>
      </c>
      <c r="CN131" s="68">
        <f t="shared" si="315"/>
        <v>2.2463058278929637E-2</v>
      </c>
      <c r="CO131" s="68">
        <f t="shared" si="315"/>
        <v>-0.20008706200076642</v>
      </c>
      <c r="CP131" s="68">
        <f t="shared" si="316"/>
        <v>-0.17762400372183679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8.8591130337559634E-3</v>
      </c>
      <c r="C132" s="27">
        <f t="shared" si="299"/>
        <v>-2.6736322820429537E-3</v>
      </c>
      <c r="D132" s="27">
        <f t="shared" si="299"/>
        <v>5.5745667695812212E-3</v>
      </c>
      <c r="E132" s="27">
        <f t="shared" si="299"/>
        <v>1.6481421304802336E-2</v>
      </c>
      <c r="F132" s="27">
        <f t="shared" si="300"/>
        <v>2.2055988074383557E-2</v>
      </c>
      <c r="L132" t="str">
        <f t="shared" si="317"/>
        <v>51 Skilled agricultural and related trades</v>
      </c>
      <c r="M132" s="27">
        <f t="shared" si="301"/>
        <v>7.5961559463596923E-3</v>
      </c>
      <c r="N132" s="27">
        <f t="shared" si="301"/>
        <v>5.842216955093002E-3</v>
      </c>
      <c r="O132" s="27">
        <f t="shared" si="301"/>
        <v>2.8892744927730266E-2</v>
      </c>
      <c r="P132" s="27">
        <f t="shared" si="301"/>
        <v>7.3569661102470069E-2</v>
      </c>
      <c r="Q132" s="27">
        <f t="shared" si="302"/>
        <v>0.10246240603020033</v>
      </c>
      <c r="W132" t="str">
        <f t="shared" si="318"/>
        <v>51 Skilled agricultural and related trades</v>
      </c>
      <c r="X132" s="27">
        <f t="shared" si="303"/>
        <v>-2.6258237349816915E-2</v>
      </c>
      <c r="Y132" s="27">
        <f t="shared" si="303"/>
        <v>0.11746274625797892</v>
      </c>
      <c r="Z132" s="27">
        <f t="shared" si="303"/>
        <v>0.15588611586282897</v>
      </c>
      <c r="AA132" s="27">
        <f t="shared" si="303"/>
        <v>0.32754111157731258</v>
      </c>
      <c r="AB132" s="27">
        <f t="shared" si="304"/>
        <v>0.48342722744014155</v>
      </c>
      <c r="AH132" t="str">
        <f t="shared" si="319"/>
        <v>51 Skilled agricultural and related trades</v>
      </c>
      <c r="AI132" s="27">
        <f t="shared" si="305"/>
        <v>1.6224409636275527E-2</v>
      </c>
      <c r="AJ132" s="27">
        <f t="shared" si="305"/>
        <v>9.6724556661856864E-3</v>
      </c>
      <c r="AK132" s="27">
        <f t="shared" si="305"/>
        <v>8.1850941232264607E-2</v>
      </c>
      <c r="AL132" s="27">
        <f t="shared" si="305"/>
        <v>0.14068265052396567</v>
      </c>
      <c r="AM132" s="27">
        <f t="shared" si="306"/>
        <v>0.22253359175623028</v>
      </c>
      <c r="AS132" t="str">
        <f t="shared" si="320"/>
        <v>51 Skilled agricultural and related trades</v>
      </c>
      <c r="AT132" s="27">
        <f t="shared" si="307"/>
        <v>2.5239346543003971E-3</v>
      </c>
      <c r="AU132" s="27">
        <f t="shared" si="307"/>
        <v>1.9731349174656576E-2</v>
      </c>
      <c r="AV132" s="27">
        <f t="shared" si="307"/>
        <v>8.485343125669198E-2</v>
      </c>
      <c r="AW132" s="27">
        <f t="shared" si="307"/>
        <v>0.16711002917777051</v>
      </c>
      <c r="AX132" s="27">
        <f t="shared" si="308"/>
        <v>0.25196346043446249</v>
      </c>
      <c r="BD132" t="str">
        <f t="shared" si="321"/>
        <v>51 Skilled agricultural and related trades</v>
      </c>
      <c r="BE132" s="27">
        <f t="shared" si="309"/>
        <v>-3.562147563277418E-2</v>
      </c>
      <c r="BF132" s="27">
        <f t="shared" si="309"/>
        <v>7.9564337695368081E-3</v>
      </c>
      <c r="BG132" s="27">
        <f t="shared" si="309"/>
        <v>-4.3325696402004565E-3</v>
      </c>
      <c r="BH132" s="27">
        <f t="shared" si="309"/>
        <v>6.1224443698833286E-2</v>
      </c>
      <c r="BI132" s="27">
        <f t="shared" si="310"/>
        <v>5.689187405863283E-2</v>
      </c>
      <c r="BO132" t="str">
        <f t="shared" si="322"/>
        <v>51 Skilled agricultural and related trades</v>
      </c>
      <c r="BP132" s="27">
        <f t="shared" si="311"/>
        <v>-0.14952185493806458</v>
      </c>
      <c r="BQ132" s="27">
        <f t="shared" si="311"/>
        <v>4.6215073087646052E-2</v>
      </c>
      <c r="BR132" s="27">
        <f t="shared" si="311"/>
        <v>-9.189209452976721E-2</v>
      </c>
      <c r="BS132" s="27">
        <f t="shared" si="311"/>
        <v>-4.3340078501487467E-2</v>
      </c>
      <c r="BT132" s="27">
        <f t="shared" si="312"/>
        <v>-0.13523217303125468</v>
      </c>
      <c r="BZ132" t="str">
        <f t="shared" si="323"/>
        <v>51 Skilled agricultural and related trades</v>
      </c>
      <c r="CA132" s="68">
        <f t="shared" si="313"/>
        <v>0.10553432473093904</v>
      </c>
      <c r="CB132" s="68">
        <f t="shared" si="313"/>
        <v>-6.782754464213947E-2</v>
      </c>
      <c r="CC132" s="68">
        <f t="shared" si="313"/>
        <v>-6.3194770138808809E-2</v>
      </c>
      <c r="CD132" s="68">
        <f t="shared" si="313"/>
        <v>5.766020480913292E-2</v>
      </c>
      <c r="CE132" s="68">
        <f t="shared" si="314"/>
        <v>-5.534565329675889E-3</v>
      </c>
      <c r="CK132" t="str">
        <f t="shared" si="324"/>
        <v>51 Skilled agricultural and related trades</v>
      </c>
      <c r="CL132" s="68">
        <f t="shared" si="315"/>
        <v>2.5341648687088825E-2</v>
      </c>
      <c r="CM132" s="68">
        <f t="shared" si="315"/>
        <v>0.2824400971596292</v>
      </c>
      <c r="CN132" s="68">
        <f t="shared" si="315"/>
        <v>-0.16862548376160669</v>
      </c>
      <c r="CO132" s="68">
        <f t="shared" si="315"/>
        <v>-0.34905435185213601</v>
      </c>
      <c r="CP132" s="68">
        <f t="shared" si="316"/>
        <v>-0.51767983561374264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2.9727203389566404E-3</v>
      </c>
      <c r="C133" s="27">
        <f t="shared" si="299"/>
        <v>-5.0855991894053348E-4</v>
      </c>
      <c r="D133" s="27">
        <f t="shared" si="299"/>
        <v>5.9419703372824029E-3</v>
      </c>
      <c r="E133" s="27">
        <f t="shared" si="299"/>
        <v>1.0933879853655567E-2</v>
      </c>
      <c r="F133" s="27">
        <f t="shared" si="300"/>
        <v>1.6875850190937972E-2</v>
      </c>
      <c r="L133" t="str">
        <f t="shared" si="317"/>
        <v>52 Skilled metal, electrical and electronic trades</v>
      </c>
      <c r="M133" s="27">
        <f t="shared" si="301"/>
        <v>6.8405239298959808E-2</v>
      </c>
      <c r="N133" s="27">
        <f t="shared" si="301"/>
        <v>-6.9920704102801268E-2</v>
      </c>
      <c r="O133" s="27">
        <f t="shared" si="301"/>
        <v>0.22652760782261172</v>
      </c>
      <c r="P133" s="27">
        <f t="shared" si="301"/>
        <v>0.4695921862452247</v>
      </c>
      <c r="Q133" s="27">
        <f t="shared" si="302"/>
        <v>0.69611979406783642</v>
      </c>
      <c r="W133" t="str">
        <f t="shared" si="318"/>
        <v>52 Skilled metal, electrical and electronic trades</v>
      </c>
      <c r="X133" s="27">
        <f t="shared" si="303"/>
        <v>2.3239999562317371E-2</v>
      </c>
      <c r="Y133" s="27">
        <f t="shared" si="303"/>
        <v>-0.13092375446073534</v>
      </c>
      <c r="Z133" s="27">
        <f t="shared" si="303"/>
        <v>0.25756918451790889</v>
      </c>
      <c r="AA133" s="27">
        <f t="shared" si="303"/>
        <v>0.3013066443754493</v>
      </c>
      <c r="AB133" s="27">
        <f t="shared" si="304"/>
        <v>0.55887582889335818</v>
      </c>
      <c r="AH133" t="str">
        <f t="shared" si="319"/>
        <v>52 Skilled metal, electrical and electronic trades</v>
      </c>
      <c r="AI133" s="27">
        <f t="shared" si="305"/>
        <v>-1.323302414345956E-2</v>
      </c>
      <c r="AJ133" s="27">
        <f t="shared" si="305"/>
        <v>-2.9750809163457348E-2</v>
      </c>
      <c r="AK133" s="27">
        <f t="shared" si="305"/>
        <v>5.0117468962536715E-2</v>
      </c>
      <c r="AL133" s="27">
        <f t="shared" si="305"/>
        <v>6.3926868823130589E-2</v>
      </c>
      <c r="AM133" s="27">
        <f t="shared" si="306"/>
        <v>0.1140443377856673</v>
      </c>
      <c r="AS133" t="str">
        <f t="shared" si="320"/>
        <v>52 Skilled metal, electrical and electronic trades</v>
      </c>
      <c r="AT133" s="27">
        <f t="shared" si="307"/>
        <v>-2.4040433115317672E-2</v>
      </c>
      <c r="AU133" s="27">
        <f t="shared" si="307"/>
        <v>-0.13258073226340317</v>
      </c>
      <c r="AV133" s="27">
        <f t="shared" si="307"/>
        <v>0.16666845626428128</v>
      </c>
      <c r="AW133" s="27">
        <f t="shared" si="307"/>
        <v>0.21482239304028972</v>
      </c>
      <c r="AX133" s="27">
        <f t="shared" si="308"/>
        <v>0.381490849304571</v>
      </c>
      <c r="BD133" t="str">
        <f t="shared" si="321"/>
        <v>52 Skilled metal, electrical and electronic trades</v>
      </c>
      <c r="BE133" s="27">
        <f t="shared" si="309"/>
        <v>-6.367619807344127E-3</v>
      </c>
      <c r="BF133" s="27">
        <f t="shared" si="309"/>
        <v>-0.82116457747725669</v>
      </c>
      <c r="BG133" s="27">
        <f t="shared" si="309"/>
        <v>-6.9808758160823103E-3</v>
      </c>
      <c r="BH133" s="27">
        <f t="shared" si="309"/>
        <v>-5.7879650484498057E-2</v>
      </c>
      <c r="BI133" s="27">
        <f t="shared" si="310"/>
        <v>-6.4860526300580368E-2</v>
      </c>
      <c r="BO133" t="str">
        <f t="shared" si="322"/>
        <v>52 Skilled metal, electrical and electronic trades</v>
      </c>
      <c r="BP133" s="27">
        <f t="shared" si="311"/>
        <v>-0.4745256491277976</v>
      </c>
      <c r="BQ133" s="27">
        <f t="shared" si="311"/>
        <v>-0.10697968808170399</v>
      </c>
      <c r="BR133" s="27">
        <f t="shared" si="311"/>
        <v>-0.5200922627424478</v>
      </c>
      <c r="BS133" s="27">
        <f t="shared" si="311"/>
        <v>-0.7518372719221742</v>
      </c>
      <c r="BT133" s="27">
        <f t="shared" si="312"/>
        <v>-1.271929534664622</v>
      </c>
      <c r="BZ133" t="str">
        <f t="shared" si="323"/>
        <v>52 Skilled metal, electrical and electronic trades</v>
      </c>
      <c r="CA133" s="68">
        <f t="shared" si="313"/>
        <v>0.26303565386402261</v>
      </c>
      <c r="CB133" s="68">
        <f t="shared" si="313"/>
        <v>-0.45515642557680192</v>
      </c>
      <c r="CC133" s="68">
        <f t="shared" si="313"/>
        <v>-0.14841633318632974</v>
      </c>
      <c r="CD133" s="68">
        <f t="shared" si="313"/>
        <v>-0.66637933548738748</v>
      </c>
      <c r="CE133" s="68">
        <f t="shared" si="314"/>
        <v>-0.81479566867371722</v>
      </c>
      <c r="CK133" t="str">
        <f t="shared" si="324"/>
        <v>52 Skilled metal, electrical and electronic trades</v>
      </c>
      <c r="CL133" s="68">
        <f t="shared" si="315"/>
        <v>4.2088621312067753E-2</v>
      </c>
      <c r="CM133" s="68">
        <f t="shared" si="315"/>
        <v>0.10573640996306888</v>
      </c>
      <c r="CN133" s="68">
        <f t="shared" si="315"/>
        <v>-0.17725508061168233</v>
      </c>
      <c r="CO133" s="68">
        <f t="shared" si="315"/>
        <v>-0.21115104286157507</v>
      </c>
      <c r="CP133" s="68">
        <f t="shared" si="316"/>
        <v>-0.38840612347325743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-1.6644424020765183E-3</v>
      </c>
      <c r="C134" s="27">
        <f t="shared" si="299"/>
        <v>-2.2487048798692623E-3</v>
      </c>
      <c r="D134" s="27">
        <f t="shared" si="299"/>
        <v>4.8754251435254503E-3</v>
      </c>
      <c r="E134" s="27">
        <f t="shared" si="299"/>
        <v>2.5690600749678962E-3</v>
      </c>
      <c r="F134" s="27">
        <f t="shared" si="300"/>
        <v>7.4444852184933465E-3</v>
      </c>
      <c r="L134" t="str">
        <f t="shared" si="317"/>
        <v>53 Skilled construction and building trades</v>
      </c>
      <c r="M134" s="27">
        <f t="shared" si="301"/>
        <v>2.5905745060763222E-2</v>
      </c>
      <c r="N134" s="27">
        <f t="shared" si="301"/>
        <v>-4.0202122607346874E-2</v>
      </c>
      <c r="O134" s="27">
        <f t="shared" si="301"/>
        <v>7.2053799378432176E-2</v>
      </c>
      <c r="P134" s="27">
        <f t="shared" si="301"/>
        <v>7.8251390649175218E-2</v>
      </c>
      <c r="Q134" s="27">
        <f t="shared" si="302"/>
        <v>0.15030519002760739</v>
      </c>
      <c r="W134" t="str">
        <f t="shared" si="318"/>
        <v>53 Skilled construction and building trades</v>
      </c>
      <c r="X134" s="27">
        <f t="shared" si="303"/>
        <v>-3.7498948964270362E-2</v>
      </c>
      <c r="Y134" s="27">
        <f t="shared" si="303"/>
        <v>-8.6159864203412984E-2</v>
      </c>
      <c r="Z134" s="27">
        <f t="shared" si="303"/>
        <v>0.15348298291666029</v>
      </c>
      <c r="AA134" s="27">
        <f t="shared" si="303"/>
        <v>9.5836139341589521E-2</v>
      </c>
      <c r="AB134" s="27">
        <f t="shared" si="304"/>
        <v>0.24931912225824981</v>
      </c>
      <c r="AH134" t="str">
        <f t="shared" si="319"/>
        <v>53 Skilled construction and building trades</v>
      </c>
      <c r="AI134" s="27">
        <f t="shared" si="305"/>
        <v>4.2680929246560806E-2</v>
      </c>
      <c r="AJ134" s="27">
        <f t="shared" si="305"/>
        <v>-7.0546331624415315E-2</v>
      </c>
      <c r="AK134" s="27">
        <f t="shared" si="305"/>
        <v>0.10100721357086195</v>
      </c>
      <c r="AL134" s="27">
        <f t="shared" si="305"/>
        <v>7.3027156181761921E-2</v>
      </c>
      <c r="AM134" s="27">
        <f t="shared" si="306"/>
        <v>0.17403436975262387</v>
      </c>
      <c r="AS134" t="str">
        <f t="shared" si="320"/>
        <v>53 Skilled construction and building trades</v>
      </c>
      <c r="AT134" s="27">
        <f t="shared" si="307"/>
        <v>1.6146145541157786E-2</v>
      </c>
      <c r="AU134" s="27">
        <f t="shared" si="307"/>
        <v>-8.0215739191809909E-2</v>
      </c>
      <c r="AV134" s="27">
        <f t="shared" si="307"/>
        <v>0.15881758324065864</v>
      </c>
      <c r="AW134" s="27">
        <f t="shared" si="307"/>
        <v>8.8482779499924669E-2</v>
      </c>
      <c r="AX134" s="27">
        <f t="shared" si="308"/>
        <v>0.24730036274058331</v>
      </c>
      <c r="BD134" t="str">
        <f t="shared" si="321"/>
        <v>53 Skilled construction and building trades</v>
      </c>
      <c r="BE134" s="27">
        <f t="shared" si="309"/>
        <v>0.20325080465480472</v>
      </c>
      <c r="BF134" s="27">
        <f t="shared" si="309"/>
        <v>-1.2094198379800538</v>
      </c>
      <c r="BG134" s="27">
        <f t="shared" si="309"/>
        <v>0.32687029356402064</v>
      </c>
      <c r="BH134" s="27">
        <f t="shared" si="309"/>
        <v>-0.19042141058123274</v>
      </c>
      <c r="BI134" s="27">
        <f t="shared" si="310"/>
        <v>0.1364488829827879</v>
      </c>
      <c r="BO134" t="str">
        <f t="shared" si="322"/>
        <v>53 Skilled construction and building trades</v>
      </c>
      <c r="BP134" s="27">
        <f t="shared" si="311"/>
        <v>0.1383613840236686</v>
      </c>
      <c r="BQ134" s="27">
        <f t="shared" si="311"/>
        <v>-0.53498919793726873</v>
      </c>
      <c r="BR134" s="27">
        <f t="shared" si="311"/>
        <v>0.16447774394246251</v>
      </c>
      <c r="BS134" s="27">
        <f t="shared" si="311"/>
        <v>-0.23221428403608169</v>
      </c>
      <c r="BT134" s="27">
        <f t="shared" si="312"/>
        <v>-6.773654009361918E-2</v>
      </c>
      <c r="BZ134" t="str">
        <f t="shared" si="323"/>
        <v>53 Skilled construction and building trades</v>
      </c>
      <c r="CA134" s="68">
        <f t="shared" si="313"/>
        <v>0.60147513280280651</v>
      </c>
      <c r="CB134" s="68">
        <f t="shared" si="313"/>
        <v>-0.74611875606385292</v>
      </c>
      <c r="CC134" s="68">
        <f t="shared" si="313"/>
        <v>0.10812280100112126</v>
      </c>
      <c r="CD134" s="68">
        <f t="shared" si="313"/>
        <v>1.7890866327305188E-2</v>
      </c>
      <c r="CE134" s="68">
        <f t="shared" si="314"/>
        <v>0.12601366732842645</v>
      </c>
      <c r="CK134" t="str">
        <f t="shared" si="324"/>
        <v>53 Skilled construction and building trades</v>
      </c>
      <c r="CL134" s="68">
        <f t="shared" si="315"/>
        <v>0.10182000291645488</v>
      </c>
      <c r="CM134" s="68">
        <f t="shared" si="315"/>
        <v>0.10158750311030518</v>
      </c>
      <c r="CN134" s="68">
        <f t="shared" si="315"/>
        <v>-0.31330747439819739</v>
      </c>
      <c r="CO134" s="68">
        <f t="shared" si="315"/>
        <v>-0.33310253806317813</v>
      </c>
      <c r="CP134" s="68">
        <f t="shared" si="316"/>
        <v>-0.64641001246137553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5.8793981198199327E-3</v>
      </c>
      <c r="C135" s="27">
        <f t="shared" si="299"/>
        <v>-4.8345790642952795E-3</v>
      </c>
      <c r="D135" s="27">
        <f t="shared" si="299"/>
        <v>1.5619952542808537E-2</v>
      </c>
      <c r="E135" s="27">
        <f t="shared" si="299"/>
        <v>2.8168544783180288E-2</v>
      </c>
      <c r="F135" s="27">
        <f t="shared" si="300"/>
        <v>4.3788497325988829E-2</v>
      </c>
      <c r="L135" t="str">
        <f t="shared" si="317"/>
        <v>54 Textiles, printing and other skilled trades</v>
      </c>
      <c r="M135" s="27">
        <f t="shared" si="301"/>
        <v>8.3092226080487303E-2</v>
      </c>
      <c r="N135" s="27">
        <f t="shared" si="301"/>
        <v>3.3110758898927117E-3</v>
      </c>
      <c r="O135" s="27">
        <f t="shared" si="301"/>
        <v>0.13888332297190409</v>
      </c>
      <c r="P135" s="27">
        <f t="shared" si="301"/>
        <v>0.25389550218729562</v>
      </c>
      <c r="Q135" s="27">
        <f t="shared" si="302"/>
        <v>0.39277882515919971</v>
      </c>
      <c r="W135" t="str">
        <f t="shared" si="318"/>
        <v>54 Textiles, printing and other skilled trades</v>
      </c>
      <c r="X135" s="27">
        <f t="shared" si="303"/>
        <v>-1.37695321115473E-2</v>
      </c>
      <c r="Y135" s="27">
        <f t="shared" si="303"/>
        <v>1.4366309118392318E-2</v>
      </c>
      <c r="Z135" s="27">
        <f t="shared" si="303"/>
        <v>0.16239253412190635</v>
      </c>
      <c r="AA135" s="27">
        <f t="shared" si="303"/>
        <v>9.539583846269617E-2</v>
      </c>
      <c r="AB135" s="27">
        <f t="shared" si="304"/>
        <v>0.25778837258460252</v>
      </c>
      <c r="AH135" t="str">
        <f t="shared" si="319"/>
        <v>54 Textiles, printing and other skilled trades</v>
      </c>
      <c r="AI135" s="27">
        <f t="shared" si="305"/>
        <v>-3.2681656759389277E-2</v>
      </c>
      <c r="AJ135" s="27">
        <f t="shared" si="305"/>
        <v>3.9764967702116127E-2</v>
      </c>
      <c r="AK135" s="27">
        <f t="shared" si="305"/>
        <v>4.5628259313516328E-2</v>
      </c>
      <c r="AL135" s="27">
        <f t="shared" si="305"/>
        <v>8.0538403003118653E-2</v>
      </c>
      <c r="AM135" s="27">
        <f t="shared" si="306"/>
        <v>0.12616666231663498</v>
      </c>
      <c r="AS135" t="str">
        <f t="shared" si="320"/>
        <v>54 Textiles, printing and other skilled trades</v>
      </c>
      <c r="AT135" s="27">
        <f t="shared" si="307"/>
        <v>-2.771027157136513E-2</v>
      </c>
      <c r="AU135" s="27">
        <f t="shared" si="307"/>
        <v>2.3774757939303726E-2</v>
      </c>
      <c r="AV135" s="27">
        <f t="shared" si="307"/>
        <v>6.9454540781833718E-2</v>
      </c>
      <c r="AW135" s="27">
        <f t="shared" si="307"/>
        <v>-1.6144913484923029E-2</v>
      </c>
      <c r="AX135" s="27">
        <f t="shared" si="308"/>
        <v>5.3309627296910689E-2</v>
      </c>
      <c r="BD135" t="str">
        <f t="shared" si="321"/>
        <v>54 Textiles, printing and other skilled trades</v>
      </c>
      <c r="BE135" s="27">
        <f t="shared" si="309"/>
        <v>-5.0609682247078291E-2</v>
      </c>
      <c r="BF135" s="27">
        <f t="shared" si="309"/>
        <v>-0.23144183394521534</v>
      </c>
      <c r="BG135" s="27">
        <f t="shared" si="309"/>
        <v>0.1693998281701139</v>
      </c>
      <c r="BH135" s="27">
        <f t="shared" si="309"/>
        <v>-2.0350758815622871E-2</v>
      </c>
      <c r="BI135" s="27">
        <f t="shared" si="310"/>
        <v>0.14904906935449103</v>
      </c>
      <c r="BO135" t="str">
        <f t="shared" si="322"/>
        <v>54 Textiles, printing and other skilled trades</v>
      </c>
      <c r="BP135" s="27">
        <f t="shared" si="311"/>
        <v>-0.34676332424726941</v>
      </c>
      <c r="BQ135" s="27">
        <f t="shared" si="311"/>
        <v>-1.6321443014264414E-3</v>
      </c>
      <c r="BR135" s="27">
        <f t="shared" si="311"/>
        <v>-0.19203092375932784</v>
      </c>
      <c r="BS135" s="27">
        <f t="shared" si="311"/>
        <v>-0.27339270097140544</v>
      </c>
      <c r="BT135" s="27">
        <f t="shared" si="312"/>
        <v>-0.46542362473073329</v>
      </c>
      <c r="BZ135" t="str">
        <f t="shared" si="323"/>
        <v>54 Textiles, printing and other skilled trades</v>
      </c>
      <c r="CA135" s="68">
        <f t="shared" si="313"/>
        <v>0.1253059259649989</v>
      </c>
      <c r="CB135" s="68">
        <f t="shared" si="313"/>
        <v>-0.11574850251685254</v>
      </c>
      <c r="CC135" s="68">
        <f t="shared" si="313"/>
        <v>-7.0820001761392914E-2</v>
      </c>
      <c r="CD135" s="68">
        <f t="shared" si="313"/>
        <v>-0.36420762697934994</v>
      </c>
      <c r="CE135" s="68">
        <f t="shared" si="314"/>
        <v>-0.43502762874074286</v>
      </c>
      <c r="CK135" t="str">
        <f t="shared" si="324"/>
        <v>54 Textiles, printing and other skilled trades</v>
      </c>
      <c r="CL135" s="68">
        <f t="shared" si="315"/>
        <v>-5.0463148824332837E-2</v>
      </c>
      <c r="CM135" s="68">
        <f t="shared" si="315"/>
        <v>9.4073396995502656E-2</v>
      </c>
      <c r="CN135" s="68">
        <f t="shared" si="315"/>
        <v>-0.2063879196854248</v>
      </c>
      <c r="CO135" s="68">
        <f t="shared" si="315"/>
        <v>-0.11730627958967432</v>
      </c>
      <c r="CP135" s="68">
        <f t="shared" si="316"/>
        <v>-0.32369419927509913</v>
      </c>
    </row>
    <row r="136" spans="1:94" x14ac:dyDescent="0.2">
      <c r="A136" t="str">
        <f t="shared" si="298"/>
        <v>61 Caring personal service occupations</v>
      </c>
      <c r="B136" s="27">
        <f t="shared" si="299"/>
        <v>2.911461265720925E-3</v>
      </c>
      <c r="C136" s="27">
        <f t="shared" si="299"/>
        <v>-7.5643084630418883E-4</v>
      </c>
      <c r="D136" s="27">
        <f t="shared" si="299"/>
        <v>7.5914268173281306E-3</v>
      </c>
      <c r="E136" s="27">
        <f t="shared" si="299"/>
        <v>1.709710306079704E-2</v>
      </c>
      <c r="F136" s="27">
        <f t="shared" si="300"/>
        <v>2.4688529878125171E-2</v>
      </c>
      <c r="L136" t="str">
        <f t="shared" si="317"/>
        <v>61 Caring personal service occupations</v>
      </c>
      <c r="M136" s="27">
        <f t="shared" si="301"/>
        <v>0.20210472074586627</v>
      </c>
      <c r="N136" s="27">
        <f t="shared" si="301"/>
        <v>3.0606903471412483E-2</v>
      </c>
      <c r="O136" s="27">
        <f t="shared" si="301"/>
        <v>0.44456009930461859</v>
      </c>
      <c r="P136" s="27">
        <f t="shared" si="301"/>
        <v>1.0017320647875756</v>
      </c>
      <c r="Q136" s="27">
        <f t="shared" si="302"/>
        <v>1.4462921640921942</v>
      </c>
      <c r="W136" t="str">
        <f t="shared" si="318"/>
        <v>61 Caring personal service occupations</v>
      </c>
      <c r="X136" s="27">
        <f t="shared" si="303"/>
        <v>1.0316751361477916E-2</v>
      </c>
      <c r="Y136" s="27">
        <f t="shared" si="303"/>
        <v>0.24057143958548854</v>
      </c>
      <c r="Z136" s="27">
        <f t="shared" si="303"/>
        <v>0.67416641916184128</v>
      </c>
      <c r="AA136" s="27">
        <f t="shared" si="303"/>
        <v>0.81666157551298779</v>
      </c>
      <c r="AB136" s="27">
        <f t="shared" si="304"/>
        <v>1.4908279946748291</v>
      </c>
      <c r="AH136" t="str">
        <f t="shared" si="319"/>
        <v>61 Caring personal service occupations</v>
      </c>
      <c r="AI136" s="27">
        <f t="shared" si="305"/>
        <v>-0.31999159468968452</v>
      </c>
      <c r="AJ136" s="27">
        <f t="shared" si="305"/>
        <v>0.18058318901890846</v>
      </c>
      <c r="AK136" s="27">
        <f t="shared" si="305"/>
        <v>0.22824339836992413</v>
      </c>
      <c r="AL136" s="27">
        <f t="shared" si="305"/>
        <v>0.15684498452010454</v>
      </c>
      <c r="AM136" s="27">
        <f t="shared" si="306"/>
        <v>0.38508838289002867</v>
      </c>
      <c r="AS136" t="str">
        <f t="shared" si="320"/>
        <v>61 Caring personal service occupations</v>
      </c>
      <c r="AT136" s="27">
        <f t="shared" si="307"/>
        <v>-5.3284647613135006E-2</v>
      </c>
      <c r="AU136" s="27">
        <f t="shared" si="307"/>
        <v>0.16781519263231504</v>
      </c>
      <c r="AV136" s="27">
        <f t="shared" si="307"/>
        <v>0.18909290086704367</v>
      </c>
      <c r="AW136" s="27">
        <f t="shared" si="307"/>
        <v>0.20527038134123909</v>
      </c>
      <c r="AX136" s="27">
        <f t="shared" si="308"/>
        <v>0.39436328220828276</v>
      </c>
      <c r="BD136" t="str">
        <f t="shared" si="321"/>
        <v>61 Caring personal service occupations</v>
      </c>
      <c r="BE136" s="27">
        <f t="shared" si="309"/>
        <v>1.6290970944814198</v>
      </c>
      <c r="BF136" s="27">
        <f t="shared" si="309"/>
        <v>-0.55508707827248571</v>
      </c>
      <c r="BG136" s="27">
        <f t="shared" si="309"/>
        <v>1.4063241150429224</v>
      </c>
      <c r="BH136" s="27">
        <f t="shared" si="309"/>
        <v>2.0288018810629467</v>
      </c>
      <c r="BI136" s="27">
        <f t="shared" si="310"/>
        <v>3.4351259961058691</v>
      </c>
      <c r="BO136" t="str">
        <f t="shared" si="322"/>
        <v>61 Caring personal service occupations</v>
      </c>
      <c r="BP136" s="27">
        <f t="shared" si="311"/>
        <v>-0.15488775614815342</v>
      </c>
      <c r="BQ136" s="27">
        <f t="shared" si="311"/>
        <v>-1.089773139978452</v>
      </c>
      <c r="BR136" s="27">
        <f t="shared" si="311"/>
        <v>-0.3036429351785177</v>
      </c>
      <c r="BS136" s="27">
        <f t="shared" si="311"/>
        <v>-1.4583806430801562</v>
      </c>
      <c r="BT136" s="27">
        <f t="shared" si="312"/>
        <v>-1.762023578258674</v>
      </c>
      <c r="BZ136" t="str">
        <f t="shared" si="323"/>
        <v>61 Caring personal service occupations</v>
      </c>
      <c r="CA136" s="68">
        <f t="shared" si="313"/>
        <v>-0.5475756461892205</v>
      </c>
      <c r="CB136" s="68">
        <f t="shared" si="313"/>
        <v>-0.11648223719183037</v>
      </c>
      <c r="CC136" s="68">
        <f t="shared" si="313"/>
        <v>-0.28913951042723895</v>
      </c>
      <c r="CD136" s="68">
        <f t="shared" si="313"/>
        <v>-2.1783703904756035E-2</v>
      </c>
      <c r="CE136" s="68">
        <f t="shared" si="314"/>
        <v>-0.31092321433199499</v>
      </c>
      <c r="CK136" t="str">
        <f t="shared" si="324"/>
        <v>61 Caring personal service occupations</v>
      </c>
      <c r="CL136" s="68">
        <f t="shared" si="315"/>
        <v>-4.1068531016578258E-2</v>
      </c>
      <c r="CM136" s="68">
        <f t="shared" si="315"/>
        <v>3.6973696387313265E-2</v>
      </c>
      <c r="CN136" s="68">
        <f t="shared" si="315"/>
        <v>1.1545805899116135E-2</v>
      </c>
      <c r="CO136" s="68">
        <f t="shared" si="315"/>
        <v>2.4909666820614157E-2</v>
      </c>
      <c r="CP136" s="68">
        <f t="shared" si="316"/>
        <v>3.6455472719730292E-2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1.0224993172855048E-2</v>
      </c>
      <c r="C137" s="27">
        <f t="shared" si="299"/>
        <v>5.8017378795920116E-4</v>
      </c>
      <c r="D137" s="27">
        <f t="shared" si="299"/>
        <v>9.4820279288868846E-3</v>
      </c>
      <c r="E137" s="27">
        <f t="shared" si="299"/>
        <v>1.8043779749870575E-2</v>
      </c>
      <c r="F137" s="27">
        <f t="shared" si="300"/>
        <v>2.7525807678757459E-2</v>
      </c>
      <c r="L137" t="str">
        <f t="shared" si="317"/>
        <v>62 Leisure, travel and related personal service occupations</v>
      </c>
      <c r="M137" s="27">
        <f t="shared" si="301"/>
        <v>3.7106375038120115E-2</v>
      </c>
      <c r="N137" s="27">
        <f t="shared" si="301"/>
        <v>-1.9818406622921281E-2</v>
      </c>
      <c r="O137" s="27">
        <f t="shared" si="301"/>
        <v>9.5317423153976899E-2</v>
      </c>
      <c r="P137" s="27">
        <f t="shared" si="301"/>
        <v>0.22014007314240835</v>
      </c>
      <c r="Q137" s="27">
        <f t="shared" si="302"/>
        <v>0.31545749629638525</v>
      </c>
      <c r="W137" t="str">
        <f t="shared" si="318"/>
        <v>62 Leisure, travel and related personal service occupations</v>
      </c>
      <c r="X137" s="27">
        <f t="shared" si="303"/>
        <v>0.11173511347775233</v>
      </c>
      <c r="Y137" s="27">
        <f t="shared" si="303"/>
        <v>-3.1587489292112414E-2</v>
      </c>
      <c r="Z137" s="27">
        <f t="shared" si="303"/>
        <v>0.28412878138542708</v>
      </c>
      <c r="AA137" s="27">
        <f t="shared" si="303"/>
        <v>0.39602131264176399</v>
      </c>
      <c r="AB137" s="27">
        <f t="shared" si="304"/>
        <v>0.68015009402719107</v>
      </c>
      <c r="AH137" t="str">
        <f t="shared" si="319"/>
        <v>62 Leisure, travel and related personal service occupations</v>
      </c>
      <c r="AI137" s="27">
        <f t="shared" si="305"/>
        <v>5.0569468212711022E-2</v>
      </c>
      <c r="AJ137" s="27">
        <f t="shared" si="305"/>
        <v>-9.6410674216116377E-3</v>
      </c>
      <c r="AK137" s="27">
        <f t="shared" si="305"/>
        <v>0.13003100000172496</v>
      </c>
      <c r="AL137" s="27">
        <f t="shared" si="305"/>
        <v>0.23242798561065048</v>
      </c>
      <c r="AM137" s="27">
        <f t="shared" si="306"/>
        <v>0.36245898561237544</v>
      </c>
      <c r="AS137" t="str">
        <f t="shared" si="320"/>
        <v>62 Leisure, travel and related personal service occupations</v>
      </c>
      <c r="AT137" s="27">
        <f t="shared" si="307"/>
        <v>0.11125886891511194</v>
      </c>
      <c r="AU137" s="27">
        <f t="shared" si="307"/>
        <v>-1.4788258825216172E-2</v>
      </c>
      <c r="AV137" s="27">
        <f t="shared" si="307"/>
        <v>0.18155892001298091</v>
      </c>
      <c r="AW137" s="27">
        <f t="shared" si="307"/>
        <v>0.320271112819701</v>
      </c>
      <c r="AX137" s="27">
        <f t="shared" si="308"/>
        <v>0.5018300328326819</v>
      </c>
      <c r="BD137" t="str">
        <f t="shared" si="321"/>
        <v>62 Leisure, travel and related personal service occupations</v>
      </c>
      <c r="BE137" s="27">
        <f t="shared" si="309"/>
        <v>0.24009089093660574</v>
      </c>
      <c r="BF137" s="27">
        <f t="shared" si="309"/>
        <v>-0.41136047097272699</v>
      </c>
      <c r="BG137" s="27">
        <f t="shared" si="309"/>
        <v>0.10223555577962729</v>
      </c>
      <c r="BH137" s="27">
        <f t="shared" si="309"/>
        <v>2.0259499179164031E-2</v>
      </c>
      <c r="BI137" s="27">
        <f t="shared" si="310"/>
        <v>0.12249505495879132</v>
      </c>
      <c r="BO137" t="str">
        <f t="shared" si="322"/>
        <v>62 Leisure, travel and related personal service occupations</v>
      </c>
      <c r="BP137" s="27">
        <f t="shared" si="311"/>
        <v>2.9879383466926868E-2</v>
      </c>
      <c r="BQ137" s="27">
        <f t="shared" si="311"/>
        <v>-0.4165328782740032</v>
      </c>
      <c r="BR137" s="27">
        <f t="shared" si="311"/>
        <v>-0.12674699631939057</v>
      </c>
      <c r="BS137" s="27">
        <f t="shared" si="311"/>
        <v>-0.38105757325423228</v>
      </c>
      <c r="BT137" s="27">
        <f t="shared" si="312"/>
        <v>-0.50780456957362285</v>
      </c>
      <c r="BZ137" t="str">
        <f t="shared" si="323"/>
        <v>62 Leisure, travel and related personal service occupations</v>
      </c>
      <c r="CA137" s="68">
        <f t="shared" si="313"/>
        <v>0.37716974602928466</v>
      </c>
      <c r="CB137" s="68">
        <f t="shared" si="313"/>
        <v>-0.15739192897898557</v>
      </c>
      <c r="CC137" s="68">
        <f t="shared" si="313"/>
        <v>0.10642943554585993</v>
      </c>
      <c r="CD137" s="68">
        <f t="shared" si="313"/>
        <v>2.0755041821305165E-2</v>
      </c>
      <c r="CE137" s="68">
        <f t="shared" si="314"/>
        <v>0.12718447736716509</v>
      </c>
      <c r="CK137" t="str">
        <f t="shared" si="324"/>
        <v>62 Leisure, travel and related personal service occupations</v>
      </c>
      <c r="CL137" s="68">
        <f t="shared" si="315"/>
        <v>-4.6133891639503655E-2</v>
      </c>
      <c r="CM137" s="68">
        <f t="shared" si="315"/>
        <v>3.9509420888842184E-2</v>
      </c>
      <c r="CN137" s="68">
        <f t="shared" si="315"/>
        <v>-8.1311927350060209E-2</v>
      </c>
      <c r="CO137" s="68">
        <f t="shared" si="315"/>
        <v>-7.4706315997270734E-2</v>
      </c>
      <c r="CP137" s="68">
        <f t="shared" si="316"/>
        <v>-0.15601824334733094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-3.1961083183229457E-5</v>
      </c>
      <c r="C138" s="27">
        <f t="shared" si="299"/>
        <v>7.8167270753630859E-5</v>
      </c>
      <c r="D138" s="27">
        <f t="shared" si="299"/>
        <v>2.3109557367786569E-4</v>
      </c>
      <c r="E138" s="27">
        <f t="shared" si="299"/>
        <v>5.7907362466705088E-4</v>
      </c>
      <c r="F138" s="27">
        <f t="shared" si="300"/>
        <v>8.1016919834491657E-4</v>
      </c>
      <c r="L138" t="str">
        <f t="shared" si="317"/>
        <v>63 Community and civil enforcement occupations</v>
      </c>
      <c r="M138" s="27">
        <f t="shared" si="301"/>
        <v>-7.5988987324019687E-4</v>
      </c>
      <c r="N138" s="27">
        <f t="shared" si="301"/>
        <v>3.2162735034440195E-3</v>
      </c>
      <c r="O138" s="27">
        <f t="shared" si="301"/>
        <v>9.0529951814627765E-4</v>
      </c>
      <c r="P138" s="27">
        <f t="shared" si="301"/>
        <v>8.9415107904510915E-3</v>
      </c>
      <c r="Q138" s="27">
        <f t="shared" si="302"/>
        <v>9.8468103085973691E-3</v>
      </c>
      <c r="W138" t="str">
        <f t="shared" si="318"/>
        <v>63 Community and civil enforcement occupations</v>
      </c>
      <c r="X138" s="27">
        <f t="shared" si="303"/>
        <v>-3.6936070106855512E-3</v>
      </c>
      <c r="Y138" s="27">
        <f t="shared" si="303"/>
        <v>6.5486284941975448E-3</v>
      </c>
      <c r="Z138" s="27">
        <f t="shared" si="303"/>
        <v>6.6807526851678581E-3</v>
      </c>
      <c r="AA138" s="27">
        <f t="shared" si="303"/>
        <v>8.633800555268259E-3</v>
      </c>
      <c r="AB138" s="27">
        <f t="shared" si="304"/>
        <v>1.5314553240436117E-2</v>
      </c>
      <c r="AH138" t="str">
        <f t="shared" si="319"/>
        <v>63 Community and civil enforcement occupations</v>
      </c>
      <c r="AI138" s="27">
        <f t="shared" si="305"/>
        <v>-2.1242090139960527E-3</v>
      </c>
      <c r="AJ138" s="27">
        <f t="shared" si="305"/>
        <v>4.0221173679540426E-3</v>
      </c>
      <c r="AK138" s="27">
        <f t="shared" si="305"/>
        <v>-9.4835599483942407E-4</v>
      </c>
      <c r="AL138" s="27">
        <f t="shared" si="305"/>
        <v>2.3138589483042357E-3</v>
      </c>
      <c r="AM138" s="27">
        <f t="shared" si="306"/>
        <v>1.3655029534648117E-3</v>
      </c>
      <c r="AS138" t="str">
        <f t="shared" si="320"/>
        <v>63 Community and civil enforcement occupations</v>
      </c>
      <c r="AT138" s="27">
        <f t="shared" si="307"/>
        <v>-3.0732007761604535E-3</v>
      </c>
      <c r="AU138" s="27">
        <f t="shared" si="307"/>
        <v>3.3584404880085614E-3</v>
      </c>
      <c r="AV138" s="27">
        <f t="shared" si="307"/>
        <v>-2.3581160556228886E-3</v>
      </c>
      <c r="AW138" s="27">
        <f t="shared" si="307"/>
        <v>-1.6267433883253822E-4</v>
      </c>
      <c r="AX138" s="27">
        <f t="shared" si="308"/>
        <v>-2.5207903944554268E-3</v>
      </c>
      <c r="BD138" t="str">
        <f t="shared" si="321"/>
        <v>63 Community and civil enforcement occupations</v>
      </c>
      <c r="BE138" s="27">
        <f t="shared" si="309"/>
        <v>-2.325409674806303E-2</v>
      </c>
      <c r="BF138" s="27">
        <f t="shared" si="309"/>
        <v>1.8970733369843659E-2</v>
      </c>
      <c r="BG138" s="27">
        <f t="shared" si="309"/>
        <v>-2.2617041362724341E-2</v>
      </c>
      <c r="BH138" s="27">
        <f t="shared" si="309"/>
        <v>-1.9504185023241916E-4</v>
      </c>
      <c r="BI138" s="27">
        <f t="shared" si="310"/>
        <v>-2.281208321295676E-2</v>
      </c>
      <c r="BO138" t="str">
        <f t="shared" si="322"/>
        <v>63 Community and civil enforcement occupations</v>
      </c>
      <c r="BP138" s="27">
        <f t="shared" si="311"/>
        <v>-2.3668946458478793E-2</v>
      </c>
      <c r="BQ138" s="27">
        <f t="shared" si="311"/>
        <v>2.5075168701082798E-2</v>
      </c>
      <c r="BR138" s="27">
        <f t="shared" si="311"/>
        <v>-2.9604859400969089E-2</v>
      </c>
      <c r="BS138" s="27">
        <f t="shared" si="311"/>
        <v>-9.4372159956945742E-3</v>
      </c>
      <c r="BT138" s="27">
        <f t="shared" si="312"/>
        <v>-3.9042075396663663E-2</v>
      </c>
      <c r="BZ138" t="str">
        <f t="shared" si="323"/>
        <v>63 Community and civil enforcement occupations</v>
      </c>
      <c r="CA138" s="68">
        <f t="shared" si="313"/>
        <v>-7.3827716905783269E-4</v>
      </c>
      <c r="CB138" s="68">
        <f t="shared" si="313"/>
        <v>1.4986594219474278E-2</v>
      </c>
      <c r="CC138" s="68">
        <f t="shared" si="313"/>
        <v>-1.5750990669380294E-2</v>
      </c>
      <c r="CD138" s="68">
        <f t="shared" si="313"/>
        <v>1.1669761898100844E-3</v>
      </c>
      <c r="CE138" s="68">
        <f t="shared" si="314"/>
        <v>-1.4584014479570209E-2</v>
      </c>
      <c r="CK138" t="str">
        <f t="shared" si="324"/>
        <v>63 Community and civil enforcement occupations</v>
      </c>
      <c r="CL138" s="68">
        <f t="shared" si="315"/>
        <v>-4.769185475797303E-3</v>
      </c>
      <c r="CM138" s="68">
        <f t="shared" si="315"/>
        <v>1.0935970095936226E-2</v>
      </c>
      <c r="CN138" s="68">
        <f t="shared" si="315"/>
        <v>-1.1979374451246699E-2</v>
      </c>
      <c r="CO138" s="68">
        <f t="shared" si="315"/>
        <v>-1.4762535941802669E-3</v>
      </c>
      <c r="CP138" s="68">
        <f t="shared" si="316"/>
        <v>-1.3455628045426965E-2</v>
      </c>
    </row>
    <row r="139" spans="1:94" x14ac:dyDescent="0.2">
      <c r="A139" t="str">
        <f t="shared" si="298"/>
        <v>71 Sales occupations</v>
      </c>
      <c r="B139" s="27">
        <f t="shared" si="299"/>
        <v>1.1463456469892858E-2</v>
      </c>
      <c r="C139" s="27">
        <f t="shared" si="299"/>
        <v>-9.9234732272453913E-3</v>
      </c>
      <c r="D139" s="27">
        <f t="shared" si="299"/>
        <v>1.9936948427662554E-2</v>
      </c>
      <c r="E139" s="27">
        <f t="shared" si="299"/>
        <v>3.7035264745454127E-2</v>
      </c>
      <c r="F139" s="27">
        <f t="shared" si="300"/>
        <v>5.6972213173116681E-2</v>
      </c>
      <c r="L139" t="str">
        <f t="shared" si="317"/>
        <v>71 Sales occupations</v>
      </c>
      <c r="M139" s="27">
        <f t="shared" si="301"/>
        <v>0.11371451933304721</v>
      </c>
      <c r="N139" s="27">
        <f t="shared" si="301"/>
        <v>-7.7600379882798443E-3</v>
      </c>
      <c r="O139" s="27">
        <f t="shared" si="301"/>
        <v>0.31142675060601843</v>
      </c>
      <c r="P139" s="27">
        <f t="shared" si="301"/>
        <v>0.83686784803366154</v>
      </c>
      <c r="Q139" s="27">
        <f t="shared" si="302"/>
        <v>1.14829459863968</v>
      </c>
      <c r="W139" t="str">
        <f t="shared" si="318"/>
        <v>71 Sales occupations</v>
      </c>
      <c r="X139" s="27">
        <f t="shared" si="303"/>
        <v>-0.16811969456139764</v>
      </c>
      <c r="Y139" s="27">
        <f t="shared" si="303"/>
        <v>0.25211480349055115</v>
      </c>
      <c r="Z139" s="27">
        <f t="shared" si="303"/>
        <v>0.44425092474281414</v>
      </c>
      <c r="AA139" s="27">
        <f t="shared" si="303"/>
        <v>0.92136440849634083</v>
      </c>
      <c r="AB139" s="27">
        <f t="shared" si="304"/>
        <v>1.365615333239155</v>
      </c>
      <c r="AH139" t="str">
        <f t="shared" si="319"/>
        <v>71 Sales occupations</v>
      </c>
      <c r="AI139" s="27">
        <f t="shared" si="305"/>
        <v>-8.9709417941896241E-2</v>
      </c>
      <c r="AJ139" s="27">
        <f t="shared" si="305"/>
        <v>0.12437634773798334</v>
      </c>
      <c r="AK139" s="27">
        <f t="shared" si="305"/>
        <v>9.5860211013091501E-2</v>
      </c>
      <c r="AL139" s="27">
        <f t="shared" si="305"/>
        <v>0.30721820624425966</v>
      </c>
      <c r="AM139" s="27">
        <f t="shared" si="306"/>
        <v>0.40307841725735116</v>
      </c>
      <c r="AS139" t="str">
        <f t="shared" si="320"/>
        <v>71 Sales occupations</v>
      </c>
      <c r="AT139" s="27">
        <f t="shared" si="307"/>
        <v>-0.11828670313383027</v>
      </c>
      <c r="AU139" s="27">
        <f t="shared" si="307"/>
        <v>5.5277135457323046E-2</v>
      </c>
      <c r="AV139" s="27">
        <f t="shared" si="307"/>
        <v>4.151415485499188E-2</v>
      </c>
      <c r="AW139" s="27">
        <f t="shared" si="307"/>
        <v>0.1401694601839516</v>
      </c>
      <c r="AX139" s="27">
        <f t="shared" si="308"/>
        <v>0.18168361503894348</v>
      </c>
      <c r="BD139" t="str">
        <f t="shared" si="321"/>
        <v>71 Sales occupations</v>
      </c>
      <c r="BE139" s="27">
        <f t="shared" si="309"/>
        <v>-0.10224109826610039</v>
      </c>
      <c r="BF139" s="27">
        <f t="shared" si="309"/>
        <v>-5.0366668861649089E-2</v>
      </c>
      <c r="BG139" s="27">
        <f t="shared" si="309"/>
        <v>-8.4034307345890902E-2</v>
      </c>
      <c r="BH139" s="27">
        <f t="shared" si="309"/>
        <v>0.543874037950693</v>
      </c>
      <c r="BI139" s="27">
        <f t="shared" si="310"/>
        <v>0.4598397306048021</v>
      </c>
      <c r="BO139" t="str">
        <f t="shared" si="322"/>
        <v>71 Sales occupations</v>
      </c>
      <c r="BP139" s="27">
        <f t="shared" si="311"/>
        <v>-1.123534994609221</v>
      </c>
      <c r="BQ139" s="27">
        <f t="shared" si="311"/>
        <v>-0.43814714198708238</v>
      </c>
      <c r="BR139" s="27">
        <f t="shared" si="311"/>
        <v>-1.0212020948131117</v>
      </c>
      <c r="BS139" s="27">
        <f t="shared" si="311"/>
        <v>-1.4296315308082885</v>
      </c>
      <c r="BT139" s="27">
        <f t="shared" si="312"/>
        <v>-2.4508336256214003</v>
      </c>
      <c r="BZ139" t="str">
        <f t="shared" si="323"/>
        <v>71 Sales occupations</v>
      </c>
      <c r="CA139" s="68">
        <f t="shared" si="313"/>
        <v>0.52763892092151554</v>
      </c>
      <c r="CB139" s="68">
        <f t="shared" si="313"/>
        <v>-0.15777897572866983</v>
      </c>
      <c r="CC139" s="68">
        <f t="shared" si="313"/>
        <v>-0.88779675468282093</v>
      </c>
      <c r="CD139" s="68">
        <f t="shared" si="313"/>
        <v>-2.6395531901241953</v>
      </c>
      <c r="CE139" s="68">
        <f t="shared" si="314"/>
        <v>-3.5273499448070162</v>
      </c>
      <c r="CK139" t="str">
        <f t="shared" si="324"/>
        <v>71 Sales occupations</v>
      </c>
      <c r="CL139" s="68">
        <f t="shared" si="315"/>
        <v>-0.34232514645394874</v>
      </c>
      <c r="CM139" s="68">
        <f t="shared" si="315"/>
        <v>0.21579868751587639</v>
      </c>
      <c r="CN139" s="68">
        <f t="shared" si="315"/>
        <v>-0.56757798598807829</v>
      </c>
      <c r="CO139" s="68">
        <f t="shared" si="315"/>
        <v>-0.27192913615398906</v>
      </c>
      <c r="CP139" s="68">
        <f t="shared" si="316"/>
        <v>-0.83950712214206735</v>
      </c>
    </row>
    <row r="140" spans="1:94" x14ac:dyDescent="0.2">
      <c r="A140" t="str">
        <f t="shared" si="298"/>
        <v>72 Customer service occupations</v>
      </c>
      <c r="B140" s="27">
        <f t="shared" si="299"/>
        <v>4.273376876823911E-3</v>
      </c>
      <c r="C140" s="27">
        <f t="shared" si="299"/>
        <v>1.9215444398198514E-3</v>
      </c>
      <c r="D140" s="27">
        <f t="shared" si="299"/>
        <v>2.1704529313391188E-2</v>
      </c>
      <c r="E140" s="27">
        <f t="shared" si="299"/>
        <v>3.4719498659226466E-2</v>
      </c>
      <c r="F140" s="27">
        <f t="shared" si="300"/>
        <v>5.6424027972617655E-2</v>
      </c>
      <c r="L140" t="str">
        <f t="shared" si="317"/>
        <v>72 Customer service occupations</v>
      </c>
      <c r="M140" s="27">
        <f t="shared" si="301"/>
        <v>5.0623308760330776E-2</v>
      </c>
      <c r="N140" s="27">
        <f t="shared" si="301"/>
        <v>2.0309389208029771E-2</v>
      </c>
      <c r="O140" s="27">
        <f t="shared" si="301"/>
        <v>0.2157657992813517</v>
      </c>
      <c r="P140" s="27">
        <f t="shared" si="301"/>
        <v>0.35075979692815107</v>
      </c>
      <c r="Q140" s="27">
        <f t="shared" si="302"/>
        <v>0.56652559620950282</v>
      </c>
      <c r="W140" t="str">
        <f t="shared" si="318"/>
        <v>72 Customer service occupations</v>
      </c>
      <c r="X140" s="27">
        <f t="shared" si="303"/>
        <v>1.9442426465404727E-2</v>
      </c>
      <c r="Y140" s="27">
        <f t="shared" si="303"/>
        <v>0.13714625580187445</v>
      </c>
      <c r="Z140" s="27">
        <f t="shared" si="303"/>
        <v>0.48826905594306469</v>
      </c>
      <c r="AA140" s="27">
        <f t="shared" si="303"/>
        <v>0.49434417739102976</v>
      </c>
      <c r="AB140" s="27">
        <f t="shared" si="304"/>
        <v>0.98261323333409445</v>
      </c>
      <c r="AH140" t="str">
        <f t="shared" si="319"/>
        <v>72 Customer service occupations</v>
      </c>
      <c r="AI140" s="27">
        <f t="shared" si="305"/>
        <v>1.8494607229144255E-2</v>
      </c>
      <c r="AJ140" s="27">
        <f t="shared" si="305"/>
        <v>4.3246173944255006E-2</v>
      </c>
      <c r="AK140" s="27">
        <f t="shared" si="305"/>
        <v>0.16250484644696267</v>
      </c>
      <c r="AL140" s="27">
        <f t="shared" si="305"/>
        <v>0.14472673527874624</v>
      </c>
      <c r="AM140" s="27">
        <f t="shared" si="306"/>
        <v>0.30723158172570891</v>
      </c>
      <c r="AS140" t="str">
        <f t="shared" si="320"/>
        <v>72 Customer service occupations</v>
      </c>
      <c r="AT140" s="27">
        <f t="shared" si="307"/>
        <v>-1.4792065020887091E-2</v>
      </c>
      <c r="AU140" s="27">
        <f t="shared" si="307"/>
        <v>3.1715037456127193E-2</v>
      </c>
      <c r="AV140" s="27">
        <f t="shared" si="307"/>
        <v>0.15111973146355351</v>
      </c>
      <c r="AW140" s="27">
        <f t="shared" si="307"/>
        <v>9.2395111054852208E-2</v>
      </c>
      <c r="AX140" s="27">
        <f t="shared" si="308"/>
        <v>0.24351484251840572</v>
      </c>
      <c r="BD140" t="str">
        <f t="shared" si="321"/>
        <v>72 Customer service occupations</v>
      </c>
      <c r="BE140" s="27">
        <f t="shared" si="309"/>
        <v>9.7413816378783658E-2</v>
      </c>
      <c r="BF140" s="27">
        <f t="shared" si="309"/>
        <v>9.8088172186133971E-2</v>
      </c>
      <c r="BG140" s="27">
        <f t="shared" si="309"/>
        <v>0.43916034090696399</v>
      </c>
      <c r="BH140" s="27">
        <f t="shared" si="309"/>
        <v>0.31321297031888884</v>
      </c>
      <c r="BI140" s="27">
        <f t="shared" si="310"/>
        <v>0.75237331122585283</v>
      </c>
      <c r="BO140" t="str">
        <f t="shared" si="322"/>
        <v>72 Customer service occupations</v>
      </c>
      <c r="BP140" s="27">
        <f t="shared" si="311"/>
        <v>7.3507793016009293E-2</v>
      </c>
      <c r="BQ140" s="27">
        <f t="shared" si="311"/>
        <v>-8.6139579550811085E-2</v>
      </c>
      <c r="BR140" s="27">
        <f t="shared" si="311"/>
        <v>0.29003883552441923</v>
      </c>
      <c r="BS140" s="27">
        <f t="shared" si="311"/>
        <v>-0.23087994188284133</v>
      </c>
      <c r="BT140" s="27">
        <f t="shared" si="312"/>
        <v>5.9158893641577892E-2</v>
      </c>
      <c r="BZ140" t="str">
        <f t="shared" si="323"/>
        <v>72 Customer service occupations</v>
      </c>
      <c r="CA140" s="68">
        <f t="shared" si="313"/>
        <v>8.8313124718486846E-2</v>
      </c>
      <c r="CB140" s="68">
        <f t="shared" si="313"/>
        <v>-4.5709849121607915E-3</v>
      </c>
      <c r="CC140" s="68">
        <f t="shared" si="313"/>
        <v>8.363620854105358E-3</v>
      </c>
      <c r="CD140" s="68">
        <f t="shared" si="313"/>
        <v>-0.14639415844875336</v>
      </c>
      <c r="CE140" s="68">
        <f t="shared" si="314"/>
        <v>-0.13803053759464801</v>
      </c>
      <c r="CK140" t="str">
        <f t="shared" si="324"/>
        <v>72 Customer service occupations</v>
      </c>
      <c r="CL140" s="68">
        <f t="shared" si="315"/>
        <v>1.6813568515256588E-2</v>
      </c>
      <c r="CM140" s="68">
        <f t="shared" si="315"/>
        <v>3.4343502664852338E-2</v>
      </c>
      <c r="CN140" s="68">
        <f t="shared" si="315"/>
        <v>7.9844193029438321E-2</v>
      </c>
      <c r="CO140" s="68">
        <f t="shared" si="315"/>
        <v>2.8282445900096154E-2</v>
      </c>
      <c r="CP140" s="68">
        <f t="shared" si="316"/>
        <v>0.10812663892953447</v>
      </c>
    </row>
    <row r="141" spans="1:94" x14ac:dyDescent="0.2">
      <c r="A141" t="str">
        <f t="shared" si="298"/>
        <v>81 Process, plant and machine operatives</v>
      </c>
      <c r="B141" s="27">
        <f t="shared" si="299"/>
        <v>5.892364162420791E-3</v>
      </c>
      <c r="C141" s="27">
        <f t="shared" si="299"/>
        <v>-4.703089643566423E-3</v>
      </c>
      <c r="D141" s="27">
        <f t="shared" si="299"/>
        <v>1.4090791732345585E-2</v>
      </c>
      <c r="E141" s="27">
        <f t="shared" si="299"/>
        <v>3.8264837503684479E-2</v>
      </c>
      <c r="F141" s="27">
        <f t="shared" si="300"/>
        <v>5.2355629236030064E-2</v>
      </c>
      <c r="L141" t="str">
        <f t="shared" si="317"/>
        <v>81 Process, plant and machine operatives</v>
      </c>
      <c r="M141" s="27">
        <f t="shared" si="301"/>
        <v>2.861423490315132E-2</v>
      </c>
      <c r="N141" s="27">
        <f t="shared" si="301"/>
        <v>-2.1432085960816027E-2</v>
      </c>
      <c r="O141" s="27">
        <f t="shared" si="301"/>
        <v>0.10805381460207422</v>
      </c>
      <c r="P141" s="27">
        <f t="shared" si="301"/>
        <v>0.18992772665570773</v>
      </c>
      <c r="Q141" s="27">
        <f t="shared" si="302"/>
        <v>0.29798154125778198</v>
      </c>
      <c r="W141" t="str">
        <f t="shared" si="318"/>
        <v>81 Process, plant and machine operatives</v>
      </c>
      <c r="X141" s="27">
        <f t="shared" si="303"/>
        <v>-1.8390253238150966E-2</v>
      </c>
      <c r="Y141" s="27">
        <f t="shared" si="303"/>
        <v>-3.4266591892491927E-2</v>
      </c>
      <c r="Z141" s="27">
        <f t="shared" si="303"/>
        <v>0.23467123574784593</v>
      </c>
      <c r="AA141" s="27">
        <f t="shared" si="303"/>
        <v>0.36638852140449985</v>
      </c>
      <c r="AB141" s="27">
        <f t="shared" si="304"/>
        <v>0.60105975715234572</v>
      </c>
      <c r="AH141" t="str">
        <f t="shared" si="319"/>
        <v>81 Process, plant and machine operatives</v>
      </c>
      <c r="AI141" s="27">
        <f t="shared" si="305"/>
        <v>-6.6157318056721259E-3</v>
      </c>
      <c r="AJ141" s="27">
        <f t="shared" si="305"/>
        <v>-1.1701961055490595E-2</v>
      </c>
      <c r="AK141" s="27">
        <f t="shared" si="305"/>
        <v>9.2040860065495778E-2</v>
      </c>
      <c r="AL141" s="27">
        <f t="shared" si="305"/>
        <v>0.14534005622728421</v>
      </c>
      <c r="AM141" s="27">
        <f t="shared" si="306"/>
        <v>0.23738091629277999</v>
      </c>
      <c r="AS141" t="str">
        <f t="shared" si="320"/>
        <v>81 Process, plant and machine operatives</v>
      </c>
      <c r="AT141" s="27">
        <f t="shared" si="307"/>
        <v>-2.1775289209614968E-2</v>
      </c>
      <c r="AU141" s="27">
        <f t="shared" si="307"/>
        <v>-3.2657429920847358E-2</v>
      </c>
      <c r="AV141" s="27">
        <f t="shared" si="307"/>
        <v>0.17440252738705708</v>
      </c>
      <c r="AW141" s="27">
        <f t="shared" si="307"/>
        <v>0.1823548795824485</v>
      </c>
      <c r="AX141" s="27">
        <f t="shared" si="308"/>
        <v>0.35675740696950559</v>
      </c>
      <c r="BD141" t="str">
        <f t="shared" si="321"/>
        <v>81 Process, plant and machine operatives</v>
      </c>
      <c r="BE141" s="27">
        <f t="shared" si="309"/>
        <v>5.0058034911633964E-2</v>
      </c>
      <c r="BF141" s="27">
        <f t="shared" si="309"/>
        <v>-0.36302820964998306</v>
      </c>
      <c r="BG141" s="27">
        <f t="shared" si="309"/>
        <v>0.80945737072151358</v>
      </c>
      <c r="BH141" s="27">
        <f t="shared" si="309"/>
        <v>0.54546893058790014</v>
      </c>
      <c r="BI141" s="27">
        <f t="shared" si="310"/>
        <v>1.3549263013094137</v>
      </c>
      <c r="BO141" t="str">
        <f t="shared" si="322"/>
        <v>81 Process, plant and machine operatives</v>
      </c>
      <c r="BP141" s="27">
        <f t="shared" si="311"/>
        <v>-0.27271456048301168</v>
      </c>
      <c r="BQ141" s="27">
        <f t="shared" si="311"/>
        <v>-0.2309496316274342</v>
      </c>
      <c r="BR141" s="27">
        <f t="shared" si="311"/>
        <v>0.44865701209260589</v>
      </c>
      <c r="BS141" s="27">
        <f t="shared" si="311"/>
        <v>-0.25557786520051939</v>
      </c>
      <c r="BT141" s="27">
        <f t="shared" si="312"/>
        <v>0.1930791468920865</v>
      </c>
      <c r="BZ141" t="str">
        <f t="shared" si="323"/>
        <v>81 Process, plant and machine operatives</v>
      </c>
      <c r="CA141" s="68">
        <f t="shared" si="313"/>
        <v>0.23280947565302457</v>
      </c>
      <c r="CB141" s="68">
        <f t="shared" si="313"/>
        <v>-0.47714827267725179</v>
      </c>
      <c r="CC141" s="68">
        <f t="shared" si="313"/>
        <v>0.13836912461448514</v>
      </c>
      <c r="CD141" s="68">
        <f t="shared" si="313"/>
        <v>-1.2706121245764748</v>
      </c>
      <c r="CE141" s="68">
        <f t="shared" si="314"/>
        <v>-1.1322429999619894</v>
      </c>
      <c r="CK141" t="str">
        <f t="shared" si="324"/>
        <v>81 Process, plant and machine operatives</v>
      </c>
      <c r="CL141" s="68">
        <f t="shared" si="315"/>
        <v>-0.11332781193212471</v>
      </c>
      <c r="CM141" s="68">
        <f t="shared" si="315"/>
        <v>8.7548886815785876E-2</v>
      </c>
      <c r="CN141" s="68">
        <f t="shared" si="315"/>
        <v>-0.31213576391648706</v>
      </c>
      <c r="CO141" s="68">
        <f t="shared" si="315"/>
        <v>-0.16032540659437938</v>
      </c>
      <c r="CP141" s="68">
        <f t="shared" si="316"/>
        <v>-0.47246117051086645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7.6350442680629474E-3</v>
      </c>
      <c r="C142" s="27">
        <f t="shared" si="299"/>
        <v>-5.1531314242470733E-3</v>
      </c>
      <c r="D142" s="27">
        <f t="shared" si="299"/>
        <v>2.2095536138580063E-2</v>
      </c>
      <c r="E142" s="27">
        <f t="shared" si="299"/>
        <v>3.275892486512446E-2</v>
      </c>
      <c r="F142" s="27">
        <f t="shared" si="300"/>
        <v>5.4854461003704523E-2</v>
      </c>
      <c r="L142" t="str">
        <f t="shared" si="317"/>
        <v>82 Transport and mobile machine drivers and operatives</v>
      </c>
      <c r="M142" s="27">
        <f t="shared" si="301"/>
        <v>6.8168681378584034E-2</v>
      </c>
      <c r="N142" s="27">
        <f t="shared" si="301"/>
        <v>-2.976986765767059E-2</v>
      </c>
      <c r="O142" s="27">
        <f t="shared" si="301"/>
        <v>0.12510868541078882</v>
      </c>
      <c r="P142" s="27">
        <f t="shared" si="301"/>
        <v>0.21163277811950976</v>
      </c>
      <c r="Q142" s="27">
        <f t="shared" si="302"/>
        <v>0.33674146353029855</v>
      </c>
      <c r="W142" t="str">
        <f t="shared" si="318"/>
        <v>82 Transport and mobile machine drivers and operatives</v>
      </c>
      <c r="X142" s="27">
        <f t="shared" si="303"/>
        <v>6.8098696863878594E-2</v>
      </c>
      <c r="Y142" s="27">
        <f t="shared" si="303"/>
        <v>-3.7760630215009194E-2</v>
      </c>
      <c r="Z142" s="27">
        <f t="shared" si="303"/>
        <v>0.17279712339561493</v>
      </c>
      <c r="AA142" s="27">
        <f t="shared" si="303"/>
        <v>0.23876386354670154</v>
      </c>
      <c r="AB142" s="27">
        <f t="shared" si="304"/>
        <v>0.41156098694231646</v>
      </c>
      <c r="AH142" t="str">
        <f t="shared" si="319"/>
        <v>82 Transport and mobile machine drivers and operatives</v>
      </c>
      <c r="AI142" s="27">
        <f t="shared" si="305"/>
        <v>5.0241904675182691E-2</v>
      </c>
      <c r="AJ142" s="27">
        <f t="shared" si="305"/>
        <v>-9.2246524430057431E-3</v>
      </c>
      <c r="AK142" s="27">
        <f t="shared" si="305"/>
        <v>9.5408174707086235E-2</v>
      </c>
      <c r="AL142" s="27">
        <f t="shared" si="305"/>
        <v>0.10709543877192895</v>
      </c>
      <c r="AM142" s="27">
        <f t="shared" si="306"/>
        <v>0.20250361347901519</v>
      </c>
      <c r="AS142" t="str">
        <f t="shared" si="320"/>
        <v>82 Transport and mobile machine drivers and operatives</v>
      </c>
      <c r="AT142" s="27">
        <f t="shared" si="307"/>
        <v>2.801855252821589E-2</v>
      </c>
      <c r="AU142" s="27">
        <f t="shared" si="307"/>
        <v>-4.4330124998255449E-2</v>
      </c>
      <c r="AV142" s="27">
        <f t="shared" si="307"/>
        <v>0.13330825354792886</v>
      </c>
      <c r="AW142" s="27">
        <f t="shared" si="307"/>
        <v>0.10718060498741666</v>
      </c>
      <c r="AX142" s="27">
        <f t="shared" si="308"/>
        <v>0.24048885853534552</v>
      </c>
      <c r="BD142" t="str">
        <f t="shared" si="321"/>
        <v>82 Transport and mobile machine drivers and operatives</v>
      </c>
      <c r="BE142" s="27">
        <f t="shared" si="309"/>
        <v>0.11035282161870086</v>
      </c>
      <c r="BF142" s="27">
        <f t="shared" si="309"/>
        <v>-0.38055002486693645</v>
      </c>
      <c r="BG142" s="27">
        <f t="shared" si="309"/>
        <v>0.44057790781344419</v>
      </c>
      <c r="BH142" s="27">
        <f t="shared" si="309"/>
        <v>0.41532320563330316</v>
      </c>
      <c r="BI142" s="27">
        <f t="shared" si="310"/>
        <v>0.85590111344674735</v>
      </c>
      <c r="BO142" t="str">
        <f t="shared" si="322"/>
        <v>82 Transport and mobile machine drivers and operatives</v>
      </c>
      <c r="BP142" s="27">
        <f t="shared" si="311"/>
        <v>-6.7726266960104198E-2</v>
      </c>
      <c r="BQ142" s="27">
        <f t="shared" si="311"/>
        <v>-0.20713874752550954</v>
      </c>
      <c r="BR142" s="27">
        <f t="shared" si="311"/>
        <v>0.155961757765402</v>
      </c>
      <c r="BS142" s="27">
        <f t="shared" si="311"/>
        <v>-0.13408812807315984</v>
      </c>
      <c r="BT142" s="27">
        <f t="shared" si="312"/>
        <v>2.1873629692242158E-2</v>
      </c>
      <c r="BZ142" t="str">
        <f t="shared" si="323"/>
        <v>82 Transport and mobile machine drivers and operatives</v>
      </c>
      <c r="CA142" s="68">
        <f t="shared" si="313"/>
        <v>0.55010735338673022</v>
      </c>
      <c r="CB142" s="68">
        <f t="shared" si="313"/>
        <v>-0.85265088045878157</v>
      </c>
      <c r="CC142" s="68">
        <f t="shared" si="313"/>
        <v>-0.10621958854487001</v>
      </c>
      <c r="CD142" s="68">
        <f t="shared" si="313"/>
        <v>-0.45042397912049248</v>
      </c>
      <c r="CE142" s="68">
        <f t="shared" si="314"/>
        <v>-0.55664356766536249</v>
      </c>
      <c r="CK142" t="str">
        <f t="shared" si="324"/>
        <v>82 Transport and mobile machine drivers and operatives</v>
      </c>
      <c r="CL142" s="68">
        <f t="shared" si="315"/>
        <v>0.13353027816588048</v>
      </c>
      <c r="CM142" s="68">
        <f t="shared" si="315"/>
        <v>0.31461514477634978</v>
      </c>
      <c r="CN142" s="68">
        <f t="shared" si="315"/>
        <v>-0.31736645221605542</v>
      </c>
      <c r="CO142" s="68">
        <f t="shared" si="315"/>
        <v>-0.37847232208257808</v>
      </c>
      <c r="CP142" s="68">
        <f t="shared" si="316"/>
        <v>-0.6958387742986335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-2.4523425774527162E-5</v>
      </c>
      <c r="C143" s="27">
        <f t="shared" si="299"/>
        <v>-6.367667665028133E-5</v>
      </c>
      <c r="D143" s="27">
        <f t="shared" si="299"/>
        <v>6.5537161120380688E-5</v>
      </c>
      <c r="E143" s="27">
        <f t="shared" si="299"/>
        <v>1.5454057906355258E-4</v>
      </c>
      <c r="F143" s="27">
        <f t="shared" si="300"/>
        <v>2.2007774018393327E-4</v>
      </c>
      <c r="L143" t="str">
        <f t="shared" si="317"/>
        <v>91 Elementary trades and related occupations</v>
      </c>
      <c r="M143" s="27">
        <f t="shared" si="301"/>
        <v>2.2446391456531989E-2</v>
      </c>
      <c r="N143" s="27">
        <f t="shared" si="301"/>
        <v>-2.4259392990107417E-2</v>
      </c>
      <c r="O143" s="27">
        <f t="shared" si="301"/>
        <v>4.342520944811068E-2</v>
      </c>
      <c r="P143" s="27">
        <f t="shared" si="301"/>
        <v>7.6489258313687108E-2</v>
      </c>
      <c r="Q143" s="27">
        <f t="shared" si="302"/>
        <v>0.11991446776179779</v>
      </c>
      <c r="W143" t="str">
        <f t="shared" si="318"/>
        <v>91 Elementary trades and related occupations</v>
      </c>
      <c r="X143" s="27">
        <f t="shared" si="303"/>
        <v>-3.4507681896674025E-2</v>
      </c>
      <c r="Y143" s="27">
        <f t="shared" si="303"/>
        <v>-1.6552320529488684E-2</v>
      </c>
      <c r="Z143" s="27">
        <f t="shared" si="303"/>
        <v>2.9742340559548552E-2</v>
      </c>
      <c r="AA143" s="27">
        <f t="shared" si="303"/>
        <v>3.250565940011052E-2</v>
      </c>
      <c r="AB143" s="27">
        <f t="shared" si="304"/>
        <v>6.2247999959659073E-2</v>
      </c>
      <c r="AH143" t="str">
        <f t="shared" si="319"/>
        <v>91 Elementary trades and related occupations</v>
      </c>
      <c r="AI143" s="27">
        <f t="shared" si="305"/>
        <v>-1.0810434353633908E-2</v>
      </c>
      <c r="AJ143" s="27">
        <f t="shared" si="305"/>
        <v>-2.2113334059698175E-2</v>
      </c>
      <c r="AK143" s="27">
        <f t="shared" si="305"/>
        <v>1.9848811986127507E-2</v>
      </c>
      <c r="AL143" s="27">
        <f t="shared" si="305"/>
        <v>4.2682324213702633E-2</v>
      </c>
      <c r="AM143" s="27">
        <f t="shared" si="306"/>
        <v>6.253113619983014E-2</v>
      </c>
      <c r="AS143" t="str">
        <f t="shared" si="320"/>
        <v>91 Elementary trades and related occupations</v>
      </c>
      <c r="AT143" s="27">
        <f t="shared" si="307"/>
        <v>-2.1876676662221622E-2</v>
      </c>
      <c r="AU143" s="27">
        <f t="shared" si="307"/>
        <v>-3.5309750083699354E-3</v>
      </c>
      <c r="AV143" s="27">
        <f t="shared" si="307"/>
        <v>1.8910450397297773E-2</v>
      </c>
      <c r="AW143" s="27">
        <f t="shared" si="307"/>
        <v>2.4400501672764141E-2</v>
      </c>
      <c r="AX143" s="27">
        <f t="shared" si="308"/>
        <v>4.3310952070061914E-2</v>
      </c>
      <c r="BD143" t="str">
        <f t="shared" si="321"/>
        <v>91 Elementary trades and related occupations</v>
      </c>
      <c r="BE143" s="27">
        <f t="shared" si="309"/>
        <v>-0.1368551655681427</v>
      </c>
      <c r="BF143" s="27">
        <f t="shared" si="309"/>
        <v>-0.11370690919603654</v>
      </c>
      <c r="BG143" s="27">
        <f t="shared" si="309"/>
        <v>-2.2821895812973336E-3</v>
      </c>
      <c r="BH143" s="27">
        <f t="shared" si="309"/>
        <v>0.12630963016423935</v>
      </c>
      <c r="BI143" s="27">
        <f t="shared" si="310"/>
        <v>0.12402744058294202</v>
      </c>
      <c r="BO143" t="str">
        <f t="shared" si="322"/>
        <v>91 Elementary trades and related occupations</v>
      </c>
      <c r="BP143" s="27">
        <f t="shared" si="311"/>
        <v>-0.45053064142230848</v>
      </c>
      <c r="BQ143" s="27">
        <f t="shared" si="311"/>
        <v>-0.10058198923993511</v>
      </c>
      <c r="BR143" s="27">
        <f t="shared" si="311"/>
        <v>-0.25071058072184571</v>
      </c>
      <c r="BS143" s="27">
        <f t="shared" si="311"/>
        <v>-0.16425803808574702</v>
      </c>
      <c r="BT143" s="27">
        <f t="shared" si="312"/>
        <v>-0.41496861880759273</v>
      </c>
      <c r="BZ143" t="str">
        <f t="shared" si="323"/>
        <v>91 Elementary trades and related occupations</v>
      </c>
      <c r="CA143" s="68">
        <f t="shared" si="313"/>
        <v>5.8219143801618634E-2</v>
      </c>
      <c r="CB143" s="68">
        <f t="shared" si="313"/>
        <v>-0.40971641924240854</v>
      </c>
      <c r="CC143" s="68">
        <f t="shared" si="313"/>
        <v>-0.34277155557389594</v>
      </c>
      <c r="CD143" s="68">
        <f t="shared" si="313"/>
        <v>-0.25083830931015794</v>
      </c>
      <c r="CE143" s="68">
        <f t="shared" si="314"/>
        <v>-0.59360986488405387</v>
      </c>
      <c r="CK143" t="str">
        <f t="shared" si="324"/>
        <v>91 Elementary trades and related occupations</v>
      </c>
      <c r="CL143" s="68">
        <f t="shared" si="315"/>
        <v>-6.3493663336614437E-2</v>
      </c>
      <c r="CM143" s="68">
        <f t="shared" si="315"/>
        <v>0.11278130967241051</v>
      </c>
      <c r="CN143" s="68">
        <f t="shared" si="315"/>
        <v>-0.17571487356329707</v>
      </c>
      <c r="CO143" s="68">
        <f t="shared" si="315"/>
        <v>-3.0496437068339377E-2</v>
      </c>
      <c r="CP143" s="68">
        <f t="shared" si="316"/>
        <v>-0.20621131063163645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2.8105255953642036E-3</v>
      </c>
      <c r="C144" s="27">
        <f t="shared" si="299"/>
        <v>-3.4471077228675102E-3</v>
      </c>
      <c r="D144" s="27">
        <f t="shared" si="299"/>
        <v>1.5570318705152162E-2</v>
      </c>
      <c r="E144" s="27">
        <f t="shared" si="299"/>
        <v>1.8346003904084481E-2</v>
      </c>
      <c r="F144" s="27">
        <f t="shared" si="300"/>
        <v>3.3916322609236646E-2</v>
      </c>
      <c r="L144" t="str">
        <f t="shared" ref="L144" si="325">A144</f>
        <v>92 Elementary administration and service occupations</v>
      </c>
      <c r="M144" s="27">
        <f t="shared" si="301"/>
        <v>0.15917000565797956</v>
      </c>
      <c r="N144" s="27">
        <f t="shared" si="301"/>
        <v>-1.1518432226070296E-2</v>
      </c>
      <c r="O144" s="27">
        <f t="shared" si="301"/>
        <v>0.5063855394796154</v>
      </c>
      <c r="P144" s="27">
        <f t="shared" si="301"/>
        <v>0.98184825896132888</v>
      </c>
      <c r="Q144" s="27">
        <f t="shared" si="302"/>
        <v>1.4882337984409442</v>
      </c>
      <c r="W144" t="str">
        <f t="shared" ref="W144" si="326">A144</f>
        <v>92 Elementary administration and service occupations</v>
      </c>
      <c r="X144" s="27">
        <f t="shared" si="303"/>
        <v>8.998544795461294E-2</v>
      </c>
      <c r="Y144" s="27">
        <f t="shared" si="303"/>
        <v>0.13880865455836178</v>
      </c>
      <c r="Z144" s="27">
        <f t="shared" si="303"/>
        <v>0.79614079284742045</v>
      </c>
      <c r="AA144" s="27">
        <f t="shared" si="303"/>
        <v>0.92807832369171495</v>
      </c>
      <c r="AB144" s="27">
        <f t="shared" si="304"/>
        <v>1.7242191165391354</v>
      </c>
      <c r="AH144" t="str">
        <f t="shared" ref="AH144" si="327">L144</f>
        <v>92 Elementary administration and service occupations</v>
      </c>
      <c r="AI144" s="27">
        <f t="shared" si="305"/>
        <v>2.1878289479502433E-2</v>
      </c>
      <c r="AJ144" s="27">
        <f t="shared" si="305"/>
        <v>6.5729934075694274E-2</v>
      </c>
      <c r="AK144" s="27">
        <f t="shared" si="305"/>
        <v>0.35862738441664344</v>
      </c>
      <c r="AL144" s="27">
        <f t="shared" si="305"/>
        <v>0.45664002369073264</v>
      </c>
      <c r="AM144" s="27">
        <f t="shared" si="306"/>
        <v>0.81526740810737608</v>
      </c>
      <c r="AS144" t="str">
        <f t="shared" ref="AS144" si="328">W144</f>
        <v>92 Elementary administration and service occupations</v>
      </c>
      <c r="AT144" s="27">
        <f t="shared" si="307"/>
        <v>-1.1995998800604424E-2</v>
      </c>
      <c r="AU144" s="27">
        <f t="shared" si="307"/>
        <v>0.107997782732423</v>
      </c>
      <c r="AV144" s="27">
        <f t="shared" si="307"/>
        <v>0.2695529658377025</v>
      </c>
      <c r="AW144" s="27">
        <f t="shared" si="307"/>
        <v>0.3786170045664139</v>
      </c>
      <c r="AX144" s="27">
        <f t="shared" si="308"/>
        <v>0.64816997040411639</v>
      </c>
      <c r="BD144" t="str">
        <f t="shared" ref="BD144" si="329">AH144</f>
        <v>92 Elementary administration and service occupations</v>
      </c>
      <c r="BE144" s="27">
        <f t="shared" si="309"/>
        <v>-0.15897928331643829</v>
      </c>
      <c r="BF144" s="27">
        <f t="shared" si="309"/>
        <v>-0.58420313739731888</v>
      </c>
      <c r="BG144" s="27">
        <f t="shared" si="309"/>
        <v>0.29798452639591755</v>
      </c>
      <c r="BH144" s="27">
        <f t="shared" si="309"/>
        <v>-9.799522877008382E-2</v>
      </c>
      <c r="BI144" s="27">
        <f t="shared" si="310"/>
        <v>0.19998929762583373</v>
      </c>
      <c r="BO144" t="str">
        <f t="shared" ref="BO144" si="330">AS144</f>
        <v>92 Elementary administration and service occupations</v>
      </c>
      <c r="BP144" s="27">
        <f t="shared" si="311"/>
        <v>-0.58223736810560389</v>
      </c>
      <c r="BQ144" s="27">
        <f t="shared" si="311"/>
        <v>-0.91061674653458091</v>
      </c>
      <c r="BR144" s="27">
        <f t="shared" si="311"/>
        <v>4.0394170750030156E-2</v>
      </c>
      <c r="BS144" s="27">
        <f t="shared" si="311"/>
        <v>-1.5986387693620348</v>
      </c>
      <c r="BT144" s="27">
        <f t="shared" si="312"/>
        <v>-1.5582445986120046</v>
      </c>
      <c r="BZ144" t="str">
        <f t="shared" ref="BZ144" si="331">BD144</f>
        <v>92 Elementary administration and service occupations</v>
      </c>
      <c r="CA144" s="68">
        <f t="shared" si="313"/>
        <v>1.2163823838222108</v>
      </c>
      <c r="CB144" s="68">
        <f t="shared" si="313"/>
        <v>-1.1008724091014876</v>
      </c>
      <c r="CC144" s="68">
        <f t="shared" si="313"/>
        <v>0.13801141504612957</v>
      </c>
      <c r="CD144" s="68">
        <f t="shared" si="313"/>
        <v>-2.1453390156638106</v>
      </c>
      <c r="CE144" s="68">
        <f t="shared" si="314"/>
        <v>-2.007327600617681</v>
      </c>
      <c r="CK144" t="str">
        <f t="shared" ref="CK144" si="332">BO144</f>
        <v>92 Elementary administration and service occupations</v>
      </c>
      <c r="CL144" s="68">
        <f t="shared" si="315"/>
        <v>-0.77176705520913647</v>
      </c>
      <c r="CM144" s="68">
        <f t="shared" si="315"/>
        <v>0.1550524654317047</v>
      </c>
      <c r="CN144" s="68">
        <f t="shared" si="315"/>
        <v>-0.73799290391013583</v>
      </c>
      <c r="CO144" s="68">
        <f t="shared" si="315"/>
        <v>-0.13455007282004883</v>
      </c>
      <c r="CP144" s="68">
        <f t="shared" si="316"/>
        <v>-0.87254297673018466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1.6263417329448036</v>
      </c>
      <c r="C146" s="29">
        <f>D35-C35</f>
        <v>-0.11471484230181783</v>
      </c>
      <c r="D146" s="29">
        <f>E35-D35</f>
        <v>1.9566981503733691</v>
      </c>
      <c r="E146" s="29">
        <f>F35-E35</f>
        <v>3.8588201159829012</v>
      </c>
      <c r="F146" s="29">
        <f t="shared" ref="F146" si="334">F35-D35</f>
        <v>5.8155182663562703</v>
      </c>
      <c r="L146" s="24" t="str">
        <f t="shared" ref="L146" si="335">L35</f>
        <v>All occupations</v>
      </c>
      <c r="M146" s="29">
        <f>N35-M35</f>
        <v>10.517414119501836</v>
      </c>
      <c r="N146" s="29">
        <f t="shared" ref="N146" si="336">O35-N35</f>
        <v>0.95941872727804167</v>
      </c>
      <c r="O146" s="29">
        <f>P35-O35</f>
        <v>13.249937366770745</v>
      </c>
      <c r="P146" s="29">
        <f>Q35-P35</f>
        <v>27.151392318613496</v>
      </c>
      <c r="Q146" s="29">
        <f>Q35-O35</f>
        <v>40.401329685384241</v>
      </c>
      <c r="W146" s="24" t="str">
        <f t="shared" ref="W146" si="337">W35</f>
        <v>All occupations</v>
      </c>
      <c r="X146" s="29">
        <f>Y35-X35</f>
        <v>2.7729750713183421</v>
      </c>
      <c r="Y146" s="29">
        <f t="shared" ref="Y146" si="338">Z35-Y35</f>
        <v>3.9045418990642844</v>
      </c>
      <c r="Z146" s="29">
        <f>AA35-Z35</f>
        <v>8.8095525379698216</v>
      </c>
      <c r="AA146" s="29">
        <f>AB35-AA35</f>
        <v>10.267214688943284</v>
      </c>
      <c r="AB146" s="29">
        <f>AB35-Z35</f>
        <v>19.076767226913105</v>
      </c>
      <c r="AH146" s="24" t="str">
        <f t="shared" ref="AH146" si="339">AH35</f>
        <v>All occupations</v>
      </c>
      <c r="AI146" s="29">
        <f>AJ35-AI35</f>
        <v>-1.4789459319162646</v>
      </c>
      <c r="AJ146" s="29">
        <f t="shared" ref="AJ146" si="340">AK35-AJ35</f>
        <v>1.1073796706791121</v>
      </c>
      <c r="AK146" s="29">
        <f>AL35-AK35</f>
        <v>1.0499682023873156</v>
      </c>
      <c r="AL146" s="29">
        <f>AM35-AL35</f>
        <v>2.1935269352297126</v>
      </c>
      <c r="AM146" s="29">
        <f>AM35-AK35</f>
        <v>3.2434951376170282</v>
      </c>
      <c r="AS146" s="24" t="str">
        <f t="shared" ref="AS146" si="341">AS35</f>
        <v>All occupations</v>
      </c>
      <c r="AT146" s="29">
        <f>AU35-AT35</f>
        <v>0.12452526337583336</v>
      </c>
      <c r="AU146" s="29">
        <f t="shared" ref="AU146" si="342">AV35-AU35</f>
        <v>1.0084549738619728</v>
      </c>
      <c r="AV146" s="29">
        <f>AW35-AV35</f>
        <v>2.0182825606440744</v>
      </c>
      <c r="AW146" s="29">
        <f>AX35-AW35</f>
        <v>2.780465581930617</v>
      </c>
      <c r="AX146" s="29">
        <f>AX35-AV35</f>
        <v>4.7987481425746914</v>
      </c>
      <c r="BD146" s="24" t="str">
        <f t="shared" ref="BD146" si="343">BD35</f>
        <v>All occupations</v>
      </c>
      <c r="BE146" s="29">
        <f>BF35-BE35</f>
        <v>4.8932434975110226</v>
      </c>
      <c r="BF146" s="29">
        <f t="shared" ref="BF146" si="344">BG35-BF35</f>
        <v>-3.7059276824710423</v>
      </c>
      <c r="BG146" s="29">
        <f>BH35-BG35</f>
        <v>2.114669341154638</v>
      </c>
      <c r="BH146" s="29">
        <f>BI35-BH35</f>
        <v>2.1939348800012937</v>
      </c>
      <c r="BI146" s="29">
        <f>BI35-BG35</f>
        <v>4.3086042211559317</v>
      </c>
      <c r="BO146" s="24" t="str">
        <f t="shared" ref="BO146" si="345">BO35</f>
        <v>All occupations</v>
      </c>
      <c r="BP146" s="29">
        <f>BQ35-BP35</f>
        <v>-4.1493445701510865</v>
      </c>
      <c r="BQ146" s="29">
        <f t="shared" ref="BQ146" si="346">BR35-BQ35</f>
        <v>-3.4897062972456467</v>
      </c>
      <c r="BR146" s="29">
        <f>BS35-BR35</f>
        <v>-6.449060106619612</v>
      </c>
      <c r="BS146" s="29">
        <f>BT35-BS35</f>
        <v>-14.464627835669106</v>
      </c>
      <c r="BT146" s="29">
        <f>BT35-BR35</f>
        <v>-20.913687942288718</v>
      </c>
      <c r="BZ146" s="24" t="str">
        <f t="shared" ref="BZ146" si="347">BZ35</f>
        <v>All occupations</v>
      </c>
      <c r="CA146" s="70">
        <f>CB35-CA35</f>
        <v>7.2235763370666177</v>
      </c>
      <c r="CB146" s="70">
        <f t="shared" ref="CB146" si="348">CC35-CB35</f>
        <v>-4.7078944745271656</v>
      </c>
      <c r="CC146" s="70">
        <f>CD35-CC35</f>
        <v>-4.8059613085521633</v>
      </c>
      <c r="CD146" s="70">
        <f>CE35-CD35</f>
        <v>-12.47998238999903</v>
      </c>
      <c r="CE146" s="70">
        <f>CE35-CC35</f>
        <v>-17.285943698551193</v>
      </c>
      <c r="CK146" s="24" t="str">
        <f t="shared" ref="CK146" si="349">CK35</f>
        <v>All occupations</v>
      </c>
      <c r="CL146" s="70">
        <f>CM35-CL35</f>
        <v>-0.95978551965103165</v>
      </c>
      <c r="CM146" s="70">
        <f t="shared" ref="CM146" si="350">CN35-CM35</f>
        <v>2.3104480256622217</v>
      </c>
      <c r="CN146" s="70">
        <f>CO35-CN35</f>
        <v>-3.4590867441282107</v>
      </c>
      <c r="CO146" s="70">
        <f>CP35-CO35</f>
        <v>-2.5777442950331046</v>
      </c>
      <c r="CP146" s="70">
        <f>CP35-CN35</f>
        <v>-6.0368310391613154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Swindon and Wiltshire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0.49849140435939898</v>
      </c>
      <c r="C8" s="69">
        <f>'Basic T2'!O8</f>
        <v>3.9409859798067508</v>
      </c>
      <c r="D8" s="69">
        <f>'Basic T2'!Z8</f>
        <v>8.3644120696208546</v>
      </c>
      <c r="E8" s="69">
        <f>'Basic T2'!AK8</f>
        <v>1.5246643248767098</v>
      </c>
      <c r="F8" s="69">
        <f>'Basic T2'!AV8</f>
        <v>2.2332722175750459</v>
      </c>
      <c r="G8" s="69">
        <f>'Basic T2'!BG8</f>
        <v>5.8696512064751847</v>
      </c>
      <c r="H8" s="69">
        <f>'Basic T2'!BR8</f>
        <v>4.1302898385582409</v>
      </c>
      <c r="I8" s="69">
        <f>'Basic T2'!CC8</f>
        <v>2.9509875309885976</v>
      </c>
      <c r="J8" s="69">
        <f>'Basic T2'!CN8</f>
        <v>0.55298772781268013</v>
      </c>
      <c r="K8" s="309">
        <f>SUM(B8:J8)</f>
        <v>30.065742300073463</v>
      </c>
      <c r="L8" s="97"/>
      <c r="M8" s="97">
        <f t="shared" ref="M8:M33" si="0">B8/B$35*100</f>
        <v>8.1186466782654865</v>
      </c>
      <c r="N8" s="97">
        <f t="shared" ref="N8:N33" si="1">C8/C$35*100</f>
        <v>9.1280603315175846</v>
      </c>
      <c r="O8" s="97">
        <f t="shared" ref="O8:O33" si="2">D8/D$35*100</f>
        <v>11.096320925908476</v>
      </c>
      <c r="P8" s="97">
        <f t="shared" ref="P8:P33" si="3">E8/E$35*100</f>
        <v>7.5927838065369011</v>
      </c>
      <c r="Q8" s="97">
        <f t="shared" ref="Q8:Q33" si="4">F8/F$35*100</f>
        <v>10.642566865323598</v>
      </c>
      <c r="R8" s="97">
        <f t="shared" ref="R8:R33" si="5">G8/G$35*100</f>
        <v>7.0951215447307012</v>
      </c>
      <c r="S8" s="97">
        <f t="shared" ref="S8:S33" si="6">H8/H$35*100</f>
        <v>5.7587967236885165</v>
      </c>
      <c r="T8" s="97">
        <f t="shared" ref="T8:T33" si="7">I8/I$35*100</f>
        <v>6.1345011113114198</v>
      </c>
      <c r="U8" s="97">
        <f t="shared" ref="U8:U33" si="8">J8/J$35*100</f>
        <v>4.1489030578886359</v>
      </c>
      <c r="V8" s="97">
        <f t="shared" ref="V8:V33" si="9">K8/K$35*100</f>
        <v>7.8779962111280923</v>
      </c>
      <c r="W8" s="97"/>
      <c r="X8" s="97">
        <f t="shared" ref="X8:X32" si="10">IF($K8&gt;0,B8/$K8*100,0)</f>
        <v>1.6580046465647413</v>
      </c>
      <c r="Y8" s="97">
        <f t="shared" ref="Y8:AG23" si="11">IF($K8&gt;0,C8/$K8*100,0)</f>
        <v>13.107895160124222</v>
      </c>
      <c r="Z8" s="97">
        <f t="shared" si="11"/>
        <v>27.820407645815603</v>
      </c>
      <c r="AA8" s="97">
        <f t="shared" si="11"/>
        <v>5.0711015535877335</v>
      </c>
      <c r="AB8" s="97">
        <f t="shared" si="11"/>
        <v>7.4279630128060701</v>
      </c>
      <c r="AC8" s="97">
        <f t="shared" si="11"/>
        <v>19.522721733901253</v>
      </c>
      <c r="AD8" s="97">
        <f t="shared" si="11"/>
        <v>13.737528238403577</v>
      </c>
      <c r="AE8" s="97">
        <f t="shared" si="11"/>
        <v>9.8151161595680509</v>
      </c>
      <c r="AF8" s="97">
        <f>IF($K8&gt;0,J8/$K8*100,0)</f>
        <v>1.8392618492287447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0.19224836283097257</v>
      </c>
      <c r="C9" s="69">
        <f>'Basic T2'!O9</f>
        <v>1.5806469102765983</v>
      </c>
      <c r="D9" s="69">
        <f>'Basic T2'!Z9</f>
        <v>3.1958358443565555</v>
      </c>
      <c r="E9" s="69">
        <f>'Basic T2'!AK9</f>
        <v>0.91565133150521649</v>
      </c>
      <c r="F9" s="69">
        <f>'Basic T2'!AV9</f>
        <v>0.98288097946000319</v>
      </c>
      <c r="G9" s="69">
        <f>'Basic T2'!BG9</f>
        <v>2.6489075284863453</v>
      </c>
      <c r="H9" s="69">
        <f>'Basic T2'!BR9</f>
        <v>2.6829365778338943</v>
      </c>
      <c r="I9" s="69">
        <f>'Basic T2'!CC9</f>
        <v>1.9456029882740697</v>
      </c>
      <c r="J9" s="69">
        <f>'Basic T2'!CN9</f>
        <v>0.45563039958668589</v>
      </c>
      <c r="K9" s="309">
        <f>SUM(B9:J9)</f>
        <v>14.600340922610343</v>
      </c>
      <c r="L9" s="97"/>
      <c r="M9" s="97">
        <f t="shared" si="0"/>
        <v>3.1310400112222614</v>
      </c>
      <c r="N9" s="97">
        <f t="shared" si="1"/>
        <v>3.6610737601606873</v>
      </c>
      <c r="O9" s="97">
        <f t="shared" si="2"/>
        <v>4.2396309340495542</v>
      </c>
      <c r="P9" s="97">
        <f t="shared" si="3"/>
        <v>4.5599168871803659</v>
      </c>
      <c r="Q9" s="97">
        <f t="shared" si="4"/>
        <v>4.6838788671790423</v>
      </c>
      <c r="R9" s="97">
        <f t="shared" si="5"/>
        <v>3.2019484998750207</v>
      </c>
      <c r="S9" s="97">
        <f t="shared" si="6"/>
        <v>3.7407753397972683</v>
      </c>
      <c r="T9" s="97">
        <f t="shared" si="7"/>
        <v>4.044511733243314</v>
      </c>
      <c r="U9" s="97">
        <f t="shared" si="8"/>
        <v>3.4184598735843332</v>
      </c>
      <c r="V9" s="97">
        <f t="shared" si="9"/>
        <v>3.8256640837775588</v>
      </c>
      <c r="W9" s="97"/>
      <c r="X9" s="97">
        <f t="shared" si="10"/>
        <v>1.316738861441608</v>
      </c>
      <c r="Y9" s="97">
        <f t="shared" si="11"/>
        <v>10.8260959018346</v>
      </c>
      <c r="Z9" s="97">
        <f t="shared" si="11"/>
        <v>21.88877548336853</v>
      </c>
      <c r="AA9" s="97">
        <f t="shared" si="11"/>
        <v>6.2714380188699765</v>
      </c>
      <c r="AB9" s="97">
        <f t="shared" si="11"/>
        <v>6.7319043073706357</v>
      </c>
      <c r="AC9" s="97">
        <f t="shared" si="11"/>
        <v>18.142778600355836</v>
      </c>
      <c r="AD9" s="97">
        <f t="shared" si="11"/>
        <v>18.375848838427132</v>
      </c>
      <c r="AE9" s="97">
        <f t="shared" si="11"/>
        <v>13.325736697429269</v>
      </c>
      <c r="AF9" s="97">
        <f t="shared" si="11"/>
        <v>3.1206832909023974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1.1920115789032204</v>
      </c>
      <c r="C10" s="69">
        <f>'Basic T2'!O10</f>
        <v>4.9063837235602454</v>
      </c>
      <c r="D10" s="69">
        <f>'Basic T2'!Z10</f>
        <v>7.5551852696373976</v>
      </c>
      <c r="E10" s="69">
        <f>'Basic T2'!AK10</f>
        <v>0.80050516942103622</v>
      </c>
      <c r="F10" s="69">
        <f>'Basic T2'!AV10</f>
        <v>2.0416491101363108</v>
      </c>
      <c r="G10" s="69">
        <f>'Basic T2'!BG10</f>
        <v>3.3487505851250607</v>
      </c>
      <c r="H10" s="69">
        <f>'Basic T2'!BR10</f>
        <v>2.3996459250825155</v>
      </c>
      <c r="I10" s="69">
        <f>'Basic T2'!CC10</f>
        <v>1.4290862571661256</v>
      </c>
      <c r="J10" s="69">
        <f>'Basic T2'!CN10</f>
        <v>0.27604569442881938</v>
      </c>
      <c r="K10" s="309">
        <f t="shared" ref="K10:K32" si="12">SUM(B10:J10)</f>
        <v>23.949263313460737</v>
      </c>
      <c r="L10" s="97"/>
      <c r="M10" s="97">
        <f t="shared" si="0"/>
        <v>19.413616284824432</v>
      </c>
      <c r="N10" s="97">
        <f t="shared" si="1"/>
        <v>11.364101995721871</v>
      </c>
      <c r="O10" s="97">
        <f t="shared" si="2"/>
        <v>10.022791764537375</v>
      </c>
      <c r="P10" s="97">
        <f t="shared" si="3"/>
        <v>3.9864923631112168</v>
      </c>
      <c r="Q10" s="97">
        <f t="shared" si="4"/>
        <v>9.729394831118011</v>
      </c>
      <c r="R10" s="97">
        <f t="shared" si="5"/>
        <v>4.0479053334956987</v>
      </c>
      <c r="S10" s="97">
        <f t="shared" si="6"/>
        <v>3.3457877368241808</v>
      </c>
      <c r="T10" s="97">
        <f t="shared" si="7"/>
        <v>2.9707788124094749</v>
      </c>
      <c r="U10" s="97">
        <f t="shared" si="8"/>
        <v>2.0710890461581397</v>
      </c>
      <c r="V10" s="97">
        <f t="shared" si="9"/>
        <v>6.2753217186422736</v>
      </c>
      <c r="W10" s="97"/>
      <c r="X10" s="97">
        <f t="shared" si="10"/>
        <v>4.9772369333517146</v>
      </c>
      <c r="Y10" s="97">
        <f t="shared" si="11"/>
        <v>20.486574719826983</v>
      </c>
      <c r="Z10" s="97">
        <f t="shared" si="11"/>
        <v>31.546629099822827</v>
      </c>
      <c r="AA10" s="97">
        <f t="shared" si="11"/>
        <v>3.342504355744047</v>
      </c>
      <c r="AB10" s="97">
        <f t="shared" si="11"/>
        <v>8.524893160236779</v>
      </c>
      <c r="AC10" s="97">
        <f t="shared" si="11"/>
        <v>13.982687238829964</v>
      </c>
      <c r="AD10" s="97">
        <f t="shared" si="11"/>
        <v>10.019706634290456</v>
      </c>
      <c r="AE10" s="97">
        <f t="shared" si="11"/>
        <v>5.9671407778246959</v>
      </c>
      <c r="AF10" s="97">
        <f t="shared" si="11"/>
        <v>1.15262708007251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1.1104829474046409</v>
      </c>
      <c r="C11" s="69">
        <f>'Basic T2'!O11</f>
        <v>3.1338788607314716</v>
      </c>
      <c r="D11" s="69">
        <f>'Basic T2'!Z11</f>
        <v>5.752974197843729</v>
      </c>
      <c r="E11" s="69">
        <f>'Basic T2'!AK11</f>
        <v>1.8017120470760368</v>
      </c>
      <c r="F11" s="69">
        <f>'Basic T2'!AV11</f>
        <v>0.45803630848554866</v>
      </c>
      <c r="G11" s="69">
        <f>'Basic T2'!BG11</f>
        <v>1.863254505877703</v>
      </c>
      <c r="H11" s="69">
        <f>'Basic T2'!BR11</f>
        <v>1.2990028253542651</v>
      </c>
      <c r="I11" s="69">
        <f>'Basic T2'!CC11</f>
        <v>0.69180856760451015</v>
      </c>
      <c r="J11" s="69">
        <f>'Basic T2'!CN11</f>
        <v>9.1345359407908444E-2</v>
      </c>
      <c r="K11" s="309">
        <f t="shared" si="12"/>
        <v>16.202495619785815</v>
      </c>
      <c r="L11" s="97"/>
      <c r="M11" s="97">
        <f t="shared" si="0"/>
        <v>18.085805719765499</v>
      </c>
      <c r="N11" s="97">
        <f t="shared" si="1"/>
        <v>7.2586493479043517</v>
      </c>
      <c r="O11" s="97">
        <f t="shared" si="2"/>
        <v>7.63195876128548</v>
      </c>
      <c r="P11" s="97">
        <f t="shared" si="3"/>
        <v>8.9724733712698388</v>
      </c>
      <c r="Q11" s="97">
        <f t="shared" si="4"/>
        <v>2.1827531822773105</v>
      </c>
      <c r="R11" s="97">
        <f t="shared" si="5"/>
        <v>2.2522662289346274</v>
      </c>
      <c r="S11" s="97">
        <f t="shared" si="6"/>
        <v>1.8111787567246254</v>
      </c>
      <c r="T11" s="97">
        <f t="shared" si="7"/>
        <v>1.4381288915046342</v>
      </c>
      <c r="U11" s="97">
        <f t="shared" si="8"/>
        <v>0.6853371637567065</v>
      </c>
      <c r="V11" s="97">
        <f t="shared" si="9"/>
        <v>4.2454697385994784</v>
      </c>
      <c r="W11" s="97"/>
      <c r="X11" s="97">
        <f t="shared" si="10"/>
        <v>6.8537771801559098</v>
      </c>
      <c r="Y11" s="97">
        <f t="shared" si="11"/>
        <v>19.341951599755465</v>
      </c>
      <c r="Z11" s="97">
        <f t="shared" si="11"/>
        <v>35.506716575306065</v>
      </c>
      <c r="AA11" s="97">
        <f t="shared" si="11"/>
        <v>11.119966265418155</v>
      </c>
      <c r="AB11" s="97">
        <f t="shared" si="11"/>
        <v>2.8269491270604865</v>
      </c>
      <c r="AC11" s="97">
        <f t="shared" si="11"/>
        <v>11.499799472881042</v>
      </c>
      <c r="AD11" s="97">
        <f t="shared" si="11"/>
        <v>8.0173008889320538</v>
      </c>
      <c r="AE11" s="97">
        <f t="shared" si="11"/>
        <v>4.2697654968639664</v>
      </c>
      <c r="AF11" s="97">
        <f t="shared" si="11"/>
        <v>0.56377339362685153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1.5479875631165201</v>
      </c>
      <c r="C12" s="69">
        <f>'Basic T2'!O12</f>
        <v>8.8756694092847397</v>
      </c>
      <c r="D12" s="69">
        <f>'Basic T2'!Z12</f>
        <v>4.7595630994575089</v>
      </c>
      <c r="E12" s="69">
        <f>'Basic T2'!AK12</f>
        <v>0.42500880644934086</v>
      </c>
      <c r="F12" s="69">
        <f>'Basic T2'!AV12</f>
        <v>0.19570467065084532</v>
      </c>
      <c r="G12" s="69">
        <f>'Basic T2'!BG12</f>
        <v>0.89910265653853749</v>
      </c>
      <c r="H12" s="69">
        <f>'Basic T2'!BR12</f>
        <v>0.55269425970946096</v>
      </c>
      <c r="I12" s="69">
        <f>'Basic T2'!CC12</f>
        <v>0.51212607591208292</v>
      </c>
      <c r="J12" s="69">
        <f>'Basic T2'!CN12</f>
        <v>8.6512195929599855E-2</v>
      </c>
      <c r="K12" s="309">
        <f t="shared" si="12"/>
        <v>17.854368737048638</v>
      </c>
      <c r="L12" s="97"/>
      <c r="M12" s="97">
        <f t="shared" si="0"/>
        <v>25.211195172848644</v>
      </c>
      <c r="N12" s="97">
        <f t="shared" si="1"/>
        <v>20.557709737025988</v>
      </c>
      <c r="O12" s="97">
        <f t="shared" si="2"/>
        <v>6.3140886865807069</v>
      </c>
      <c r="P12" s="97">
        <f t="shared" si="3"/>
        <v>2.1165314427522133</v>
      </c>
      <c r="Q12" s="97">
        <f t="shared" si="4"/>
        <v>0.93262255575781128</v>
      </c>
      <c r="R12" s="97">
        <f t="shared" si="5"/>
        <v>1.0868180075664187</v>
      </c>
      <c r="S12" s="97">
        <f t="shared" si="6"/>
        <v>0.77061272124363356</v>
      </c>
      <c r="T12" s="97">
        <f t="shared" si="7"/>
        <v>1.0646056443219747</v>
      </c>
      <c r="U12" s="97">
        <f t="shared" si="8"/>
        <v>0.64907537036438967</v>
      </c>
      <c r="V12" s="97">
        <f t="shared" si="9"/>
        <v>4.6783028956584038</v>
      </c>
      <c r="W12" s="97"/>
      <c r="X12" s="97">
        <f t="shared" si="10"/>
        <v>8.6700772562424717</v>
      </c>
      <c r="Y12" s="97">
        <f t="shared" si="11"/>
        <v>49.711471405131881</v>
      </c>
      <c r="Z12" s="97">
        <f t="shared" si="11"/>
        <v>26.657694649159993</v>
      </c>
      <c r="AA12" s="97">
        <f t="shared" si="11"/>
        <v>2.3804191159524333</v>
      </c>
      <c r="AB12" s="97">
        <f t="shared" si="11"/>
        <v>1.0961164381283841</v>
      </c>
      <c r="AC12" s="97">
        <f t="shared" si="11"/>
        <v>5.0357571851468377</v>
      </c>
      <c r="AD12" s="97">
        <f t="shared" si="11"/>
        <v>3.0955687532239375</v>
      </c>
      <c r="AE12" s="97">
        <f t="shared" si="11"/>
        <v>2.8683516256130508</v>
      </c>
      <c r="AF12" s="97">
        <f t="shared" si="11"/>
        <v>0.48454357140100435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0.486519683705877</v>
      </c>
      <c r="C13" s="69">
        <f>'Basic T2'!O13</f>
        <v>6.4485967508307107</v>
      </c>
      <c r="D13" s="69">
        <f>'Basic T2'!Z13</f>
        <v>9.6064222588523389</v>
      </c>
      <c r="E13" s="69">
        <f>'Basic T2'!AK13</f>
        <v>0.81240093118209367</v>
      </c>
      <c r="F13" s="69">
        <f>'Basic T2'!AV13</f>
        <v>1.5322617922608273</v>
      </c>
      <c r="G13" s="69">
        <f>'Basic T2'!BG13</f>
        <v>3.9248849329032698</v>
      </c>
      <c r="H13" s="69">
        <f>'Basic T2'!BR13</f>
        <v>2.4298670917839242</v>
      </c>
      <c r="I13" s="69">
        <f>'Basic T2'!CC13</f>
        <v>1.5382322952738501</v>
      </c>
      <c r="J13" s="69">
        <f>'Basic T2'!CN13</f>
        <v>0.29563509574096175</v>
      </c>
      <c r="K13" s="309">
        <f t="shared" si="12"/>
        <v>27.074820832533852</v>
      </c>
      <c r="L13" s="97"/>
      <c r="M13" s="97">
        <f t="shared" si="0"/>
        <v>7.9236700562678797</v>
      </c>
      <c r="N13" s="97">
        <f t="shared" si="1"/>
        <v>14.936155697285022</v>
      </c>
      <c r="O13" s="97">
        <f t="shared" si="2"/>
        <v>12.743985285130508</v>
      </c>
      <c r="P13" s="97">
        <f t="shared" si="3"/>
        <v>4.0457329092380379</v>
      </c>
      <c r="Q13" s="97">
        <f t="shared" si="4"/>
        <v>7.301930526419782</v>
      </c>
      <c r="R13" s="97">
        <f t="shared" si="5"/>
        <v>4.7443254579267871</v>
      </c>
      <c r="S13" s="97">
        <f t="shared" si="6"/>
        <v>3.3879246237228662</v>
      </c>
      <c r="T13" s="97">
        <f t="shared" si="7"/>
        <v>3.1976711611693389</v>
      </c>
      <c r="U13" s="97">
        <f t="shared" si="8"/>
        <v>2.2180625193808337</v>
      </c>
      <c r="V13" s="97">
        <f t="shared" si="9"/>
        <v>7.0942980155574764</v>
      </c>
      <c r="W13" s="97"/>
      <c r="X13" s="97">
        <f t="shared" si="10"/>
        <v>1.796945164347169</v>
      </c>
      <c r="Y13" s="97">
        <f t="shared" si="11"/>
        <v>23.817689471399561</v>
      </c>
      <c r="Z13" s="97">
        <f t="shared" si="11"/>
        <v>35.481018760090919</v>
      </c>
      <c r="AA13" s="97">
        <f t="shared" si="11"/>
        <v>3.0005773120606962</v>
      </c>
      <c r="AB13" s="97">
        <f t="shared" si="11"/>
        <v>5.6593607829885224</v>
      </c>
      <c r="AC13" s="97">
        <f t="shared" si="11"/>
        <v>14.496439171952044</v>
      </c>
      <c r="AD13" s="97">
        <f t="shared" si="11"/>
        <v>8.9746377522252292</v>
      </c>
      <c r="AE13" s="97">
        <f t="shared" si="11"/>
        <v>5.681412648261988</v>
      </c>
      <c r="AF13" s="97">
        <f t="shared" si="11"/>
        <v>1.0919189366738797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0.18607640494703537</v>
      </c>
      <c r="C14" s="69">
        <f>'Basic T2'!O14</f>
        <v>0.93418619742093856</v>
      </c>
      <c r="D14" s="69">
        <f>'Basic T2'!Z14</f>
        <v>1.9611965342647675</v>
      </c>
      <c r="E14" s="69">
        <f>'Basic T2'!AK14</f>
        <v>0.36789954393718377</v>
      </c>
      <c r="F14" s="69">
        <f>'Basic T2'!AV14</f>
        <v>0.84939654079443738</v>
      </c>
      <c r="G14" s="69">
        <f>'Basic T2'!BG14</f>
        <v>1.4682945532732607</v>
      </c>
      <c r="H14" s="69">
        <f>'Basic T2'!BR14</f>
        <v>1.0401868142892796</v>
      </c>
      <c r="I14" s="69">
        <f>'Basic T2'!CC14</f>
        <v>0.8890359143482538</v>
      </c>
      <c r="J14" s="69">
        <f>'Basic T2'!CN14</f>
        <v>0.14917705894514818</v>
      </c>
      <c r="K14" s="309">
        <f t="shared" si="12"/>
        <v>7.8454495622203053</v>
      </c>
      <c r="L14" s="97"/>
      <c r="M14" s="97">
        <f t="shared" si="0"/>
        <v>3.0305208348942085</v>
      </c>
      <c r="N14" s="97">
        <f t="shared" si="1"/>
        <v>2.1637498876226569</v>
      </c>
      <c r="O14" s="97">
        <f t="shared" si="2"/>
        <v>2.6017448640556702</v>
      </c>
      <c r="P14" s="97">
        <f t="shared" si="3"/>
        <v>1.832128983449812</v>
      </c>
      <c r="Q14" s="97">
        <f t="shared" si="4"/>
        <v>4.0477642669083149</v>
      </c>
      <c r="R14" s="97">
        <f t="shared" si="5"/>
        <v>1.774846230632477</v>
      </c>
      <c r="S14" s="97">
        <f t="shared" si="6"/>
        <v>1.4503157532024686</v>
      </c>
      <c r="T14" s="97">
        <f t="shared" si="7"/>
        <v>1.8481243134016483</v>
      </c>
      <c r="U14" s="97">
        <f t="shared" si="8"/>
        <v>1.1192312684270145</v>
      </c>
      <c r="V14" s="97">
        <f t="shared" si="9"/>
        <v>2.0557091625712864</v>
      </c>
      <c r="W14" s="97"/>
      <c r="X14" s="97">
        <f t="shared" si="10"/>
        <v>2.3717749183308077</v>
      </c>
      <c r="Y14" s="97">
        <f t="shared" si="11"/>
        <v>11.907363497937762</v>
      </c>
      <c r="Z14" s="97">
        <f t="shared" si="11"/>
        <v>24.997885955559418</v>
      </c>
      <c r="AA14" s="97">
        <f t="shared" si="11"/>
        <v>4.6893366787902231</v>
      </c>
      <c r="AB14" s="97">
        <f t="shared" si="11"/>
        <v>10.826614001633496</v>
      </c>
      <c r="AC14" s="97">
        <f t="shared" si="11"/>
        <v>18.715237943072381</v>
      </c>
      <c r="AD14" s="97">
        <f t="shared" si="11"/>
        <v>13.258473030000603</v>
      </c>
      <c r="AE14" s="97">
        <f t="shared" si="11"/>
        <v>11.33186705615187</v>
      </c>
      <c r="AF14" s="97">
        <f t="shared" si="11"/>
        <v>1.9014469185234333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3.6548147880445955E-2</v>
      </c>
      <c r="C15" s="69">
        <f>'Basic T2'!O15</f>
        <v>0.78917064197072384</v>
      </c>
      <c r="D15" s="69">
        <f>'Basic T2'!Z15</f>
        <v>2.0475238082374165</v>
      </c>
      <c r="E15" s="69">
        <f>'Basic T2'!AK15</f>
        <v>0.99857187572041195</v>
      </c>
      <c r="F15" s="69">
        <f>'Basic T2'!AV15</f>
        <v>0.35003110044186753</v>
      </c>
      <c r="G15" s="69">
        <f>'Basic T2'!BG15</f>
        <v>1.4274077579879629</v>
      </c>
      <c r="H15" s="69">
        <f>'Basic T2'!BR15</f>
        <v>0.99195796757591115</v>
      </c>
      <c r="I15" s="69">
        <f>'Basic T2'!CC15</f>
        <v>0.33389296486245146</v>
      </c>
      <c r="J15" s="69">
        <f>'Basic T2'!CN15</f>
        <v>4.6668407417177253E-2</v>
      </c>
      <c r="K15" s="309">
        <f t="shared" si="12"/>
        <v>7.0217726720943681</v>
      </c>
      <c r="L15" s="97"/>
      <c r="M15" s="97">
        <f t="shared" si="0"/>
        <v>0.59523894853843873</v>
      </c>
      <c r="N15" s="97">
        <f t="shared" si="1"/>
        <v>1.8278667492555922</v>
      </c>
      <c r="O15" s="97">
        <f t="shared" si="2"/>
        <v>2.7162675739229236</v>
      </c>
      <c r="P15" s="97">
        <f t="shared" si="3"/>
        <v>4.9728587754856983</v>
      </c>
      <c r="Q15" s="97">
        <f t="shared" si="4"/>
        <v>1.6680588071974232</v>
      </c>
      <c r="R15" s="97">
        <f t="shared" si="5"/>
        <v>1.725423058467888</v>
      </c>
      <c r="S15" s="97">
        <f t="shared" si="6"/>
        <v>1.38307104755315</v>
      </c>
      <c r="T15" s="97">
        <f t="shared" si="7"/>
        <v>0.69409536383964054</v>
      </c>
      <c r="U15" s="97">
        <f t="shared" si="8"/>
        <v>0.35013923185200857</v>
      </c>
      <c r="V15" s="97">
        <f t="shared" si="9"/>
        <v>1.8398846751915072</v>
      </c>
      <c r="W15" s="97"/>
      <c r="X15" s="97">
        <f t="shared" si="10"/>
        <v>0.52049745252639779</v>
      </c>
      <c r="Y15" s="97">
        <f t="shared" si="11"/>
        <v>11.238909016622149</v>
      </c>
      <c r="Z15" s="97">
        <f t="shared" si="11"/>
        <v>29.159642498461945</v>
      </c>
      <c r="AA15" s="97">
        <f t="shared" si="11"/>
        <v>14.221079524389818</v>
      </c>
      <c r="AB15" s="97">
        <f t="shared" si="11"/>
        <v>4.9849392281374518</v>
      </c>
      <c r="AC15" s="97">
        <f t="shared" si="11"/>
        <v>20.328310594000097</v>
      </c>
      <c r="AD15" s="97">
        <f t="shared" si="11"/>
        <v>14.126888093630665</v>
      </c>
      <c r="AE15" s="97">
        <f t="shared" si="11"/>
        <v>4.7551092929766119</v>
      </c>
      <c r="AF15" s="97">
        <f t="shared" si="11"/>
        <v>0.66462429925487143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1.184574225991861E-2</v>
      </c>
      <c r="C16" s="69">
        <f>'Basic T2'!O16</f>
        <v>0.18238717983839436</v>
      </c>
      <c r="D16" s="69">
        <f>'Basic T2'!Z16</f>
        <v>0.77637687744943851</v>
      </c>
      <c r="E16" s="69">
        <f>'Basic T2'!AK16</f>
        <v>0.20637867244711008</v>
      </c>
      <c r="F16" s="69">
        <f>'Basic T2'!AV16</f>
        <v>0.16329802296318138</v>
      </c>
      <c r="G16" s="69">
        <f>'Basic T2'!BG16</f>
        <v>0.65680653902923736</v>
      </c>
      <c r="H16" s="69">
        <f>'Basic T2'!BR16</f>
        <v>0.72319006101509153</v>
      </c>
      <c r="I16" s="69">
        <f>'Basic T2'!CC16</f>
        <v>0.42708918618388642</v>
      </c>
      <c r="J16" s="69">
        <f>'Basic T2'!CN16</f>
        <v>4.5697149391432795E-2</v>
      </c>
      <c r="K16" s="309">
        <f t="shared" si="12"/>
        <v>3.1930694305776908</v>
      </c>
      <c r="L16" s="97"/>
      <c r="M16" s="97">
        <f t="shared" si="0"/>
        <v>0.19292488337620425</v>
      </c>
      <c r="N16" s="97">
        <f t="shared" si="1"/>
        <v>0.42244280740675155</v>
      </c>
      <c r="O16" s="97">
        <f t="shared" si="2"/>
        <v>1.0299500933153076</v>
      </c>
      <c r="P16" s="97">
        <f t="shared" si="3"/>
        <v>1.0277597610199962</v>
      </c>
      <c r="Q16" s="97">
        <f t="shared" si="4"/>
        <v>0.77819000956716389</v>
      </c>
      <c r="R16" s="97">
        <f t="shared" si="5"/>
        <v>0.79393511843522691</v>
      </c>
      <c r="S16" s="97">
        <f t="shared" si="6"/>
        <v>1.0083322761270381</v>
      </c>
      <c r="T16" s="97">
        <f t="shared" si="7"/>
        <v>0.88783129706970776</v>
      </c>
      <c r="U16" s="97">
        <f t="shared" si="8"/>
        <v>0.34285217069253365</v>
      </c>
      <c r="V16" s="97">
        <f t="shared" si="9"/>
        <v>0.83666615062747085</v>
      </c>
      <c r="W16" s="97"/>
      <c r="X16" s="97">
        <f t="shared" si="10"/>
        <v>0.37098292152624679</v>
      </c>
      <c r="Y16" s="97">
        <f t="shared" si="11"/>
        <v>5.7119703722006703</v>
      </c>
      <c r="Z16" s="97">
        <f t="shared" si="11"/>
        <v>24.314437701061085</v>
      </c>
      <c r="AA16" s="97">
        <f t="shared" si="11"/>
        <v>6.4633318170526604</v>
      </c>
      <c r="AB16" s="97">
        <f t="shared" si="11"/>
        <v>5.1141394358480161</v>
      </c>
      <c r="AC16" s="97">
        <f t="shared" si="11"/>
        <v>20.569754379265341</v>
      </c>
      <c r="AD16" s="97">
        <f t="shared" si="11"/>
        <v>22.648742119091718</v>
      </c>
      <c r="AE16" s="97">
        <f t="shared" si="11"/>
        <v>13.375505778044335</v>
      </c>
      <c r="AF16" s="97">
        <f t="shared" si="11"/>
        <v>1.4311354759099384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0.11152426559211431</v>
      </c>
      <c r="C17" s="69">
        <f>'Basic T2'!O17</f>
        <v>1.6552280566126301</v>
      </c>
      <c r="D17" s="69">
        <f>'Basic T2'!Z17</f>
        <v>2.929606485368748</v>
      </c>
      <c r="E17" s="69">
        <f>'Basic T2'!AK17</f>
        <v>0.37908110619783264</v>
      </c>
      <c r="F17" s="69">
        <f>'Basic T2'!AV17</f>
        <v>0.47812509914262968</v>
      </c>
      <c r="G17" s="69">
        <f>'Basic T2'!BG17</f>
        <v>1.2264086161259122</v>
      </c>
      <c r="H17" s="69">
        <f>'Basic T2'!BR17</f>
        <v>0.55996056459205201</v>
      </c>
      <c r="I17" s="69">
        <f>'Basic T2'!CC17</f>
        <v>0.53571430557856736</v>
      </c>
      <c r="J17" s="69">
        <f>'Basic T2'!CN17</f>
        <v>0.13441405249702909</v>
      </c>
      <c r="K17" s="309">
        <f t="shared" si="12"/>
        <v>8.0100625517075148</v>
      </c>
      <c r="L17" s="97"/>
      <c r="M17" s="97">
        <f t="shared" si="0"/>
        <v>1.8163324391901225</v>
      </c>
      <c r="N17" s="97">
        <f t="shared" si="1"/>
        <v>3.8338176386817726</v>
      </c>
      <c r="O17" s="97">
        <f t="shared" si="2"/>
        <v>3.8864481421642769</v>
      </c>
      <c r="P17" s="97">
        <f t="shared" si="3"/>
        <v>1.8878128369244476</v>
      </c>
      <c r="Q17" s="97">
        <f t="shared" si="4"/>
        <v>2.2784854876044323</v>
      </c>
      <c r="R17" s="97">
        <f t="shared" si="5"/>
        <v>1.4824591596378209</v>
      </c>
      <c r="S17" s="97">
        <f t="shared" si="6"/>
        <v>0.78074401332888677</v>
      </c>
      <c r="T17" s="97">
        <f t="shared" si="7"/>
        <v>1.1136407620862445</v>
      </c>
      <c r="U17" s="97">
        <f t="shared" si="8"/>
        <v>1.0084688056893623</v>
      </c>
      <c r="V17" s="97">
        <f t="shared" si="9"/>
        <v>2.0988419911088187</v>
      </c>
      <c r="W17" s="97"/>
      <c r="X17" s="97">
        <f t="shared" si="10"/>
        <v>1.3923020559725909</v>
      </c>
      <c r="Y17" s="97">
        <f t="shared" si="11"/>
        <v>20.664358685436021</v>
      </c>
      <c r="Z17" s="97">
        <f t="shared" si="11"/>
        <v>36.574077498860987</v>
      </c>
      <c r="AA17" s="97">
        <f t="shared" si="11"/>
        <v>4.7325611223475832</v>
      </c>
      <c r="AB17" s="97">
        <f t="shared" si="11"/>
        <v>5.9690557477694997</v>
      </c>
      <c r="AC17" s="97">
        <f t="shared" si="11"/>
        <v>15.310849424820999</v>
      </c>
      <c r="AD17" s="97">
        <f t="shared" si="11"/>
        <v>6.9907140047574856</v>
      </c>
      <c r="AE17" s="97">
        <f t="shared" si="11"/>
        <v>6.6880165057433727</v>
      </c>
      <c r="AF17" s="97">
        <f t="shared" si="11"/>
        <v>1.678064954291473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0.3157987556488806</v>
      </c>
      <c r="C18" s="69">
        <f>'Basic T2'!O18</f>
        <v>3.6174277142299935</v>
      </c>
      <c r="D18" s="69">
        <f>'Basic T2'!Z18</f>
        <v>6.4453919666034629</v>
      </c>
      <c r="E18" s="69">
        <f>'Basic T2'!AK18</f>
        <v>1.6533464831915055</v>
      </c>
      <c r="F18" s="69">
        <f>'Basic T2'!AV18</f>
        <v>1.4484204948015238</v>
      </c>
      <c r="G18" s="69">
        <f>'Basic T2'!BG18</f>
        <v>4.8649674503000471</v>
      </c>
      <c r="H18" s="69">
        <f>'Basic T2'!BR18</f>
        <v>3.58162353717002</v>
      </c>
      <c r="I18" s="69">
        <f>'Basic T2'!CC18</f>
        <v>2.2067365143755038</v>
      </c>
      <c r="J18" s="69">
        <f>'Basic T2'!CN18</f>
        <v>0.37583265806343824</v>
      </c>
      <c r="K18" s="309">
        <f t="shared" si="12"/>
        <v>24.509545574384376</v>
      </c>
      <c r="L18" s="97"/>
      <c r="M18" s="97">
        <f t="shared" si="0"/>
        <v>5.1432351613844176</v>
      </c>
      <c r="N18" s="97">
        <f t="shared" si="1"/>
        <v>8.3786388963541292</v>
      </c>
      <c r="O18" s="97">
        <f t="shared" si="2"/>
        <v>8.550527778809716</v>
      </c>
      <c r="P18" s="97">
        <f t="shared" si="3"/>
        <v>8.2336171964844294</v>
      </c>
      <c r="Q18" s="97">
        <f t="shared" si="4"/>
        <v>6.9023882730105708</v>
      </c>
      <c r="R18" s="97">
        <f t="shared" si="5"/>
        <v>5.8806791335333468</v>
      </c>
      <c r="S18" s="97">
        <f t="shared" si="6"/>
        <v>4.9938001199790483</v>
      </c>
      <c r="T18" s="97">
        <f t="shared" si="7"/>
        <v>4.5873550659405762</v>
      </c>
      <c r="U18" s="97">
        <f t="shared" si="8"/>
        <v>2.8197610649725129</v>
      </c>
      <c r="V18" s="97">
        <f t="shared" si="9"/>
        <v>6.4221300523486375</v>
      </c>
      <c r="W18" s="97"/>
      <c r="X18" s="97">
        <f t="shared" si="10"/>
        <v>1.2884725042757661</v>
      </c>
      <c r="Y18" s="97">
        <f t="shared" si="11"/>
        <v>14.75926064500629</v>
      </c>
      <c r="Z18" s="97">
        <f t="shared" si="11"/>
        <v>26.297476414004695</v>
      </c>
      <c r="AA18" s="97">
        <f t="shared" si="11"/>
        <v>6.7457247551723887</v>
      </c>
      <c r="AB18" s="97">
        <f t="shared" si="11"/>
        <v>5.9096179095026118</v>
      </c>
      <c r="AC18" s="97">
        <f t="shared" si="11"/>
        <v>19.849276419814828</v>
      </c>
      <c r="AD18" s="97">
        <f t="shared" si="11"/>
        <v>14.613178062808627</v>
      </c>
      <c r="AE18" s="97">
        <f t="shared" si="11"/>
        <v>9.0035798814720867</v>
      </c>
      <c r="AF18" s="97">
        <f t="shared" si="11"/>
        <v>1.5334134079427064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0.17574536657063872</v>
      </c>
      <c r="C19" s="69">
        <f>'Basic T2'!O19</f>
        <v>2.3317575212178681</v>
      </c>
      <c r="D19" s="69">
        <f>'Basic T2'!Z19</f>
        <v>6.4871035833173565</v>
      </c>
      <c r="E19" s="69">
        <f>'Basic T2'!AK19</f>
        <v>2.3275428254469359</v>
      </c>
      <c r="F19" s="69">
        <f>'Basic T2'!AV19</f>
        <v>2.3602941785587341</v>
      </c>
      <c r="G19" s="69">
        <f>'Basic T2'!BG19</f>
        <v>7.6293721061347082</v>
      </c>
      <c r="H19" s="69">
        <f>'Basic T2'!BR19</f>
        <v>7.4389600927236073</v>
      </c>
      <c r="I19" s="69">
        <f>'Basic T2'!CC19</f>
        <v>4.032571669204553</v>
      </c>
      <c r="J19" s="69">
        <f>'Basic T2'!CN19</f>
        <v>0.65281093633718357</v>
      </c>
      <c r="K19" s="309">
        <f t="shared" si="12"/>
        <v>33.436158279511581</v>
      </c>
      <c r="L19" s="97"/>
      <c r="M19" s="97">
        <f t="shared" si="0"/>
        <v>2.8622650742851548</v>
      </c>
      <c r="N19" s="97">
        <f t="shared" si="1"/>
        <v>5.4007863618916732</v>
      </c>
      <c r="O19" s="97">
        <f t="shared" si="2"/>
        <v>8.6058628677010063</v>
      </c>
      <c r="P19" s="97">
        <f t="shared" si="3"/>
        <v>11.591095289452458</v>
      </c>
      <c r="Q19" s="97">
        <f t="shared" si="4"/>
        <v>11.247884794098665</v>
      </c>
      <c r="R19" s="97">
        <f t="shared" si="5"/>
        <v>9.2222383407191408</v>
      </c>
      <c r="S19" s="97">
        <f t="shared" si="6"/>
        <v>10.372022469149595</v>
      </c>
      <c r="T19" s="97">
        <f t="shared" si="7"/>
        <v>8.3828939046350257</v>
      </c>
      <c r="U19" s="97">
        <f t="shared" si="8"/>
        <v>4.8978470113715593</v>
      </c>
      <c r="V19" s="97">
        <f t="shared" si="9"/>
        <v>8.76113170969432</v>
      </c>
      <c r="W19" s="97"/>
      <c r="X19" s="97">
        <f t="shared" si="10"/>
        <v>0.52561471058213305</v>
      </c>
      <c r="Y19" s="97">
        <f t="shared" si="11"/>
        <v>6.9737602679273145</v>
      </c>
      <c r="Z19" s="97">
        <f t="shared" si="11"/>
        <v>19.401462121000932</v>
      </c>
      <c r="AA19" s="97">
        <f t="shared" si="11"/>
        <v>6.9611550644954532</v>
      </c>
      <c r="AB19" s="97">
        <f t="shared" si="11"/>
        <v>7.0591069668581916</v>
      </c>
      <c r="AC19" s="97">
        <f t="shared" si="11"/>
        <v>22.817729364589411</v>
      </c>
      <c r="AD19" s="97">
        <f t="shared" si="11"/>
        <v>22.248250024829922</v>
      </c>
      <c r="AE19" s="97">
        <f t="shared" si="11"/>
        <v>12.060511364655074</v>
      </c>
      <c r="AF19" s="97">
        <f t="shared" si="11"/>
        <v>1.9524101150615785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1.7310998795965756E-2</v>
      </c>
      <c r="C20" s="69">
        <f>'Basic T2'!O20</f>
        <v>0.35797933353002465</v>
      </c>
      <c r="D20" s="69">
        <f>'Basic T2'!Z20</f>
        <v>1.078639126192902</v>
      </c>
      <c r="E20" s="69">
        <f>'Basic T2'!AK20</f>
        <v>0.50317259637524414</v>
      </c>
      <c r="F20" s="69">
        <f>'Basic T2'!AV20</f>
        <v>0.40386107434762991</v>
      </c>
      <c r="G20" s="69">
        <f>'Basic T2'!BG20</f>
        <v>1.3972486557039572</v>
      </c>
      <c r="H20" s="69">
        <f>'Basic T2'!BR20</f>
        <v>1.5518465063604399</v>
      </c>
      <c r="I20" s="69">
        <f>'Basic T2'!CC20</f>
        <v>1.5019145964544605</v>
      </c>
      <c r="J20" s="69">
        <f>'Basic T2'!CN20</f>
        <v>0.27927069047254538</v>
      </c>
      <c r="K20" s="309">
        <f t="shared" si="12"/>
        <v>7.0912435782331693</v>
      </c>
      <c r="L20" s="97"/>
      <c r="M20" s="97">
        <f t="shared" si="0"/>
        <v>0.28193441580589074</v>
      </c>
      <c r="N20" s="97">
        <f t="shared" si="1"/>
        <v>0.82914706386718795</v>
      </c>
      <c r="O20" s="97">
        <f t="shared" si="2"/>
        <v>1.4309345125341804</v>
      </c>
      <c r="P20" s="97">
        <f t="shared" si="3"/>
        <v>2.5057848336288848</v>
      </c>
      <c r="Q20" s="97">
        <f t="shared" si="4"/>
        <v>1.9245833330220272</v>
      </c>
      <c r="R20" s="97">
        <f t="shared" si="5"/>
        <v>1.6889673153823486</v>
      </c>
      <c r="S20" s="97">
        <f t="shared" si="6"/>
        <v>2.1637146364564881</v>
      </c>
      <c r="T20" s="97">
        <f t="shared" si="7"/>
        <v>3.1221740736932753</v>
      </c>
      <c r="U20" s="97">
        <f t="shared" si="8"/>
        <v>2.0952852358284213</v>
      </c>
      <c r="V20" s="97">
        <f t="shared" si="9"/>
        <v>1.8580878357814843</v>
      </c>
      <c r="W20" s="97"/>
      <c r="X20" s="97">
        <f t="shared" si="10"/>
        <v>0.24411795484084764</v>
      </c>
      <c r="Y20" s="97">
        <f t="shared" si="11"/>
        <v>5.0481883689463904</v>
      </c>
      <c r="Z20" s="97">
        <f t="shared" si="11"/>
        <v>15.210859904796164</v>
      </c>
      <c r="AA20" s="97">
        <f t="shared" si="11"/>
        <v>7.0956890822330632</v>
      </c>
      <c r="AB20" s="97">
        <f t="shared" si="11"/>
        <v>5.6952080392118551</v>
      </c>
      <c r="AC20" s="97">
        <f t="shared" si="11"/>
        <v>19.70385927784039</v>
      </c>
      <c r="AD20" s="97">
        <f t="shared" si="11"/>
        <v>21.883982537617086</v>
      </c>
      <c r="AE20" s="97">
        <f t="shared" si="11"/>
        <v>21.179847792348326</v>
      </c>
      <c r="AF20" s="97">
        <f t="shared" si="11"/>
        <v>3.9382470421658753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1.6529291370944516E-2</v>
      </c>
      <c r="C21" s="69">
        <f>'Basic T2'!O21</f>
        <v>8.6488377085316717E-2</v>
      </c>
      <c r="D21" s="69">
        <f>'Basic T2'!Z21</f>
        <v>0.69143033640754925</v>
      </c>
      <c r="E21" s="69">
        <f>'Basic T2'!AK21</f>
        <v>0.3061708245111972</v>
      </c>
      <c r="F21" s="69">
        <f>'Basic T2'!AV21</f>
        <v>0.46073368394645087</v>
      </c>
      <c r="G21" s="69">
        <f>'Basic T2'!BG21</f>
        <v>0.88091444168991495</v>
      </c>
      <c r="H21" s="69">
        <f>'Basic T2'!BR21</f>
        <v>1.1657215134336276</v>
      </c>
      <c r="I21" s="69">
        <f>'Basic T2'!CC21</f>
        <v>1.0256492267773925</v>
      </c>
      <c r="J21" s="69">
        <f>'Basic T2'!CN21</f>
        <v>0.75188713226433224</v>
      </c>
      <c r="K21" s="309">
        <f t="shared" si="12"/>
        <v>5.3855248274867256</v>
      </c>
      <c r="L21" s="97"/>
      <c r="M21" s="97">
        <f t="shared" si="0"/>
        <v>0.26920319048480462</v>
      </c>
      <c r="N21" s="97">
        <f t="shared" si="1"/>
        <v>0.20032325109883448</v>
      </c>
      <c r="O21" s="97">
        <f t="shared" si="2"/>
        <v>0.91725907891991276</v>
      </c>
      <c r="P21" s="97">
        <f t="shared" si="3"/>
        <v>1.5247217636384671</v>
      </c>
      <c r="Q21" s="97">
        <f t="shared" si="4"/>
        <v>2.1956074140532764</v>
      </c>
      <c r="R21" s="97">
        <f t="shared" si="5"/>
        <v>1.0648324430936451</v>
      </c>
      <c r="S21" s="97">
        <f t="shared" si="6"/>
        <v>1.6253467661335244</v>
      </c>
      <c r="T21" s="97">
        <f t="shared" si="7"/>
        <v>2.1321155224853854</v>
      </c>
      <c r="U21" s="97">
        <f t="shared" si="8"/>
        <v>5.6411863506947695</v>
      </c>
      <c r="V21" s="97">
        <f t="shared" si="9"/>
        <v>1.4111457406382757</v>
      </c>
      <c r="W21" s="97"/>
      <c r="X21" s="97">
        <f t="shared" si="10"/>
        <v>0.30692071618688044</v>
      </c>
      <c r="Y21" s="97">
        <f t="shared" si="11"/>
        <v>1.6059414793502762</v>
      </c>
      <c r="Z21" s="97">
        <f t="shared" si="11"/>
        <v>12.838680696050575</v>
      </c>
      <c r="AA21" s="97">
        <f t="shared" si="11"/>
        <v>5.6850694095505379</v>
      </c>
      <c r="AB21" s="97">
        <f t="shared" si="11"/>
        <v>8.5550377856388504</v>
      </c>
      <c r="AC21" s="97">
        <f t="shared" si="11"/>
        <v>16.357076977788498</v>
      </c>
      <c r="AD21" s="97">
        <f t="shared" si="11"/>
        <v>21.645457978097138</v>
      </c>
      <c r="AE21" s="97">
        <f t="shared" si="11"/>
        <v>19.044554795155115</v>
      </c>
      <c r="AF21" s="97">
        <f t="shared" si="11"/>
        <v>13.961260162182132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1.3719425898227682E-2</v>
      </c>
      <c r="C22" s="69">
        <f>'Basic T2'!O22</f>
        <v>0.28291190169169111</v>
      </c>
      <c r="D22" s="69">
        <f>'Basic T2'!Z22</f>
        <v>0.70254328685436995</v>
      </c>
      <c r="E22" s="69">
        <f>'Basic T2'!AK22</f>
        <v>0.25060087881506199</v>
      </c>
      <c r="F22" s="69">
        <f>'Basic T2'!AV22</f>
        <v>1.014086630424289</v>
      </c>
      <c r="G22" s="69">
        <f>'Basic T2'!BG22</f>
        <v>6.2669507259229027</v>
      </c>
      <c r="H22" s="69">
        <f>'Basic T2'!BR22</f>
        <v>3.2992327750031492</v>
      </c>
      <c r="I22" s="69">
        <f>'Basic T2'!CC22</f>
        <v>1.6488053167064827</v>
      </c>
      <c r="J22" s="69">
        <f>'Basic T2'!CN22</f>
        <v>0.58114150401227571</v>
      </c>
      <c r="K22" s="309">
        <f t="shared" si="12"/>
        <v>14.059992445328451</v>
      </c>
      <c r="L22" s="97"/>
      <c r="M22" s="97">
        <f t="shared" si="0"/>
        <v>0.22344050573849283</v>
      </c>
      <c r="N22" s="97">
        <f t="shared" si="1"/>
        <v>0.65527685720738338</v>
      </c>
      <c r="O22" s="97">
        <f t="shared" si="2"/>
        <v>0.93200164104684413</v>
      </c>
      <c r="P22" s="97">
        <f t="shared" si="3"/>
        <v>1.247985057120546</v>
      </c>
      <c r="Q22" s="97">
        <f t="shared" si="4"/>
        <v>4.8325881128991961</v>
      </c>
      <c r="R22" s="97">
        <f t="shared" si="5"/>
        <v>7.5753695664589715</v>
      </c>
      <c r="S22" s="97">
        <f t="shared" si="6"/>
        <v>4.6000672199813692</v>
      </c>
      <c r="T22" s="97">
        <f t="shared" si="7"/>
        <v>3.4275299171744202</v>
      </c>
      <c r="U22" s="97">
        <f t="shared" si="8"/>
        <v>4.3601324980565774</v>
      </c>
      <c r="V22" s="97">
        <f t="shared" si="9"/>
        <v>3.6840789130463776</v>
      </c>
      <c r="W22" s="97"/>
      <c r="X22" s="97">
        <f t="shared" si="10"/>
        <v>9.7577761521387418E-2</v>
      </c>
      <c r="Y22" s="97">
        <f t="shared" si="11"/>
        <v>2.0121767688836201</v>
      </c>
      <c r="Z22" s="97">
        <f t="shared" si="11"/>
        <v>4.9967543694363492</v>
      </c>
      <c r="AA22" s="97">
        <f t="shared" si="11"/>
        <v>1.7823685168360544</v>
      </c>
      <c r="AB22" s="97">
        <f t="shared" si="11"/>
        <v>7.2125688144393543</v>
      </c>
      <c r="AC22" s="97">
        <f t="shared" si="11"/>
        <v>44.572930962030135</v>
      </c>
      <c r="AD22" s="97">
        <f t="shared" si="11"/>
        <v>23.465395076363261</v>
      </c>
      <c r="AE22" s="97">
        <f t="shared" si="11"/>
        <v>11.726928895003153</v>
      </c>
      <c r="AF22" s="97">
        <f t="shared" si="11"/>
        <v>4.133298835486678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4.2393508371779244E-3</v>
      </c>
      <c r="C23" s="69">
        <f>'Basic T2'!O23</f>
        <v>0.10681502790748609</v>
      </c>
      <c r="D23" s="69">
        <f>'Basic T2'!Z23</f>
        <v>0.39531935266799378</v>
      </c>
      <c r="E23" s="69">
        <f>'Basic T2'!AK23</f>
        <v>0.25578619634265493</v>
      </c>
      <c r="F23" s="69">
        <f>'Basic T2'!AV23</f>
        <v>0.3732556104744259</v>
      </c>
      <c r="G23" s="69">
        <f>'Basic T2'!BG23</f>
        <v>4.11016761178489</v>
      </c>
      <c r="H23" s="69">
        <f>'Basic T2'!BR23</f>
        <v>3.6105692493861117</v>
      </c>
      <c r="I23" s="69">
        <f>'Basic T2'!CC23</f>
        <v>1.7967831995782242</v>
      </c>
      <c r="J23" s="69">
        <f>'Basic T2'!CN23</f>
        <v>0.8485301457057236</v>
      </c>
      <c r="K23" s="309">
        <f t="shared" si="12"/>
        <v>11.501465744684687</v>
      </c>
      <c r="L23" s="97"/>
      <c r="M23" s="97">
        <f t="shared" si="0"/>
        <v>6.9043901843174521E-2</v>
      </c>
      <c r="N23" s="97">
        <f t="shared" si="1"/>
        <v>0.24740357465064566</v>
      </c>
      <c r="O23" s="97">
        <f t="shared" si="2"/>
        <v>0.5244349954204599</v>
      </c>
      <c r="P23" s="97">
        <f t="shared" si="3"/>
        <v>1.2738077869587634</v>
      </c>
      <c r="Q23" s="97">
        <f t="shared" si="4"/>
        <v>1.7787342541898479</v>
      </c>
      <c r="R23" s="97">
        <f t="shared" si="5"/>
        <v>4.9682915984272968</v>
      </c>
      <c r="S23" s="97">
        <f t="shared" si="6"/>
        <v>5.0341586611929614</v>
      </c>
      <c r="T23" s="97">
        <f t="shared" si="7"/>
        <v>3.735145749973992</v>
      </c>
      <c r="U23" s="97">
        <f t="shared" si="8"/>
        <v>6.3662702428392688</v>
      </c>
      <c r="V23" s="97">
        <f t="shared" si="9"/>
        <v>3.0136792451262417</v>
      </c>
      <c r="W23" s="97"/>
      <c r="X23" s="97">
        <f t="shared" si="10"/>
        <v>3.6859222392042576E-2</v>
      </c>
      <c r="Y23" s="97">
        <f t="shared" si="11"/>
        <v>0.92870796017324864</v>
      </c>
      <c r="Z23" s="97">
        <f t="shared" si="11"/>
        <v>3.4371215064539711</v>
      </c>
      <c r="AA23" s="97">
        <f t="shared" si="11"/>
        <v>2.2239443391018621</v>
      </c>
      <c r="AB23" s="97">
        <f t="shared" si="11"/>
        <v>3.2452873291121445</v>
      </c>
      <c r="AC23" s="97">
        <f t="shared" si="11"/>
        <v>35.736033154594857</v>
      </c>
      <c r="AD23" s="97">
        <f t="shared" si="11"/>
        <v>31.392253209593811</v>
      </c>
      <c r="AE23" s="97">
        <f t="shared" si="11"/>
        <v>15.622210590059737</v>
      </c>
      <c r="AF23" s="97">
        <f t="shared" si="11"/>
        <v>7.3775826885183333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2.9410265888297486E-2</v>
      </c>
      <c r="C24" s="69">
        <f>'Basic T2'!O24</f>
        <v>0.29142040339543696</v>
      </c>
      <c r="D24" s="69">
        <f>'Basic T2'!Z24</f>
        <v>0.60011037517823929</v>
      </c>
      <c r="E24" s="69">
        <f>'Basic T2'!AK24</f>
        <v>0.26448980092806357</v>
      </c>
      <c r="F24" s="69">
        <f>'Basic T2'!AV24</f>
        <v>0.27874887459220382</v>
      </c>
      <c r="G24" s="69">
        <f>'Basic T2'!BG24</f>
        <v>1.6816275912970331</v>
      </c>
      <c r="H24" s="69">
        <f>'Basic T2'!BR24</f>
        <v>1.6968756430415608</v>
      </c>
      <c r="I24" s="69">
        <f>'Basic T2'!CC24</f>
        <v>1.4078929279603924</v>
      </c>
      <c r="J24" s="69">
        <f>'Basic T2'!CN24</f>
        <v>0.48508813391883776</v>
      </c>
      <c r="K24" s="309">
        <f t="shared" si="12"/>
        <v>6.7356640162000652</v>
      </c>
      <c r="L24" s="97"/>
      <c r="M24" s="97">
        <f t="shared" si="0"/>
        <v>0.47898831428752831</v>
      </c>
      <c r="N24" s="97">
        <f t="shared" si="1"/>
        <v>0.67498413789312206</v>
      </c>
      <c r="O24" s="97">
        <f t="shared" si="2"/>
        <v>0.79611301529850698</v>
      </c>
      <c r="P24" s="97">
        <f t="shared" si="3"/>
        <v>1.3171514835851896</v>
      </c>
      <c r="Q24" s="97">
        <f t="shared" si="4"/>
        <v>1.3283662928035072</v>
      </c>
      <c r="R24" s="97">
        <f t="shared" si="5"/>
        <v>2.0327191060455081</v>
      </c>
      <c r="S24" s="97">
        <f t="shared" si="6"/>
        <v>2.3659264302540279</v>
      </c>
      <c r="T24" s="97">
        <f t="shared" si="7"/>
        <v>2.926722204172501</v>
      </c>
      <c r="U24" s="97">
        <f t="shared" si="8"/>
        <v>3.6394725252259188</v>
      </c>
      <c r="V24" s="97">
        <f t="shared" si="9"/>
        <v>1.7649168635003665</v>
      </c>
      <c r="W24" s="97"/>
      <c r="X24" s="97">
        <f t="shared" si="10"/>
        <v>0.43663498977327747</v>
      </c>
      <c r="Y24" s="97">
        <f t="shared" ref="Y24:AG32" si="13">IF($K24&gt;0,C24/$K24*100,0)</f>
        <v>4.3265282041167215</v>
      </c>
      <c r="Z24" s="97">
        <f t="shared" si="13"/>
        <v>8.909446399566594</v>
      </c>
      <c r="AA24" s="97">
        <f t="shared" si="13"/>
        <v>3.926707155997307</v>
      </c>
      <c r="AB24" s="97">
        <f t="shared" si="13"/>
        <v>4.1384023003786998</v>
      </c>
      <c r="AC24" s="97">
        <f t="shared" si="13"/>
        <v>24.96602543197702</v>
      </c>
      <c r="AD24" s="97">
        <f t="shared" si="13"/>
        <v>25.192403287342941</v>
      </c>
      <c r="AE24" s="97">
        <f t="shared" si="13"/>
        <v>20.902065847914091</v>
      </c>
      <c r="AF24" s="97">
        <f t="shared" si="13"/>
        <v>7.2017863829333475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1.6853848107996297E-2</v>
      </c>
      <c r="C25" s="69">
        <f>'Basic T2'!O25</f>
        <v>1.0733590947040526</v>
      </c>
      <c r="D25" s="69">
        <f>'Basic T2'!Z25</f>
        <v>3.1390111527975932</v>
      </c>
      <c r="E25" s="69">
        <f>'Basic T2'!AK25</f>
        <v>2.525566314151932</v>
      </c>
      <c r="F25" s="69">
        <f>'Basic T2'!AV25</f>
        <v>1.537107690345016</v>
      </c>
      <c r="G25" s="69">
        <f>'Basic T2'!BG25</f>
        <v>9.6412795097184496</v>
      </c>
      <c r="H25" s="69">
        <f>'Basic T2'!BR25</f>
        <v>5.9873320988665055</v>
      </c>
      <c r="I25" s="69">
        <f>'Basic T2'!CC25</f>
        <v>1.1099759793025294</v>
      </c>
      <c r="J25" s="69">
        <f>'Basic T2'!CN25</f>
        <v>0.20257947435021945</v>
      </c>
      <c r="K25" s="309">
        <f t="shared" si="12"/>
        <v>25.233065162344293</v>
      </c>
      <c r="L25" s="97"/>
      <c r="M25" s="97">
        <f t="shared" si="0"/>
        <v>0.27448906192036182</v>
      </c>
      <c r="N25" s="97">
        <f t="shared" si="1"/>
        <v>2.4861003373379482</v>
      </c>
      <c r="O25" s="97">
        <f t="shared" si="2"/>
        <v>4.1642466740674191</v>
      </c>
      <c r="P25" s="97">
        <f t="shared" si="3"/>
        <v>12.577246479469197</v>
      </c>
      <c r="Q25" s="97">
        <f t="shared" si="4"/>
        <v>7.3250234543564954</v>
      </c>
      <c r="R25" s="97">
        <f t="shared" si="5"/>
        <v>11.65419333481195</v>
      </c>
      <c r="S25" s="97">
        <f t="shared" si="6"/>
        <v>8.3480408935716213</v>
      </c>
      <c r="T25" s="97">
        <f t="shared" si="7"/>
        <v>2.3074136393518558</v>
      </c>
      <c r="U25" s="97">
        <f t="shared" si="8"/>
        <v>1.5198937667596926</v>
      </c>
      <c r="V25" s="97">
        <f t="shared" si="9"/>
        <v>6.6117107557198382</v>
      </c>
      <c r="W25" s="97"/>
      <c r="X25" s="97">
        <f t="shared" si="10"/>
        <v>6.6792710277416331E-2</v>
      </c>
      <c r="Y25" s="97">
        <f t="shared" si="13"/>
        <v>4.2537800611946404</v>
      </c>
      <c r="Z25" s="97">
        <f t="shared" si="13"/>
        <v>12.440070727047422</v>
      </c>
      <c r="AA25" s="97">
        <f t="shared" si="13"/>
        <v>10.008955701191923</v>
      </c>
      <c r="AB25" s="97">
        <f t="shared" si="13"/>
        <v>6.0916407913806143</v>
      </c>
      <c r="AC25" s="97">
        <f t="shared" si="13"/>
        <v>38.208911393397763</v>
      </c>
      <c r="AD25" s="97">
        <f t="shared" si="13"/>
        <v>23.728120465529084</v>
      </c>
      <c r="AE25" s="97">
        <f t="shared" si="13"/>
        <v>4.3988947524257354</v>
      </c>
      <c r="AF25" s="97">
        <f t="shared" si="13"/>
        <v>0.80283339755541083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2.0217403859391421E-2</v>
      </c>
      <c r="C26" s="69">
        <f>'Basic T2'!O26</f>
        <v>0.19682557143105256</v>
      </c>
      <c r="D26" s="69">
        <f>'Basic T2'!Z26</f>
        <v>0.82255251865300105</v>
      </c>
      <c r="E26" s="69">
        <f>'Basic T2'!AK26</f>
        <v>0.50255573648272533</v>
      </c>
      <c r="F26" s="69">
        <f>'Basic T2'!AV26</f>
        <v>0.59953414088005363</v>
      </c>
      <c r="G26" s="69">
        <f>'Basic T2'!BG26</f>
        <v>1.9158751066162589</v>
      </c>
      <c r="H26" s="69">
        <f>'Basic T2'!BR26</f>
        <v>1.8898118376794486</v>
      </c>
      <c r="I26" s="69">
        <f>'Basic T2'!CC26</f>
        <v>1.4238903212484777</v>
      </c>
      <c r="J26" s="69">
        <f>'Basic T2'!CN26</f>
        <v>0.34340051929596965</v>
      </c>
      <c r="K26" s="309">
        <f t="shared" si="12"/>
        <v>7.7146631561463783</v>
      </c>
      <c r="L26" s="97"/>
      <c r="M26" s="97">
        <f t="shared" si="0"/>
        <v>0.32926938609328738</v>
      </c>
      <c r="N26" s="97">
        <f t="shared" si="1"/>
        <v>0.45588482172072353</v>
      </c>
      <c r="O26" s="97">
        <f t="shared" si="2"/>
        <v>1.0912072061272495</v>
      </c>
      <c r="P26" s="97">
        <f t="shared" si="3"/>
        <v>2.5027128893809616</v>
      </c>
      <c r="Q26" s="97">
        <f t="shared" si="4"/>
        <v>2.8570552806538454</v>
      </c>
      <c r="R26" s="97">
        <f t="shared" si="5"/>
        <v>2.3158729995694705</v>
      </c>
      <c r="S26" s="97">
        <f t="shared" si="6"/>
        <v>2.6349342648106076</v>
      </c>
      <c r="T26" s="97">
        <f t="shared" si="7"/>
        <v>2.959977521544503</v>
      </c>
      <c r="U26" s="97">
        <f t="shared" si="8"/>
        <v>2.5764323382420722</v>
      </c>
      <c r="V26" s="97">
        <f t="shared" si="9"/>
        <v>2.0214397671499422</v>
      </c>
      <c r="W26" s="97"/>
      <c r="X26" s="97">
        <f t="shared" si="10"/>
        <v>0.26206463523017121</v>
      </c>
      <c r="Y26" s="97">
        <f t="shared" si="13"/>
        <v>2.5513177626457861</v>
      </c>
      <c r="Z26" s="97">
        <f t="shared" si="13"/>
        <v>10.662196158203772</v>
      </c>
      <c r="AA26" s="97">
        <f t="shared" si="13"/>
        <v>6.5142926698274861</v>
      </c>
      <c r="AB26" s="97">
        <f t="shared" si="13"/>
        <v>7.7713586289557766</v>
      </c>
      <c r="AC26" s="97">
        <f t="shared" si="13"/>
        <v>24.834202969573013</v>
      </c>
      <c r="AD26" s="97">
        <f t="shared" si="13"/>
        <v>24.496362309400503</v>
      </c>
      <c r="AE26" s="97">
        <f t="shared" si="13"/>
        <v>18.456934443262693</v>
      </c>
      <c r="AF26" s="97">
        <f t="shared" si="13"/>
        <v>4.4512704229008069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7.1570418338242812E-4</v>
      </c>
      <c r="C27" s="69">
        <f>'Basic T2'!O27</f>
        <v>1.3107561665440868E-2</v>
      </c>
      <c r="D27" s="69">
        <f>'Basic T2'!Z27</f>
        <v>5.1334963213638611E-2</v>
      </c>
      <c r="E27" s="69">
        <f>'Basic T2'!AK27</f>
        <v>1.6373215944139246E-2</v>
      </c>
      <c r="F27" s="69">
        <f>'Basic T2'!AV27</f>
        <v>1.463956433374613E-2</v>
      </c>
      <c r="G27" s="69">
        <f>'Basic T2'!BG27</f>
        <v>6.2545102966972729E-2</v>
      </c>
      <c r="H27" s="69">
        <f>'Basic T2'!BR27</f>
        <v>9.0850095199789871E-2</v>
      </c>
      <c r="I27" s="69">
        <f>'Basic T2'!CC27</f>
        <v>8.3272161826710767E-2</v>
      </c>
      <c r="J27" s="69">
        <f>'Basic T2'!CN27</f>
        <v>2.0784992234624829E-2</v>
      </c>
      <c r="K27" s="309">
        <f t="shared" si="12"/>
        <v>0.35362336156844548</v>
      </c>
      <c r="L27" s="97"/>
      <c r="M27" s="97">
        <f t="shared" si="0"/>
        <v>1.1656267972173923E-2</v>
      </c>
      <c r="N27" s="97">
        <f t="shared" si="1"/>
        <v>3.0359563392077404E-2</v>
      </c>
      <c r="O27" s="97">
        <f t="shared" si="2"/>
        <v>6.8101526060284162E-2</v>
      </c>
      <c r="P27" s="97">
        <f t="shared" si="3"/>
        <v>8.1538137184160281E-2</v>
      </c>
      <c r="Q27" s="97">
        <f t="shared" si="4"/>
        <v>6.9764241490576015E-2</v>
      </c>
      <c r="R27" s="97">
        <f t="shared" si="5"/>
        <v>7.5603318147562645E-2</v>
      </c>
      <c r="S27" s="97">
        <f t="shared" si="6"/>
        <v>0.12667082723811182</v>
      </c>
      <c r="T27" s="97">
        <f t="shared" si="7"/>
        <v>0.17310583792813572</v>
      </c>
      <c r="U27" s="97">
        <f t="shared" si="8"/>
        <v>0.15594363763102867</v>
      </c>
      <c r="V27" s="97">
        <f t="shared" si="9"/>
        <v>9.2658397547556517E-2</v>
      </c>
      <c r="W27" s="97"/>
      <c r="X27" s="97">
        <f t="shared" si="10"/>
        <v>0.20239165766877654</v>
      </c>
      <c r="Y27" s="97">
        <f t="shared" si="13"/>
        <v>3.7066447214641496</v>
      </c>
      <c r="Z27" s="97">
        <f t="shared" si="13"/>
        <v>14.51684724276976</v>
      </c>
      <c r="AA27" s="97">
        <f t="shared" si="13"/>
        <v>4.6301284710145296</v>
      </c>
      <c r="AB27" s="97">
        <f t="shared" si="13"/>
        <v>4.1398747720779676</v>
      </c>
      <c r="AC27" s="97">
        <f t="shared" si="13"/>
        <v>17.68692619445812</v>
      </c>
      <c r="AD27" s="97">
        <f t="shared" si="13"/>
        <v>25.691202865341634</v>
      </c>
      <c r="AE27" s="97">
        <f t="shared" si="13"/>
        <v>23.548263739524756</v>
      </c>
      <c r="AF27" s="97">
        <f t="shared" si="13"/>
        <v>5.8777203356803094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6.0750970434293547E-2</v>
      </c>
      <c r="C28" s="69">
        <f>'Basic T2'!O28</f>
        <v>0.88369367327203507</v>
      </c>
      <c r="D28" s="69">
        <f>'Basic T2'!Z28</f>
        <v>3.3156876903501176</v>
      </c>
      <c r="E28" s="69">
        <f>'Basic T2'!AK28</f>
        <v>1.1435107366492809</v>
      </c>
      <c r="F28" s="69">
        <f>'Basic T2'!AV28</f>
        <v>0.88247767745768757</v>
      </c>
      <c r="G28" s="69">
        <f>'Basic T2'!BG28</f>
        <v>7.4973561752698732</v>
      </c>
      <c r="H28" s="69">
        <f>'Basic T2'!BR28</f>
        <v>6.6468426869286965</v>
      </c>
      <c r="I28" s="69">
        <f>'Basic T2'!CC28</f>
        <v>5.0000304327404193</v>
      </c>
      <c r="J28" s="69">
        <f>'Basic T2'!CN28</f>
        <v>1.3923129595132318</v>
      </c>
      <c r="K28" s="309">
        <f t="shared" si="12"/>
        <v>26.822663002615634</v>
      </c>
      <c r="L28" s="97"/>
      <c r="M28" s="97">
        <f t="shared" si="0"/>
        <v>0.98941658773756247</v>
      </c>
      <c r="N28" s="97">
        <f t="shared" si="1"/>
        <v>2.0467997616685425</v>
      </c>
      <c r="O28" s="97">
        <f t="shared" si="2"/>
        <v>4.3986277093922359</v>
      </c>
      <c r="P28" s="97">
        <f t="shared" si="3"/>
        <v>5.6946500696366975</v>
      </c>
      <c r="Q28" s="97">
        <f t="shared" si="4"/>
        <v>4.2054110625604073</v>
      </c>
      <c r="R28" s="97">
        <f t="shared" si="5"/>
        <v>9.0626600212623618</v>
      </c>
      <c r="S28" s="97">
        <f t="shared" si="6"/>
        <v>9.2675859042666069</v>
      </c>
      <c r="T28" s="97">
        <f t="shared" si="7"/>
        <v>10.394043324189003</v>
      </c>
      <c r="U28" s="97">
        <f t="shared" si="8"/>
        <v>10.446111558589937</v>
      </c>
      <c r="V28" s="97">
        <f t="shared" si="9"/>
        <v>7.0282261917230402</v>
      </c>
      <c r="W28" s="97"/>
      <c r="X28" s="97">
        <f t="shared" si="10"/>
        <v>0.22649119674794915</v>
      </c>
      <c r="Y28" s="97">
        <f t="shared" si="13"/>
        <v>3.2945784435567083</v>
      </c>
      <c r="Z28" s="97">
        <f t="shared" si="13"/>
        <v>12.361515670635633</v>
      </c>
      <c r="AA28" s="97">
        <f t="shared" si="13"/>
        <v>4.2632259762491538</v>
      </c>
      <c r="AB28" s="97">
        <f t="shared" si="13"/>
        <v>3.2900449793953421</v>
      </c>
      <c r="AC28" s="97">
        <f t="shared" si="13"/>
        <v>27.951572796999173</v>
      </c>
      <c r="AD28" s="97">
        <f t="shared" si="13"/>
        <v>24.780696406917254</v>
      </c>
      <c r="AE28" s="97">
        <f t="shared" si="13"/>
        <v>18.641066445389249</v>
      </c>
      <c r="AF28" s="97">
        <f t="shared" si="13"/>
        <v>5.1908080841095421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2.6572922167432497E-2</v>
      </c>
      <c r="C29" s="69">
        <f>'Basic T2'!O29</f>
        <v>0.28996269895032684</v>
      </c>
      <c r="D29" s="69">
        <f>'Basic T2'!Z29</f>
        <v>1.0925135269240687</v>
      </c>
      <c r="E29" s="69">
        <f>'Basic T2'!AK29</f>
        <v>0.33924974288149673</v>
      </c>
      <c r="F29" s="69">
        <f>'Basic T2'!AV29</f>
        <v>0.38685660550485879</v>
      </c>
      <c r="G29" s="69">
        <f>'Basic T2'!BG29</f>
        <v>1.7225236532067318</v>
      </c>
      <c r="H29" s="69">
        <f>'Basic T2'!BR29</f>
        <v>1.6193686752495839</v>
      </c>
      <c r="I29" s="69">
        <f>'Basic T2'!CC29</f>
        <v>0.76536528054372222</v>
      </c>
      <c r="J29" s="69">
        <f>'Basic T2'!CN29</f>
        <v>0.20643062717358615</v>
      </c>
      <c r="K29" s="309">
        <f t="shared" si="12"/>
        <v>6.4488437326018078</v>
      </c>
      <c r="L29" s="97"/>
      <c r="M29" s="97">
        <f t="shared" si="0"/>
        <v>0.43277810690371132</v>
      </c>
      <c r="N29" s="97">
        <f t="shared" si="1"/>
        <v>0.67160782186747126</v>
      </c>
      <c r="O29" s="97">
        <f t="shared" si="2"/>
        <v>1.4493404449399787</v>
      </c>
      <c r="P29" s="97">
        <f t="shared" si="3"/>
        <v>1.6894538109762154</v>
      </c>
      <c r="Q29" s="97">
        <f t="shared" si="4"/>
        <v>1.8435492363972068</v>
      </c>
      <c r="R29" s="97">
        <f t="shared" si="5"/>
        <v>2.0821534795275385</v>
      </c>
      <c r="S29" s="97">
        <f t="shared" si="6"/>
        <v>2.2578597110575678</v>
      </c>
      <c r="T29" s="97">
        <f t="shared" si="7"/>
        <v>1.5910382930292299</v>
      </c>
      <c r="U29" s="97">
        <f t="shared" si="8"/>
        <v>1.5487878252019351</v>
      </c>
      <c r="V29" s="97">
        <f t="shared" si="9"/>
        <v>1.6897625870847053</v>
      </c>
      <c r="W29" s="97"/>
      <c r="X29" s="97">
        <f>IF($K29&gt;0,B29/$K29*100,0)</f>
        <v>0.41205715736441895</v>
      </c>
      <c r="Y29" s="97">
        <f t="shared" si="13"/>
        <v>4.4963517643393169</v>
      </c>
      <c r="Z29" s="97">
        <f t="shared" si="13"/>
        <v>16.941231207090986</v>
      </c>
      <c r="AA29" s="97">
        <f t="shared" si="13"/>
        <v>5.2606289894487066</v>
      </c>
      <c r="AB29" s="97">
        <f t="shared" si="13"/>
        <v>5.9988522213544195</v>
      </c>
      <c r="AC29" s="97">
        <f t="shared" si="13"/>
        <v>26.710581379086602</v>
      </c>
      <c r="AD29" s="97">
        <f t="shared" si="13"/>
        <v>25.110992642959335</v>
      </c>
      <c r="AE29" s="97">
        <f t="shared" si="13"/>
        <v>11.868255958420209</v>
      </c>
      <c r="AF29" s="97">
        <f t="shared" si="13"/>
        <v>3.2010486799360081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1.5450103460664742E-2</v>
      </c>
      <c r="C30" s="69">
        <f>'Basic T2'!O30</f>
        <v>0.11847865275915245</v>
      </c>
      <c r="D30" s="69">
        <f>'Basic T2'!Z30</f>
        <v>0.31800553361087419</v>
      </c>
      <c r="E30" s="69">
        <f>'Basic T2'!AK30</f>
        <v>0.13141418053418366</v>
      </c>
      <c r="F30" s="69">
        <f>'Basic T2'!AV30</f>
        <v>0.30347804070246459</v>
      </c>
      <c r="G30" s="69">
        <f>'Basic T2'!BG30</f>
        <v>2.1709209296748031</v>
      </c>
      <c r="H30" s="69">
        <f>'Basic T2'!BR30</f>
        <v>2.3553348065092772</v>
      </c>
      <c r="I30" s="69">
        <f>'Basic T2'!CC30</f>
        <v>1.926270116512135</v>
      </c>
      <c r="J30" s="69">
        <f>'Basic T2'!CN30</f>
        <v>0.69177559656664445</v>
      </c>
      <c r="K30" s="309">
        <f t="shared" si="12"/>
        <v>8.031127960330199</v>
      </c>
      <c r="L30" s="97"/>
      <c r="M30" s="97">
        <f t="shared" si="0"/>
        <v>0.25162706927911116</v>
      </c>
      <c r="N30" s="97">
        <f t="shared" si="1"/>
        <v>0.27441871042522636</v>
      </c>
      <c r="O30" s="97">
        <f t="shared" si="2"/>
        <v>0.42186963384755682</v>
      </c>
      <c r="P30" s="97">
        <f t="shared" si="3"/>
        <v>0.65443878080504869</v>
      </c>
      <c r="Q30" s="97">
        <f t="shared" si="4"/>
        <v>1.4462121164254547</v>
      </c>
      <c r="R30" s="97">
        <f t="shared" si="5"/>
        <v>2.6241674876780632</v>
      </c>
      <c r="S30" s="97">
        <f t="shared" si="6"/>
        <v>3.2840054565395569</v>
      </c>
      <c r="T30" s="97">
        <f t="shared" si="7"/>
        <v>4.004322636521275</v>
      </c>
      <c r="U30" s="97">
        <f t="shared" si="8"/>
        <v>5.1901873108842516</v>
      </c>
      <c r="V30" s="97">
        <f t="shared" si="9"/>
        <v>2.1043616688755962</v>
      </c>
      <c r="W30" s="97"/>
      <c r="X30" s="97">
        <f t="shared" si="10"/>
        <v>0.19237775237775581</v>
      </c>
      <c r="Y30" s="97">
        <f t="shared" si="13"/>
        <v>1.4752429963061031</v>
      </c>
      <c r="Z30" s="97">
        <f t="shared" si="13"/>
        <v>3.959662144367071</v>
      </c>
      <c r="AA30" s="97">
        <f t="shared" si="13"/>
        <v>1.6363103810984552</v>
      </c>
      <c r="AB30" s="97">
        <f t="shared" si="13"/>
        <v>3.7787723244044433</v>
      </c>
      <c r="AC30" s="97">
        <f t="shared" si="13"/>
        <v>27.031332838899829</v>
      </c>
      <c r="AD30" s="97">
        <f t="shared" si="13"/>
        <v>29.32757164552061</v>
      </c>
      <c r="AE30" s="97">
        <f t="shared" si="13"/>
        <v>23.985050742896352</v>
      </c>
      <c r="AF30" s="97">
        <f t="shared" si="13"/>
        <v>8.6136791741293841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2.8072481898489647E-2</v>
      </c>
      <c r="C31" s="69">
        <f>'Basic T2'!O31</f>
        <v>0.21858455670467333</v>
      </c>
      <c r="D31" s="69">
        <f>'Basic T2'!Z31</f>
        <v>0.55619381391279366</v>
      </c>
      <c r="E31" s="69">
        <f>'Basic T2'!AK31</f>
        <v>0.27211305123595031</v>
      </c>
      <c r="F31" s="69">
        <f>'Basic T2'!AV31</f>
        <v>0.37850211952084578</v>
      </c>
      <c r="G31" s="69">
        <f>'Basic T2'!BG31</f>
        <v>2.4628764543071364</v>
      </c>
      <c r="H31" s="69">
        <f>'Basic T2'!BR31</f>
        <v>3.4833513454817799</v>
      </c>
      <c r="I31" s="69">
        <f>'Basic T2'!CC31</f>
        <v>2.7185649370346252</v>
      </c>
      <c r="J31" s="69">
        <f>'Basic T2'!CN31</f>
        <v>1.2449302876555088</v>
      </c>
      <c r="K31" s="309">
        <f t="shared" si="12"/>
        <v>11.363189047751803</v>
      </c>
      <c r="L31" s="97"/>
      <c r="M31" s="97">
        <f t="shared" si="0"/>
        <v>0.45720058545186776</v>
      </c>
      <c r="N31" s="97">
        <f t="shared" si="1"/>
        <v>0.50628269964972661</v>
      </c>
      <c r="O31" s="97">
        <f t="shared" si="2"/>
        <v>0.73785282274610975</v>
      </c>
      <c r="P31" s="97">
        <f t="shared" si="3"/>
        <v>1.355115047463803</v>
      </c>
      <c r="Q31" s="97">
        <f t="shared" si="4"/>
        <v>1.8037362771840162</v>
      </c>
      <c r="R31" s="97">
        <f t="shared" si="5"/>
        <v>2.9770777135253614</v>
      </c>
      <c r="S31" s="97">
        <f t="shared" si="6"/>
        <v>4.856780782924127</v>
      </c>
      <c r="T31" s="97">
        <f t="shared" si="7"/>
        <v>5.6513419498672928</v>
      </c>
      <c r="U31" s="97">
        <f t="shared" si="8"/>
        <v>9.3403430447587663</v>
      </c>
      <c r="V31" s="97">
        <f t="shared" si="9"/>
        <v>2.9774472012388071</v>
      </c>
      <c r="W31" s="97"/>
      <c r="X31" s="97">
        <f t="shared" si="10"/>
        <v>0.24704756543713194</v>
      </c>
      <c r="Y31" s="97">
        <f t="shared" si="13"/>
        <v>1.9236198199828427</v>
      </c>
      <c r="Z31" s="97">
        <f t="shared" si="13"/>
        <v>4.8946982363444542</v>
      </c>
      <c r="AA31" s="97">
        <f t="shared" si="13"/>
        <v>2.3946891149345761</v>
      </c>
      <c r="AB31" s="97">
        <f t="shared" si="13"/>
        <v>3.3309497706168334</v>
      </c>
      <c r="AC31" s="97">
        <f t="shared" si="13"/>
        <v>21.674165975390636</v>
      </c>
      <c r="AD31" s="97">
        <f t="shared" si="13"/>
        <v>30.654698525595315</v>
      </c>
      <c r="AE31" s="97">
        <f t="shared" si="13"/>
        <v>23.924313197732911</v>
      </c>
      <c r="AF31" s="97">
        <f t="shared" si="13"/>
        <v>10.955817793965306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2.428652436566939E-4</v>
      </c>
      <c r="C32" s="69">
        <f>'Basic T2'!O32</f>
        <v>9.0359062889831532E-2</v>
      </c>
      <c r="D32" s="69">
        <f>'Basic T2'!Z32</f>
        <v>0.27052219031124208</v>
      </c>
      <c r="E32" s="69">
        <f>'Basic T2'!AK32</f>
        <v>0.17565679833223208</v>
      </c>
      <c r="F32" s="69">
        <f>'Basic T2'!AV32</f>
        <v>0.20574713273418796</v>
      </c>
      <c r="G32" s="69">
        <f>'Basic T2'!BG32</f>
        <v>0.9821825419709751</v>
      </c>
      <c r="H32" s="69">
        <f>'Basic T2'!BR32</f>
        <v>1.2780647884965735</v>
      </c>
      <c r="I32" s="69">
        <f>'Basic T2'!CC32</f>
        <v>1.5780268879438974</v>
      </c>
      <c r="J32" s="69">
        <f>'Basic T2'!CN32</f>
        <v>0.75757814838317228</v>
      </c>
      <c r="K32" s="309">
        <f t="shared" si="12"/>
        <v>5.3383804163057684</v>
      </c>
      <c r="L32" s="97"/>
      <c r="M32" s="97">
        <f t="shared" si="0"/>
        <v>3.9554084311912959E-3</v>
      </c>
      <c r="N32" s="97">
        <f t="shared" si="1"/>
        <v>0.2092884830811346</v>
      </c>
      <c r="O32" s="97">
        <f t="shared" si="2"/>
        <v>0.35887770907122435</v>
      </c>
      <c r="P32" s="97">
        <f t="shared" si="3"/>
        <v>0.87476572523131602</v>
      </c>
      <c r="Q32" s="97">
        <f t="shared" si="4"/>
        <v>0.98047949562092462</v>
      </c>
      <c r="R32" s="97">
        <f t="shared" si="5"/>
        <v>1.187243376013384</v>
      </c>
      <c r="S32" s="97">
        <f t="shared" si="6"/>
        <v>1.7819851885321727</v>
      </c>
      <c r="T32" s="97">
        <f t="shared" si="7"/>
        <v>3.2803960017168046</v>
      </c>
      <c r="U32" s="97">
        <f t="shared" si="8"/>
        <v>5.683884358246118</v>
      </c>
      <c r="V32" s="97">
        <f t="shared" si="9"/>
        <v>1.3987926948044949</v>
      </c>
      <c r="W32" s="97"/>
      <c r="X32" s="97">
        <f t="shared" si="10"/>
        <v>4.549418076592599E-3</v>
      </c>
      <c r="Y32" s="97">
        <f t="shared" si="13"/>
        <v>1.6926306453139812</v>
      </c>
      <c r="Z32" s="97">
        <f t="shared" si="13"/>
        <v>5.0674955551115843</v>
      </c>
      <c r="AA32" s="97">
        <f t="shared" si="13"/>
        <v>3.2904511225108415</v>
      </c>
      <c r="AB32" s="97">
        <f t="shared" si="13"/>
        <v>3.8541114849317495</v>
      </c>
      <c r="AC32" s="97">
        <f t="shared" si="13"/>
        <v>18.398511634183215</v>
      </c>
      <c r="AD32" s="97">
        <f t="shared" si="13"/>
        <v>23.941058688751365</v>
      </c>
      <c r="AE32" s="97">
        <f t="shared" si="13"/>
        <v>29.560030662556517</v>
      </c>
      <c r="AF32" s="97">
        <f t="shared" si="13"/>
        <v>14.191160788564158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2.4714186470888289E-2</v>
      </c>
      <c r="C33" s="69">
        <f>'Basic T2'!O33</f>
        <v>0.76810280728803437</v>
      </c>
      <c r="D33" s="69">
        <f>'Basic T2'!Z33</f>
        <v>2.4645924032021815</v>
      </c>
      <c r="E33" s="69">
        <f>'Basic T2'!AK33</f>
        <v>1.1810158647221123</v>
      </c>
      <c r="F33" s="69">
        <f>'Basic T2'!AV33</f>
        <v>1.0519387773974844</v>
      </c>
      <c r="G33" s="69">
        <f>'Basic T2'!BG33</f>
        <v>6.107709741902636</v>
      </c>
      <c r="H33" s="69">
        <f>'Basic T2'!BR33</f>
        <v>9.2158859854803374</v>
      </c>
      <c r="I33" s="69">
        <f>'Basic T2'!CC33</f>
        <v>8.6254424015898739</v>
      </c>
      <c r="J33" s="69">
        <f>'Basic T2'!CN33</f>
        <v>2.360061584340241</v>
      </c>
      <c r="K33" s="309">
        <f t="shared" ref="K33" si="14">SUM(B33:J33)</f>
        <v>31.799463752393788</v>
      </c>
      <c r="L33" s="97"/>
      <c r="M33" s="97">
        <f t="shared" si="0"/>
        <v>0.40250593318806921</v>
      </c>
      <c r="N33" s="97">
        <f t="shared" si="1"/>
        <v>1.7790697053119193</v>
      </c>
      <c r="O33" s="97">
        <f t="shared" si="2"/>
        <v>3.2695553530670405</v>
      </c>
      <c r="P33" s="97">
        <f t="shared" si="3"/>
        <v>5.8814245120153599</v>
      </c>
      <c r="Q33" s="97">
        <f t="shared" si="4"/>
        <v>5.012970961881086</v>
      </c>
      <c r="R33" s="97">
        <f t="shared" si="5"/>
        <v>7.3828821261013697</v>
      </c>
      <c r="S33" s="97">
        <f t="shared" si="6"/>
        <v>12.849561675699992</v>
      </c>
      <c r="T33" s="97">
        <f t="shared" si="7"/>
        <v>17.930535267419323</v>
      </c>
      <c r="U33" s="97">
        <f t="shared" si="8"/>
        <v>17.70684272290319</v>
      </c>
      <c r="V33" s="97">
        <f t="shared" si="9"/>
        <v>8.3322757328579673</v>
      </c>
      <c r="W33" s="97"/>
      <c r="X33" s="97">
        <f t="shared" ref="X33" si="15">IF($K33&gt;0,B33/$K33*100,0)</f>
        <v>7.7718878102238001E-2</v>
      </c>
      <c r="Y33" s="97">
        <f t="shared" ref="Y33" si="16">IF($K33&gt;0,C33/$K33*100,0)</f>
        <v>2.4154583651751471</v>
      </c>
      <c r="Z33" s="97">
        <f t="shared" ref="Z33" si="17">IF($K33&gt;0,D33/$K33*100,0)</f>
        <v>7.7504212724865615</v>
      </c>
      <c r="AA33" s="97">
        <f t="shared" ref="AA33" si="18">IF($K33&gt;0,E33/$K33*100,0)</f>
        <v>3.7139489958638321</v>
      </c>
      <c r="AB33" s="97">
        <f t="shared" ref="AB33" si="19">IF($K33&gt;0,F33/$K33*100,0)</f>
        <v>3.3080393606269443</v>
      </c>
      <c r="AC33" s="97">
        <f t="shared" ref="AC33" si="20">IF($K33&gt;0,G33/$K33*100,0)</f>
        <v>19.206958297977156</v>
      </c>
      <c r="AD33" s="97">
        <f t="shared" ref="AD33" si="21">IF($K33&gt;0,H33/$K33*100,0)</f>
        <v>28.981262254105111</v>
      </c>
      <c r="AE33" s="97">
        <f t="shared" ref="AE33" si="22">IF($K33&gt;0,I33/$K33*100,0)</f>
        <v>27.124490113266681</v>
      </c>
      <c r="AF33" s="97">
        <f>IF($K33&gt;0,J33/$K33*100,0)</f>
        <v>7.4217024623963388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6.140080041836474</v>
      </c>
      <c r="C35" s="310">
        <f t="shared" ref="C35:K35" si="24">SUM(C8:C33)</f>
        <v>43.174407669055611</v>
      </c>
      <c r="D35" s="310">
        <f t="shared" si="24"/>
        <v>75.380048265286135</v>
      </c>
      <c r="E35" s="310">
        <f t="shared" si="24"/>
        <v>20.080439055357683</v>
      </c>
      <c r="F35" s="310">
        <f t="shared" si="24"/>
        <v>20.984338137932301</v>
      </c>
      <c r="G35" s="310">
        <f t="shared" si="24"/>
        <v>82.727986680289774</v>
      </c>
      <c r="H35" s="310">
        <f t="shared" si="24"/>
        <v>71.721403562805136</v>
      </c>
      <c r="I35" s="310">
        <f t="shared" si="24"/>
        <v>48.104768055991798</v>
      </c>
      <c r="J35" s="310">
        <f t="shared" si="24"/>
        <v>13.328528531444981</v>
      </c>
      <c r="K35" s="310">
        <f t="shared" si="24"/>
        <v>381.64199999999983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1.6088585747471393</v>
      </c>
      <c r="Y35" s="98">
        <f t="shared" ref="Y35:AG35" si="26">IF($K35&gt;0,C35/$K35*100,0)</f>
        <v>11.312803011475578</v>
      </c>
      <c r="Z35" s="98">
        <f t="shared" si="26"/>
        <v>19.751507503179987</v>
      </c>
      <c r="AA35" s="98">
        <f t="shared" si="26"/>
        <v>5.2615904579049717</v>
      </c>
      <c r="AB35" s="98">
        <f t="shared" si="26"/>
        <v>5.498435218852304</v>
      </c>
      <c r="AC35" s="98">
        <f t="shared" si="26"/>
        <v>21.676855975047246</v>
      </c>
      <c r="AD35" s="98">
        <f t="shared" si="26"/>
        <v>18.792848680911735</v>
      </c>
      <c r="AE35" s="98">
        <f t="shared" si="26"/>
        <v>12.604683985513077</v>
      </c>
      <c r="AF35" s="98">
        <f t="shared" si="26"/>
        <v>3.4924165923679751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automation\Data\Results\Workbooks\LEPs\SN_LEP\[SN_LEP_MainTables.Main.xlsm]Manager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automation\Data\Results\Workbooks\LEPs\SN_LEP\[SN_LEP_MainTables.Main.xlsm]Manager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automation\Data\Results\Workbooks\LEPs\SN_LEP\[SN_LEP_MainTables.Main.xlsm]Manager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automation\Data\Results\Workbooks\LEPs\SN_LEP\[SN_LEP_MainTables.Main.xlsm]Manager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automation\Data\Results\Workbooks\LEPs\SN_LEP\[SN_LEP_MainTables.Main.xlsm]Manager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automation\Data\Results\Workbooks\LEPs\SN_LEP\[SN_LEP_MainTables.Main.xlsm]Manager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automation\Data\Results\Workbooks\LEPs\SN_LEP\[SN_LEP_MainTables.Main.xlsm]Manager</v>
      </c>
      <c r="Y79" s="91" t="str">
        <f ca="1">CELL("filename")</f>
        <v>M:\IE\Projects\Nuffield via NFER AI and automation\Data\Results\Workbooks\LEPs\SN_LEP\[SN_LEP_MainTables.Main.xlsm]Manager</v>
      </c>
      <c r="AW79" s="91" t="str">
        <f ca="1">CELL("filename")</f>
        <v>M:\IE\Projects\Nuffield via NFER AI and automation\Data\Results\Workbooks\LEPs\SN_LEP\[SN_LEP_MainTables.Main.xlsm]Manager</v>
      </c>
      <c r="BU79" s="91" t="str">
        <f ca="1">CELL("filename")</f>
        <v>M:\IE\Projects\Nuffield via NFER AI and automation\Data\Results\Workbooks\LEPs\SN_LEP\[SN_LEP_MainTables.Main.xlsm]Manager</v>
      </c>
      <c r="CS79" s="91" t="str">
        <f ca="1">CELL("filename")</f>
        <v>M:\IE\Projects\Nuffield via NFER AI and automation\Data\Results\Workbooks\LEPs\SN_LEP\[SN_LEP_MainTables.Main.xlsm]Manager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automation\Data\Results\Workbooks\LEPs\SN_LEP\[SN_LEP_MainTables.Main.xlsm]Manager</v>
      </c>
      <c r="Y96" s="91" t="str">
        <f ca="1">CELL("filename")</f>
        <v>M:\IE\Projects\Nuffield via NFER AI and automation\Data\Results\Workbooks\LEPs\SN_LEP\[SN_LEP_MainTables.Main.xlsm]Manager</v>
      </c>
      <c r="AW96" s="91" t="str">
        <f ca="1">CELL("filename")</f>
        <v>M:\IE\Projects\Nuffield via NFER AI and automation\Data\Results\Workbooks\LEPs\SN_LEP\[SN_LEP_MainTables.Main.xlsm]Manager</v>
      </c>
      <c r="BU96" s="91" t="str">
        <f ca="1">CELL("filename")</f>
        <v>M:\IE\Projects\Nuffield via NFER AI and automation\Data\Results\Workbooks\LEPs\SN_LEP\[SN_LEP_MainTables.Main.xlsm]Manager</v>
      </c>
      <c r="CS96" s="91" t="str">
        <f ca="1">CELL("filename")</f>
        <v>M:\IE\Projects\Nuffield via NFER AI and automation\Data\Results\Workbooks\LEPs\SN_LEP\[SN_LEP_MainTables.Main.xlsm]Manager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75D5164-4835-403E-8D93-E6D7CE7836F8}"/>
</file>

<file path=customXml/itemProps2.xml><?xml version="1.0" encoding="utf-8"?>
<ds:datastoreItem xmlns:ds="http://schemas.openxmlformats.org/officeDocument/2006/customXml" ds:itemID="{06FA957C-CE7D-4E75-9BFD-2486F733772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2024-02-29T15:55:47Z</dcterms:modified>
</cp:coreProperties>
</file>